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"/>
    </mc:Choice>
  </mc:AlternateContent>
  <xr:revisionPtr revIDLastSave="0" documentId="13_ncr:1_{C278B81C-F2E8-4A58-AF84-2A2B4A71A3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Table!$A$1:$BG$188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1" i="1" l="1"/>
  <c r="AY191" i="1"/>
  <c r="AX192" i="1"/>
  <c r="AY192" i="1" s="1"/>
  <c r="AX191" i="1"/>
  <c r="AX190" i="1"/>
  <c r="AY190" i="1" s="1"/>
  <c r="AX189" i="1"/>
  <c r="AY189" i="1" s="1"/>
  <c r="A192" i="1"/>
  <c r="A191" i="1"/>
  <c r="A190" i="1"/>
  <c r="A189" i="1"/>
  <c r="BE2" i="1"/>
  <c r="AY61" i="1"/>
  <c r="AY187" i="1"/>
  <c r="AY185" i="1"/>
  <c r="AY171" i="1"/>
  <c r="AY164" i="1"/>
  <c r="AY163" i="1"/>
  <c r="AY157" i="1"/>
  <c r="AY51" i="1"/>
  <c r="AY151" i="1"/>
  <c r="AY150" i="1"/>
  <c r="AY79" i="1"/>
  <c r="AY134" i="1"/>
  <c r="AY5" i="1"/>
  <c r="AY4" i="1"/>
  <c r="AY89" i="1"/>
  <c r="AX61" i="1"/>
  <c r="AX60" i="1"/>
  <c r="AY60" i="1" s="1"/>
  <c r="AX188" i="1"/>
  <c r="AY188" i="1" s="1"/>
  <c r="AX58" i="1"/>
  <c r="AY58" i="1" s="1"/>
  <c r="AX57" i="1"/>
  <c r="AY57" i="1" s="1"/>
  <c r="AX187" i="1"/>
  <c r="AX186" i="1"/>
  <c r="AY186" i="1" s="1"/>
  <c r="AX185" i="1"/>
  <c r="AX171" i="1"/>
  <c r="AX168" i="1"/>
  <c r="AY168" i="1" s="1"/>
  <c r="AX164" i="1"/>
  <c r="AX163" i="1"/>
  <c r="AX161" i="1"/>
  <c r="AY161" i="1" s="1"/>
  <c r="AX157" i="1"/>
  <c r="AX156" i="1"/>
  <c r="AY156" i="1" s="1"/>
  <c r="AX53" i="1"/>
  <c r="AY53" i="1" s="1"/>
  <c r="AX52" i="1"/>
  <c r="AY52" i="1" s="1"/>
  <c r="AX51" i="1"/>
  <c r="AX153" i="1"/>
  <c r="AY153" i="1" s="1"/>
  <c r="AX152" i="1"/>
  <c r="AY152" i="1" s="1"/>
  <c r="AX151" i="1"/>
  <c r="AX150" i="1"/>
  <c r="AX149" i="1"/>
  <c r="AY149" i="1" s="1"/>
  <c r="AX148" i="1"/>
  <c r="AY148" i="1" s="1"/>
  <c r="AX147" i="1"/>
  <c r="AY147" i="1" s="1"/>
  <c r="AX146" i="1"/>
  <c r="AY146" i="1" s="1"/>
  <c r="AX38" i="1"/>
  <c r="AY38" i="1" s="1"/>
  <c r="AX79" i="1"/>
  <c r="AX135" i="1"/>
  <c r="AY135" i="1" s="1"/>
  <c r="AX134" i="1"/>
  <c r="AX132" i="1"/>
  <c r="AY132" i="1" s="1"/>
  <c r="AX111" i="1"/>
  <c r="AY111" i="1" s="1"/>
  <c r="AX102" i="1"/>
  <c r="AY102" i="1" s="1"/>
  <c r="AX5" i="1"/>
  <c r="AX99" i="1"/>
  <c r="AY99" i="1" s="1"/>
  <c r="AX96" i="1"/>
  <c r="AY96" i="1" s="1"/>
  <c r="AX4" i="1"/>
  <c r="AX91" i="1"/>
  <c r="AY91" i="1" s="1"/>
  <c r="AX90" i="1"/>
  <c r="AY90" i="1" s="1"/>
  <c r="AX89" i="1"/>
  <c r="E61" i="1"/>
  <c r="E60" i="1"/>
  <c r="E58" i="1"/>
  <c r="E57" i="1"/>
  <c r="E53" i="1"/>
  <c r="E52" i="1"/>
  <c r="E51" i="1"/>
  <c r="E38" i="1"/>
  <c r="E5" i="1"/>
  <c r="E4" i="1"/>
  <c r="A61" i="1"/>
  <c r="A60" i="1"/>
  <c r="A188" i="1"/>
  <c r="A58" i="1"/>
  <c r="A57" i="1"/>
  <c r="A187" i="1"/>
  <c r="A186" i="1"/>
  <c r="A185" i="1"/>
  <c r="A171" i="1"/>
  <c r="A168" i="1"/>
  <c r="A164" i="1"/>
  <c r="A163" i="1"/>
  <c r="A161" i="1"/>
  <c r="A157" i="1"/>
  <c r="A156" i="1"/>
  <c r="A53" i="1"/>
  <c r="A52" i="1"/>
  <c r="A51" i="1"/>
  <c r="A153" i="1"/>
  <c r="A152" i="1"/>
  <c r="A151" i="1"/>
  <c r="A150" i="1"/>
  <c r="A149" i="1"/>
  <c r="A148" i="1"/>
  <c r="A147" i="1"/>
  <c r="A146" i="1"/>
  <c r="A38" i="1"/>
  <c r="A79" i="1"/>
  <c r="A135" i="1"/>
  <c r="A134" i="1"/>
  <c r="A132" i="1"/>
  <c r="A111" i="1"/>
  <c r="A102" i="1"/>
  <c r="A5" i="1"/>
  <c r="A99" i="1"/>
  <c r="A96" i="1"/>
  <c r="A4" i="1"/>
  <c r="A91" i="1"/>
  <c r="A90" i="1"/>
  <c r="A89" i="1"/>
  <c r="AV61" i="1"/>
  <c r="AV5" i="1"/>
  <c r="AW52" i="1"/>
  <c r="AV38" i="1"/>
  <c r="AV52" i="1"/>
  <c r="AW61" i="1"/>
  <c r="AV4" i="1"/>
  <c r="AW53" i="1"/>
  <c r="AW5" i="1"/>
  <c r="AW4" i="1"/>
  <c r="AV51" i="1"/>
  <c r="AW38" i="1"/>
  <c r="AV53" i="1"/>
  <c r="AW51" i="1"/>
  <c r="AV60" i="1"/>
  <c r="AW60" i="1"/>
  <c r="AT4" i="1" l="1"/>
  <c r="BC4" i="1" s="1"/>
  <c r="AT189" i="1"/>
  <c r="BC189" i="1" s="1"/>
  <c r="AT146" i="1"/>
  <c r="BC146" i="1" s="1"/>
  <c r="AT186" i="1"/>
  <c r="BC186" i="1" s="1"/>
  <c r="AT190" i="1"/>
  <c r="BC190" i="1" s="1"/>
  <c r="AT99" i="1"/>
  <c r="BC99" i="1" s="1"/>
  <c r="AT187" i="1"/>
  <c r="AZ187" i="1" s="1"/>
  <c r="AT5" i="1"/>
  <c r="BC5" i="1" s="1"/>
  <c r="AT52" i="1"/>
  <c r="BA52" i="1" s="1"/>
  <c r="AT96" i="1"/>
  <c r="BA96" i="1" s="1"/>
  <c r="AT132" i="1"/>
  <c r="AZ132" i="1" s="1"/>
  <c r="AT135" i="1"/>
  <c r="BC135" i="1" s="1"/>
  <c r="AT147" i="1"/>
  <c r="BA147" i="1" s="1"/>
  <c r="AT148" i="1"/>
  <c r="AZ148" i="1" s="1"/>
  <c r="AT149" i="1"/>
  <c r="BC149" i="1" s="1"/>
  <c r="AT150" i="1"/>
  <c r="BC150" i="1" s="1"/>
  <c r="AT151" i="1"/>
  <c r="BC151" i="1" s="1"/>
  <c r="AT152" i="1"/>
  <c r="BC152" i="1" s="1"/>
  <c r="AT156" i="1"/>
  <c r="BC156" i="1" s="1"/>
  <c r="AT157" i="1"/>
  <c r="BC157" i="1" s="1"/>
  <c r="AT161" i="1"/>
  <c r="AZ161" i="1" s="1"/>
  <c r="AT163" i="1"/>
  <c r="BC163" i="1" s="1"/>
  <c r="AT164" i="1"/>
  <c r="BC164" i="1" s="1"/>
  <c r="AT168" i="1"/>
  <c r="AZ168" i="1" s="1"/>
  <c r="AT171" i="1"/>
  <c r="BC171" i="1" s="1"/>
  <c r="AT185" i="1"/>
  <c r="BC185" i="1" s="1"/>
  <c r="AT188" i="1"/>
  <c r="AZ188" i="1" s="1"/>
  <c r="AT191" i="1"/>
  <c r="BC191" i="1" s="1"/>
  <c r="AT192" i="1"/>
  <c r="BC192" i="1" s="1"/>
  <c r="AT58" i="1"/>
  <c r="BA58" i="1" s="1"/>
  <c r="AT91" i="1"/>
  <c r="BA91" i="1" s="1"/>
  <c r="AT102" i="1"/>
  <c r="BC102" i="1" s="1"/>
  <c r="AT111" i="1"/>
  <c r="AZ111" i="1" s="1"/>
  <c r="AT57" i="1"/>
  <c r="BC57" i="1" s="1"/>
  <c r="AT79" i="1"/>
  <c r="AZ79" i="1" s="1"/>
  <c r="AT89" i="1"/>
  <c r="AZ89" i="1" s="1"/>
  <c r="AT153" i="1"/>
  <c r="BA153" i="1" s="1"/>
  <c r="AT90" i="1"/>
  <c r="BC90" i="1" s="1"/>
  <c r="AT134" i="1"/>
  <c r="BC134" i="1" s="1"/>
  <c r="AT38" i="1"/>
  <c r="AZ38" i="1" s="1"/>
  <c r="AT53" i="1"/>
  <c r="BA53" i="1" s="1"/>
  <c r="AT60" i="1"/>
  <c r="BC60" i="1" s="1"/>
  <c r="AT61" i="1"/>
  <c r="BC61" i="1" s="1"/>
  <c r="AZ51" i="1"/>
  <c r="BC51" i="1"/>
  <c r="BA51" i="1"/>
  <c r="BA192" i="1" l="1"/>
  <c r="AZ191" i="1"/>
  <c r="AZ190" i="1"/>
  <c r="BA190" i="1"/>
  <c r="AZ189" i="1"/>
  <c r="BA189" i="1"/>
  <c r="BC188" i="1"/>
  <c r="BA188" i="1"/>
  <c r="BA187" i="1"/>
  <c r="AZ171" i="1"/>
  <c r="BA168" i="1"/>
  <c r="BC168" i="1"/>
  <c r="BA163" i="1"/>
  <c r="AZ163" i="1"/>
  <c r="BA161" i="1"/>
  <c r="AZ157" i="1"/>
  <c r="BA157" i="1"/>
  <c r="BA156" i="1"/>
  <c r="AZ156" i="1"/>
  <c r="BC153" i="1"/>
  <c r="AZ153" i="1"/>
  <c r="BA152" i="1"/>
  <c r="AZ152" i="1"/>
  <c r="AZ151" i="1"/>
  <c r="BA151" i="1"/>
  <c r="BA150" i="1"/>
  <c r="BA149" i="1"/>
  <c r="AZ149" i="1"/>
  <c r="BA148" i="1"/>
  <c r="BC147" i="1"/>
  <c r="BC132" i="1"/>
  <c r="BC111" i="1"/>
  <c r="AZ102" i="1"/>
  <c r="BA102" i="1"/>
  <c r="BA99" i="1"/>
  <c r="AZ99" i="1"/>
  <c r="BC96" i="1"/>
  <c r="AZ96" i="1"/>
  <c r="BC91" i="1"/>
  <c r="AZ91" i="1"/>
  <c r="BA90" i="1"/>
  <c r="BA89" i="1"/>
  <c r="BC89" i="1"/>
  <c r="BA79" i="1"/>
  <c r="BC79" i="1"/>
  <c r="BC58" i="1"/>
  <c r="BC53" i="1"/>
  <c r="BC52" i="1"/>
  <c r="AZ52" i="1"/>
  <c r="BA38" i="1"/>
  <c r="BA5" i="1"/>
  <c r="AZ5" i="1"/>
  <c r="AZ4" i="1"/>
  <c r="BA4" i="1"/>
  <c r="BA132" i="1"/>
  <c r="AZ147" i="1"/>
  <c r="AZ146" i="1"/>
  <c r="BA191" i="1"/>
  <c r="BA134" i="1"/>
  <c r="BC38" i="1"/>
  <c r="BA164" i="1"/>
  <c r="AZ90" i="1"/>
  <c r="AZ164" i="1"/>
  <c r="BA146" i="1"/>
  <c r="AZ150" i="1"/>
  <c r="BC161" i="1"/>
  <c r="AZ58" i="1"/>
  <c r="BA186" i="1"/>
  <c r="AZ186" i="1"/>
  <c r="BC187" i="1"/>
  <c r="AZ60" i="1"/>
  <c r="BA57" i="1"/>
  <c r="AZ135" i="1"/>
  <c r="BA135" i="1"/>
  <c r="BA185" i="1"/>
  <c r="AZ185" i="1"/>
  <c r="AZ57" i="1"/>
  <c r="BC148" i="1"/>
  <c r="BA171" i="1"/>
  <c r="AZ192" i="1"/>
  <c r="BA111" i="1"/>
  <c r="AZ134" i="1"/>
  <c r="BA60" i="1"/>
  <c r="BA61" i="1"/>
  <c r="AZ53" i="1"/>
  <c r="AZ61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96" i="1" l="1"/>
  <c r="BE152" i="1"/>
  <c r="BE168" i="1"/>
  <c r="BE57" i="1"/>
  <c r="BE89" i="1"/>
  <c r="BE153" i="1"/>
  <c r="BE161" i="1"/>
  <c r="BE185" i="1"/>
  <c r="BE58" i="1"/>
  <c r="BE90" i="1"/>
  <c r="BE146" i="1"/>
  <c r="BE186" i="1"/>
  <c r="BE51" i="1"/>
  <c r="BE91" i="1"/>
  <c r="BE99" i="1"/>
  <c r="BE147" i="1"/>
  <c r="BE163" i="1"/>
  <c r="BE171" i="1"/>
  <c r="BE187" i="1"/>
  <c r="BE4" i="1"/>
  <c r="BE52" i="1"/>
  <c r="BE60" i="1"/>
  <c r="BE132" i="1"/>
  <c r="BE148" i="1"/>
  <c r="BE156" i="1"/>
  <c r="BE164" i="1"/>
  <c r="BE188" i="1"/>
  <c r="BE5" i="1"/>
  <c r="BE53" i="1"/>
  <c r="BE61" i="1"/>
  <c r="BE149" i="1"/>
  <c r="BE157" i="1"/>
  <c r="BE189" i="1"/>
  <c r="BE38" i="1"/>
  <c r="BE102" i="1"/>
  <c r="BE134" i="1"/>
  <c r="BE150" i="1"/>
  <c r="BE190" i="1"/>
  <c r="BE135" i="1"/>
  <c r="BE192" i="1"/>
  <c r="BE79" i="1"/>
  <c r="BE151" i="1"/>
  <c r="BE111" i="1"/>
  <c r="BE191" i="1"/>
  <c r="BF51" i="1"/>
  <c r="BF60" i="1"/>
  <c r="BF4" i="1"/>
  <c r="BF5" i="1"/>
  <c r="BF38" i="1"/>
  <c r="BF52" i="1"/>
  <c r="BF57" i="1"/>
  <c r="BF53" i="1"/>
  <c r="BF58" i="1"/>
  <c r="BF61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91" i="1" l="1"/>
  <c r="D190" i="1"/>
  <c r="D192" i="1"/>
  <c r="D164" i="1"/>
  <c r="D163" i="1"/>
  <c r="D146" i="1"/>
  <c r="D147" i="1"/>
  <c r="D151" i="1"/>
  <c r="D150" i="1"/>
  <c r="D149" i="1"/>
  <c r="D79" i="1"/>
  <c r="D132" i="1"/>
  <c r="D135" i="1"/>
  <c r="D134" i="1"/>
  <c r="D96" i="1"/>
  <c r="D99" i="1"/>
  <c r="D187" i="1"/>
  <c r="D186" i="1"/>
  <c r="D185" i="1"/>
  <c r="D156" i="1"/>
  <c r="D171" i="1"/>
  <c r="D168" i="1"/>
  <c r="D161" i="1"/>
  <c r="D148" i="1"/>
  <c r="D153" i="1"/>
  <c r="D152" i="1"/>
  <c r="D102" i="1"/>
  <c r="D157" i="1"/>
  <c r="D111" i="1"/>
  <c r="D89" i="1"/>
  <c r="D90" i="1"/>
  <c r="D91" i="1"/>
  <c r="D188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190" i="1" l="1"/>
  <c r="BD171" i="1"/>
  <c r="H191" i="1"/>
  <c r="L192" i="1"/>
  <c r="B192" i="1" s="1"/>
  <c r="BD190" i="1"/>
  <c r="BD191" i="1"/>
  <c r="BD148" i="1"/>
  <c r="BD135" i="1"/>
  <c r="BD146" i="1"/>
  <c r="BD38" i="1"/>
  <c r="M189" i="1"/>
  <c r="BD188" i="1"/>
  <c r="BD102" i="1"/>
  <c r="AU57" i="1"/>
  <c r="BD150" i="1"/>
  <c r="J190" i="1"/>
  <c r="BD185" i="1"/>
  <c r="BD99" i="1"/>
  <c r="BD91" i="1"/>
  <c r="BD186" i="1"/>
  <c r="M190" i="1"/>
  <c r="L189" i="1"/>
  <c r="B189" i="1" s="1"/>
  <c r="J192" i="1"/>
  <c r="BD157" i="1"/>
  <c r="BD79" i="1"/>
  <c r="L190" i="1"/>
  <c r="B190" i="1" s="1"/>
  <c r="H192" i="1"/>
  <c r="BD189" i="1"/>
  <c r="M192" i="1"/>
  <c r="BD168" i="1"/>
  <c r="BD4" i="1"/>
  <c r="BD53" i="1"/>
  <c r="BD164" i="1"/>
  <c r="J189" i="1"/>
  <c r="BD152" i="1"/>
  <c r="BD52" i="1"/>
  <c r="BD192" i="1"/>
  <c r="S191" i="1"/>
  <c r="BD111" i="1"/>
  <c r="BD147" i="1"/>
  <c r="BD5" i="1"/>
  <c r="J191" i="1"/>
  <c r="BD161" i="1"/>
  <c r="M191" i="1"/>
  <c r="BD134" i="1"/>
  <c r="Q192" i="1"/>
  <c r="U192" i="1"/>
  <c r="U191" i="1"/>
  <c r="BD58" i="1"/>
  <c r="BD51" i="1"/>
  <c r="L191" i="1"/>
  <c r="B191" i="1" s="1"/>
  <c r="BD61" i="1"/>
  <c r="BD90" i="1"/>
  <c r="BD96" i="1"/>
  <c r="AU190" i="1"/>
  <c r="U189" i="1"/>
  <c r="S192" i="1"/>
  <c r="BD156" i="1"/>
  <c r="BD151" i="1"/>
  <c r="BD89" i="1"/>
  <c r="BD163" i="1"/>
  <c r="BD60" i="1"/>
  <c r="BD57" i="1"/>
  <c r="BD187" i="1"/>
  <c r="AU189" i="1"/>
  <c r="Q189" i="1"/>
  <c r="AU58" i="1"/>
  <c r="Q190" i="1"/>
  <c r="Q191" i="1"/>
  <c r="H190" i="1"/>
  <c r="S190" i="1"/>
  <c r="D189" i="1"/>
  <c r="AU191" i="1"/>
  <c r="BD153" i="1"/>
  <c r="BD149" i="1"/>
  <c r="AU192" i="1"/>
  <c r="S189" i="1"/>
  <c r="H189" i="1"/>
  <c r="BD132" i="1"/>
  <c r="H168" i="1"/>
  <c r="U132" i="1"/>
  <c r="AU99" i="1"/>
  <c r="Q186" i="1"/>
  <c r="H132" i="1"/>
  <c r="U79" i="1"/>
  <c r="S185" i="1"/>
  <c r="U148" i="1"/>
  <c r="H79" i="1"/>
  <c r="H135" i="1"/>
  <c r="Q132" i="1"/>
  <c r="U134" i="1"/>
  <c r="AU146" i="1"/>
  <c r="Q151" i="1"/>
  <c r="S164" i="1"/>
  <c r="Q102" i="1"/>
  <c r="H161" i="1"/>
  <c r="AU132" i="1"/>
  <c r="Q79" i="1"/>
  <c r="H171" i="1"/>
  <c r="U187" i="1"/>
  <c r="Q96" i="1"/>
  <c r="AU186" i="1"/>
  <c r="AU151" i="1"/>
  <c r="U147" i="1"/>
  <c r="B53" i="1"/>
  <c r="AU185" i="1"/>
  <c r="AU161" i="1"/>
  <c r="S156" i="1"/>
  <c r="S111" i="1"/>
  <c r="Q146" i="1"/>
  <c r="Q185" i="1"/>
  <c r="H163" i="1"/>
  <c r="AU156" i="1"/>
  <c r="H89" i="1"/>
  <c r="S89" i="1"/>
  <c r="Q168" i="1"/>
  <c r="H164" i="1"/>
  <c r="U153" i="1"/>
  <c r="H148" i="1"/>
  <c r="S148" i="1"/>
  <c r="AU152" i="1"/>
  <c r="U164" i="1"/>
  <c r="AU163" i="1"/>
  <c r="AU187" i="1"/>
  <c r="H186" i="1"/>
  <c r="Q164" i="1"/>
  <c r="Q147" i="1"/>
  <c r="S134" i="1"/>
  <c r="S161" i="1"/>
  <c r="U91" i="1"/>
  <c r="B57" i="1"/>
  <c r="Q187" i="1"/>
  <c r="S168" i="1"/>
  <c r="U188" i="1"/>
  <c r="H152" i="1"/>
  <c r="Q152" i="1"/>
  <c r="U157" i="1"/>
  <c r="AU149" i="1"/>
  <c r="Q163" i="1"/>
  <c r="AU168" i="1"/>
  <c r="S99" i="1"/>
  <c r="AU102" i="1"/>
  <c r="S153" i="1"/>
  <c r="B4" i="1"/>
  <c r="AU79" i="1"/>
  <c r="S91" i="1"/>
  <c r="H99" i="1"/>
  <c r="Q150" i="1"/>
  <c r="Q157" i="1"/>
  <c r="S147" i="1"/>
  <c r="S132" i="1"/>
  <c r="Q91" i="1"/>
  <c r="H185" i="1"/>
  <c r="AU89" i="1"/>
  <c r="H187" i="1"/>
  <c r="AU164" i="1"/>
  <c r="H90" i="1"/>
  <c r="AU188" i="1"/>
  <c r="S186" i="1"/>
  <c r="AU153" i="1"/>
  <c r="U163" i="1"/>
  <c r="AU96" i="1"/>
  <c r="S79" i="1"/>
  <c r="Q111" i="1"/>
  <c r="Q149" i="1"/>
  <c r="Q135" i="1"/>
  <c r="Q171" i="1"/>
  <c r="AU134" i="1"/>
  <c r="U99" i="1"/>
  <c r="L149" i="1"/>
  <c r="B149" i="1" s="1"/>
  <c r="M164" i="1"/>
  <c r="L134" i="1"/>
  <c r="B134" i="1" s="1"/>
  <c r="J99" i="1"/>
  <c r="M185" i="1"/>
  <c r="L186" i="1"/>
  <c r="B186" i="1" s="1"/>
  <c r="M157" i="1"/>
  <c r="J185" i="1"/>
  <c r="L132" i="1"/>
  <c r="B132" i="1" s="1"/>
  <c r="M111" i="1"/>
  <c r="J168" i="1"/>
  <c r="M91" i="1"/>
  <c r="M156" i="1"/>
  <c r="L135" i="1"/>
  <c r="B135" i="1" s="1"/>
  <c r="J89" i="1"/>
  <c r="J146" i="1"/>
  <c r="M187" i="1"/>
  <c r="M148" i="1"/>
  <c r="J151" i="1"/>
  <c r="J111" i="1"/>
  <c r="L90" i="1"/>
  <c r="B90" i="1" s="1"/>
  <c r="M188" i="1"/>
  <c r="L146" i="1"/>
  <c r="B146" i="1" s="1"/>
  <c r="L185" i="1"/>
  <c r="B185" i="1" s="1"/>
  <c r="L156" i="1"/>
  <c r="B156" i="1" s="1"/>
  <c r="M147" i="1"/>
  <c r="J161" i="1"/>
  <c r="J187" i="1"/>
  <c r="J132" i="1"/>
  <c r="J147" i="1"/>
  <c r="Q134" i="1"/>
  <c r="J149" i="1"/>
  <c r="M186" i="1"/>
  <c r="M134" i="1"/>
  <c r="L171" i="1"/>
  <c r="B171" i="1" s="1"/>
  <c r="M149" i="1"/>
  <c r="J163" i="1"/>
  <c r="J96" i="1"/>
  <c r="M151" i="1"/>
  <c r="M168" i="1"/>
  <c r="M132" i="1"/>
  <c r="L96" i="1"/>
  <c r="B96" i="1" s="1"/>
  <c r="J153" i="1"/>
  <c r="L91" i="1"/>
  <c r="B91" i="1" s="1"/>
  <c r="J152" i="1"/>
  <c r="B60" i="1"/>
  <c r="U186" i="1"/>
  <c r="L157" i="1"/>
  <c r="B157" i="1" s="1"/>
  <c r="J157" i="1"/>
  <c r="J134" i="1"/>
  <c r="M163" i="1"/>
  <c r="J186" i="1"/>
  <c r="L102" i="1"/>
  <c r="B102" i="1" s="1"/>
  <c r="L188" i="1"/>
  <c r="B188" i="1" s="1"/>
  <c r="J148" i="1"/>
  <c r="M102" i="1"/>
  <c r="M146" i="1"/>
  <c r="M161" i="1"/>
  <c r="J188" i="1"/>
  <c r="AU171" i="1"/>
  <c r="L150" i="1"/>
  <c r="B150" i="1" s="1"/>
  <c r="J164" i="1"/>
  <c r="L89" i="1"/>
  <c r="B89" i="1" s="1"/>
  <c r="M99" i="1"/>
  <c r="M171" i="1"/>
  <c r="J150" i="1"/>
  <c r="J90" i="1"/>
  <c r="M135" i="1"/>
  <c r="M89" i="1"/>
  <c r="L147" i="1"/>
  <c r="B147" i="1" s="1"/>
  <c r="L168" i="1"/>
  <c r="B168" i="1" s="1"/>
  <c r="L111" i="1"/>
  <c r="B111" i="1" s="1"/>
  <c r="L153" i="1"/>
  <c r="B153" i="1" s="1"/>
  <c r="M90" i="1"/>
  <c r="M152" i="1"/>
  <c r="J102" i="1"/>
  <c r="J156" i="1"/>
  <c r="L164" i="1"/>
  <c r="B164" i="1" s="1"/>
  <c r="M96" i="1"/>
  <c r="L163" i="1"/>
  <c r="B163" i="1" s="1"/>
  <c r="J135" i="1"/>
  <c r="M150" i="1"/>
  <c r="L151" i="1"/>
  <c r="B151" i="1" s="1"/>
  <c r="J91" i="1"/>
  <c r="H156" i="1"/>
  <c r="L99" i="1"/>
  <c r="B99" i="1" s="1"/>
  <c r="J171" i="1"/>
  <c r="L152" i="1"/>
  <c r="B152" i="1" s="1"/>
  <c r="L187" i="1"/>
  <c r="B187" i="1" s="1"/>
  <c r="M153" i="1"/>
  <c r="L148" i="1"/>
  <c r="B148" i="1" s="1"/>
  <c r="L161" i="1"/>
  <c r="B161" i="1" s="1"/>
  <c r="B38" i="1"/>
  <c r="B79" i="1"/>
  <c r="U102" i="1"/>
  <c r="U168" i="1"/>
  <c r="AU147" i="1"/>
  <c r="S96" i="1"/>
  <c r="S90" i="1"/>
  <c r="Q148" i="1"/>
  <c r="U161" i="1"/>
  <c r="S146" i="1"/>
  <c r="B5" i="1"/>
  <c r="U90" i="1"/>
  <c r="U135" i="1"/>
  <c r="H149" i="1"/>
  <c r="S163" i="1"/>
  <c r="U171" i="1"/>
  <c r="H146" i="1"/>
  <c r="H151" i="1"/>
  <c r="S188" i="1"/>
  <c r="B58" i="1"/>
  <c r="Q188" i="1"/>
  <c r="H188" i="1"/>
  <c r="U146" i="1"/>
  <c r="Q99" i="1"/>
  <c r="S149" i="1"/>
  <c r="H96" i="1"/>
  <c r="H147" i="1"/>
  <c r="S151" i="1"/>
  <c r="Q90" i="1"/>
  <c r="H150" i="1"/>
  <c r="Q153" i="1"/>
  <c r="AU150" i="1"/>
  <c r="H134" i="1"/>
  <c r="U185" i="1"/>
  <c r="H91" i="1"/>
  <c r="U151" i="1"/>
  <c r="U111" i="1"/>
  <c r="Q89" i="1"/>
  <c r="AU135" i="1"/>
  <c r="S135" i="1"/>
  <c r="U156" i="1"/>
  <c r="U96" i="1"/>
  <c r="U152" i="1"/>
  <c r="S157" i="1"/>
  <c r="H153" i="1"/>
  <c r="B52" i="1"/>
  <c r="AU90" i="1"/>
  <c r="S171" i="1"/>
  <c r="Q156" i="1"/>
  <c r="AU157" i="1"/>
  <c r="U89" i="1"/>
  <c r="AU148" i="1"/>
  <c r="S187" i="1"/>
  <c r="AU91" i="1"/>
  <c r="B51" i="1"/>
  <c r="U149" i="1"/>
  <c r="H111" i="1"/>
  <c r="B61" i="1"/>
  <c r="S102" i="1"/>
  <c r="H102" i="1"/>
  <c r="S152" i="1"/>
  <c r="Q161" i="1"/>
  <c r="AU111" i="1"/>
  <c r="U150" i="1"/>
  <c r="S150" i="1"/>
  <c r="H157" i="1"/>
  <c r="X10" i="8"/>
  <c r="X18" i="8"/>
  <c r="X8" i="8"/>
  <c r="C24" i="5"/>
  <c r="AW190" i="1"/>
  <c r="AV134" i="1"/>
  <c r="AW150" i="1"/>
  <c r="AV185" i="1"/>
  <c r="AV168" i="1"/>
  <c r="AW164" i="1"/>
  <c r="AV161" i="1"/>
  <c r="AV188" i="1"/>
  <c r="AW163" i="1"/>
  <c r="AV132" i="1"/>
  <c r="AW152" i="1"/>
  <c r="AV190" i="1"/>
  <c r="AV102" i="1"/>
  <c r="AV96" i="1"/>
  <c r="AW151" i="1"/>
  <c r="AV163" i="1"/>
  <c r="AW171" i="1"/>
  <c r="AW90" i="1"/>
  <c r="AV186" i="1"/>
  <c r="AW89" i="1"/>
  <c r="AW134" i="1"/>
  <c r="AW189" i="1"/>
  <c r="AV91" i="1"/>
  <c r="AW153" i="1"/>
  <c r="AV152" i="1"/>
  <c r="AW148" i="1"/>
  <c r="AW99" i="1"/>
  <c r="AW96" i="1"/>
  <c r="AV189" i="1"/>
  <c r="AW111" i="1"/>
  <c r="AV135" i="1"/>
  <c r="AV146" i="1"/>
  <c r="AW147" i="1"/>
  <c r="AV89" i="1"/>
  <c r="AV191" i="1"/>
  <c r="AW132" i="1"/>
  <c r="AW187" i="1"/>
  <c r="AW192" i="1"/>
  <c r="AW157" i="1"/>
  <c r="AW185" i="1"/>
  <c r="AW168" i="1"/>
  <c r="AW186" i="1"/>
  <c r="AV156" i="1"/>
  <c r="AW135" i="1"/>
  <c r="AW91" i="1"/>
  <c r="AV148" i="1"/>
  <c r="AV192" i="1"/>
  <c r="AW149" i="1"/>
  <c r="AW102" i="1"/>
  <c r="AV153" i="1"/>
  <c r="AV151" i="1"/>
  <c r="AV157" i="1"/>
  <c r="AV79" i="1"/>
  <c r="AV164" i="1"/>
  <c r="AV111" i="1"/>
  <c r="AV99" i="1"/>
  <c r="AV171" i="1"/>
  <c r="AV150" i="1"/>
  <c r="AV187" i="1"/>
  <c r="AW79" i="1"/>
  <c r="AW191" i="1"/>
  <c r="AV90" i="1"/>
  <c r="AV149" i="1"/>
  <c r="AW146" i="1"/>
  <c r="AW156" i="1"/>
  <c r="AV147" i="1"/>
  <c r="AW188" i="1"/>
  <c r="AW161" i="1"/>
  <c r="G190" i="1" l="1"/>
  <c r="F190" i="1"/>
  <c r="E190" i="1" s="1"/>
  <c r="BF190" i="1"/>
  <c r="G192" i="1"/>
  <c r="F192" i="1"/>
  <c r="E192" i="1" s="1"/>
  <c r="BF192" i="1"/>
  <c r="G189" i="1"/>
  <c r="F189" i="1"/>
  <c r="E189" i="1" s="1"/>
  <c r="BF189" i="1"/>
  <c r="G191" i="1"/>
  <c r="F191" i="1"/>
  <c r="E191" i="1" s="1"/>
  <c r="BF191" i="1"/>
  <c r="G148" i="1"/>
  <c r="F148" i="1"/>
  <c r="E148" i="1" s="1"/>
  <c r="BF148" i="1"/>
  <c r="G185" i="1"/>
  <c r="F185" i="1"/>
  <c r="E185" i="1" s="1"/>
  <c r="BF185" i="1"/>
  <c r="G161" i="1"/>
  <c r="F161" i="1"/>
  <c r="E161" i="1" s="1"/>
  <c r="BF161" i="1"/>
  <c r="G150" i="1"/>
  <c r="F150" i="1"/>
  <c r="E150" i="1" s="1"/>
  <c r="BF150" i="1"/>
  <c r="G90" i="1"/>
  <c r="F90" i="1"/>
  <c r="E90" i="1" s="1"/>
  <c r="BF90" i="1"/>
  <c r="G135" i="1"/>
  <c r="F135" i="1"/>
  <c r="E135" i="1" s="1"/>
  <c r="BF135" i="1"/>
  <c r="G79" i="1"/>
  <c r="F79" i="1"/>
  <c r="E79" i="1" s="1"/>
  <c r="BF79" i="1"/>
  <c r="G186" i="1"/>
  <c r="F186" i="1"/>
  <c r="E186" i="1" s="1"/>
  <c r="BF186" i="1"/>
  <c r="G168" i="1"/>
  <c r="F168" i="1"/>
  <c r="E168" i="1" s="1"/>
  <c r="BF168" i="1"/>
  <c r="G187" i="1"/>
  <c r="F187" i="1"/>
  <c r="E187" i="1" s="1"/>
  <c r="BF187" i="1"/>
  <c r="G89" i="1"/>
  <c r="F89" i="1"/>
  <c r="E89" i="1" s="1"/>
  <c r="BF89" i="1"/>
  <c r="G188" i="1"/>
  <c r="F188" i="1"/>
  <c r="E188" i="1" s="1"/>
  <c r="BF188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47" i="1"/>
  <c r="F147" i="1"/>
  <c r="E147" i="1" s="1"/>
  <c r="BF147" i="1"/>
  <c r="G157" i="1"/>
  <c r="F157" i="1"/>
  <c r="E157" i="1" s="1"/>
  <c r="BF157" i="1"/>
  <c r="G102" i="1"/>
  <c r="F102" i="1"/>
  <c r="E102" i="1" s="1"/>
  <c r="BF102" i="1"/>
  <c r="G111" i="1"/>
  <c r="F111" i="1"/>
  <c r="E111" i="1" s="1"/>
  <c r="BF111" i="1"/>
  <c r="G96" i="1"/>
  <c r="F96" i="1"/>
  <c r="E96" i="1" s="1"/>
  <c r="BF96" i="1"/>
  <c r="G164" i="1"/>
  <c r="F164" i="1"/>
  <c r="E164" i="1" s="1"/>
  <c r="BF164" i="1"/>
  <c r="G156" i="1"/>
  <c r="F156" i="1"/>
  <c r="E156" i="1" s="1"/>
  <c r="BF156" i="1"/>
  <c r="G91" i="1"/>
  <c r="F91" i="1"/>
  <c r="E91" i="1" s="1"/>
  <c r="BF91" i="1"/>
  <c r="G149" i="1"/>
  <c r="F149" i="1"/>
  <c r="E149" i="1" s="1"/>
  <c r="BF149" i="1"/>
  <c r="G153" i="1"/>
  <c r="F153" i="1"/>
  <c r="E153" i="1" s="1"/>
  <c r="BF153" i="1"/>
  <c r="G146" i="1"/>
  <c r="F146" i="1"/>
  <c r="E146" i="1" s="1"/>
  <c r="BF146" i="1"/>
  <c r="G151" i="1"/>
  <c r="F151" i="1"/>
  <c r="E151" i="1" s="1"/>
  <c r="BF151" i="1"/>
  <c r="G152" i="1"/>
  <c r="F152" i="1"/>
  <c r="E152" i="1" s="1"/>
  <c r="BF152" i="1"/>
  <c r="G134" i="1"/>
  <c r="F134" i="1"/>
  <c r="E134" i="1" s="1"/>
  <c r="BF13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<sst xmlns="http://schemas.openxmlformats.org/spreadsheetml/2006/main" count="102428" uniqueCount="6572">
  <si>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</si>
  <si>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</si>
  <si>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</si>
  <si>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</si>
  <si>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</si>
  <si>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</si>
  <si>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</si>
  <si>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</si>
  <si>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</si>
  <si>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</si>
  <si>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</si>
  <si>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</si>
  <si>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</si>
  <si>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</si>
  <si>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</si>
  <si>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</si>
  <si>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</si>
  <si>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</si>
  <si>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</si>
  <si>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</si>
  <si>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</si>
  <si>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</si>
  <si>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</si>
  <si>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</si>
  <si>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</si>
  <si>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</si>
  <si>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</si>
  <si>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</si>
  <si>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</si>
  <si>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</si>
  <si>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</si>
  <si>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</si>
  <si>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</si>
  <si>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</si>
  <si>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</si>
  <si>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</si>
  <si>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</si>
  <si>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</si>
  <si>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</si>
  <si>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</si>
  <si>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</si>
  <si>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</si>
  <si>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</si>
  <si>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</si>
  <si>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</si>
  <si>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</si>
  <si>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</si>
  <si>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</si>
  <si>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</si>
  <si>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</si>
  <si>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</si>
  <si>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</si>
  <si>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</si>
  <si>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</si>
  <si>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</si>
  <si>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</si>
  <si>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</si>
  <si>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</si>
  <si>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</si>
  <si>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</si>
  <si>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</si>
  <si>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</si>
  <si>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</si>
  <si>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</si>
  <si>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</si>
  <si>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</si>
  <si>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</si>
  <si>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</si>
  <si>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</si>
  <si>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</si>
  <si>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</si>
  <si>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</si>
  <si>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</si>
  <si>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</si>
  <si>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</si>
  <si>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</si>
  <si>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</si>
  <si>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</si>
  <si>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</si>
  <si>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</si>
  <si>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</si>
  <si>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</si>
  <si>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</si>
  <si>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</si>
  <si>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</si>
  <si>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</si>
  <si>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</si>
  <si>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</si>
  <si>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</si>
  <si>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</si>
  <si>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</si>
  <si>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</si>
  <si>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</si>
  <si>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</si>
  <si>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</si>
  <si>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</si>
  <si>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</si>
  <si>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</si>
  <si>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</si>
  <si>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</si>
  <si>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</si>
  <si>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</si>
  <si>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</si>
  <si>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</si>
  <si>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</si>
  <si>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</si>
  <si>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</si>
  <si>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</si>
  <si>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</si>
  <si>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</si>
  <si>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</si>
  <si>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</si>
  <si>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</si>
  <si>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</si>
  <si>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</si>
  <si>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</si>
  <si>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</si>
  <si>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</si>
  <si>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</si>
  <si>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</si>
  <si>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</si>
  <si>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</si>
  <si>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</si>
  <si>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</si>
  <si>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</si>
  <si>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</si>
  <si>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</si>
  <si>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</si>
  <si>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</si>
  <si>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</si>
  <si>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</si>
  <si>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</si>
  <si>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</si>
  <si>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</si>
  <si>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</si>
  <si>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</si>
  <si>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</si>
  <si>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</si>
  <si>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</si>
  <si>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</si>
  <si>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</si>
  <si>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</si>
  <si>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</si>
  <si>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</si>
  <si>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</si>
  <si>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</si>
  <si>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</si>
  <si>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</si>
  <si>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</si>
  <si>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</si>
  <si>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</si>
  <si>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</si>
  <si>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</si>
  <si>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</si>
  <si>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</si>
  <si>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</si>
  <si>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</si>
  <si>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</si>
  <si>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</si>
  <si>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</si>
  <si>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</si>
  <si>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</si>
  <si>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</si>
  <si>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</si>
  <si>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</si>
  <si>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</si>
  <si>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</si>
  <si>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</si>
  <si>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</si>
  <si>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</si>
  <si>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</si>
  <si>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</si>
  <si>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</si>
  <si>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</si>
  <si>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</si>
  <si>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</si>
  <si>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</si>
  <si>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</si>
  <si>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</si>
  <si>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</si>
  <si>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</si>
  <si>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</si>
  <si>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</si>
  <si>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</si>
  <si>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</si>
  <si>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</si>
  <si>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</si>
  <si>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</si>
  <si>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</si>
  <si>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</si>
  <si>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</si>
  <si>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</si>
  <si>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</si>
  <si>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</si>
  <si>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</si>
  <si>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</si>
  <si>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</si>
  <si>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</si>
  <si>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</si>
  <si>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</si>
  <si>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</si>
  <si>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</si>
  <si>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</si>
  <si>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</si>
  <si>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</si>
  <si>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</si>
  <si>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</si>
  <si>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</si>
  <si>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</si>
  <si>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</si>
  <si>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</si>
  <si>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</si>
  <si>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</si>
  <si>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</si>
  <si>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</si>
  <si>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</si>
  <si>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</si>
  <si>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</si>
  <si>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</si>
  <si>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</si>
  <si>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</si>
  <si>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</si>
  <si>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</si>
  <si>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</si>
  <si>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</si>
  <si>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</si>
  <si>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</si>
  <si>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</si>
  <si>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</si>
  <si>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</si>
  <si>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</si>
  <si>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</si>
  <si>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</si>
  <si>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</si>
  <si>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</si>
  <si>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</si>
  <si>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</si>
  <si>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</si>
  <si>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</si>
  <si>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</si>
  <si>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</si>
  <si>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</si>
  <si>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</si>
  <si>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</si>
  <si>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</si>
  <si>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</si>
  <si>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</si>
  <si>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</si>
  <si>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</si>
  <si>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</si>
  <si>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</si>
  <si>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</si>
  <si>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</si>
  <si>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</si>
  <si>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</si>
  <si>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</si>
  <si>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</si>
  <si>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</si>
  <si>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</si>
  <si>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</si>
  <si>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</si>
  <si>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</si>
  <si>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</si>
  <si>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</si>
  <si>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</si>
  <si>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</si>
  <si>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</si>
  <si>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</si>
  <si>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</si>
  <si>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</si>
  <si>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</si>
  <si>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</si>
  <si>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</si>
  <si>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</si>
  <si>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</si>
  <si>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</si>
  <si>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</si>
  <si>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</si>
  <si>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</si>
  <si>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</si>
  <si>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</si>
  <si>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</si>
  <si>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</si>
  <si>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</si>
  <si>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</si>
  <si>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</si>
  <si>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</si>
  <si>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</si>
  <si>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</si>
  <si>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</si>
  <si>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</si>
  <si>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</si>
  <si>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</si>
  <si>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</si>
  <si>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</si>
  <si>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</si>
  <si>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</si>
  <si>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</si>
  <si>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</si>
  <si>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</si>
  <si>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</si>
  <si>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</si>
  <si>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</si>
  <si>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</si>
  <si>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</si>
  <si>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</si>
  <si>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</si>
  <si>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</si>
  <si>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</si>
  <si>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</si>
  <si>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</si>
  <si>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</si>
  <si>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</si>
  <si>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</si>
  <si>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</si>
  <si>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</si>
  <si>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</si>
  <si>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</si>
  <si>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</si>
  <si>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</si>
  <si>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</si>
  <si>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</si>
  <si>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</si>
  <si>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</si>
  <si>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</si>
  <si>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</si>
  <si>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</si>
  <si>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</si>
  <si>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</si>
  <si>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</si>
  <si>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</si>
  <si>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</si>
  <si>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</si>
  <si>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</si>
  <si>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</si>
  <si>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</si>
  <si>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</si>
  <si>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</si>
  <si>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</si>
  <si>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</si>
  <si>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</si>
  <si>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</si>
  <si>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</si>
  <si>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</si>
  <si>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</si>
  <si>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</si>
  <si>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</si>
  <si>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</si>
  <si>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</si>
  <si>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</si>
  <si>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</si>
  <si>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</si>
  <si>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</si>
  <si>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</si>
  <si>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</si>
  <si>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</si>
  <si>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</si>
  <si>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</si>
  <si>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</si>
  <si>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</si>
  <si>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</si>
  <si>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</si>
  <si>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</si>
  <si>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</si>
  <si>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</si>
  <si>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</si>
  <si>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</si>
  <si>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</si>
  <si>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</si>
  <si>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</si>
  <si>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</si>
  <si>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</si>
  <si>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</si>
  <si>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</si>
  <si>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</si>
  <si>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</si>
  <si>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</si>
  <si>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</si>
  <si>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</si>
  <si>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</si>
  <si>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</si>
  <si>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</si>
  <si>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</si>
  <si>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</si>
  <si>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</si>
  <si>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</si>
  <si>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</si>
  <si>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</si>
  <si>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</si>
  <si>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</si>
  <si>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</si>
  <si>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</si>
  <si>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</si>
  <si>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</si>
  <si>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</si>
  <si>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</si>
  <si>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</si>
  <si>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</si>
  <si>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</si>
  <si>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</si>
  <si>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</si>
  <si>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</si>
  <si>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</si>
  <si>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</si>
  <si>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</si>
  <si>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</si>
  <si>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</si>
  <si>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</si>
  <si>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</si>
  <si>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</si>
  <si>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</si>
  <si>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</si>
  <si>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</si>
  <si>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</si>
  <si>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</si>
  <si>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</si>
  <si>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</si>
  <si>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</si>
  <si>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</si>
  <si>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</si>
  <si>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</si>
  <si>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</si>
  <si>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</si>
  <si>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</si>
  <si>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</si>
  <si>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</si>
  <si>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</si>
  <si>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</si>
  <si>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</si>
  <si>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</si>
  <si>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</si>
  <si>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</si>
  <si>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</si>
  <si>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</si>
  <si>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</si>
  <si>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</si>
  <si>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</si>
  <si>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</si>
  <si>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</si>
  <si>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</si>
  <si>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</si>
  <si>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</si>
  <si>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</si>
  <si>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</si>
  <si>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</si>
  <si>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</si>
  <si>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</si>
  <si>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</si>
  <si>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</si>
  <si>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</si>
  <si>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</si>
  <si>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</si>
  <si>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</si>
  <si>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</si>
  <si>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</si>
  <si>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</si>
  <si>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</si>
  <si>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</si>
  <si>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</si>
  <si>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</si>
  <si>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</si>
  <si>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</si>
  <si>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</si>
  <si>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</si>
  <si>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</si>
  <si>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</si>
  <si>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</si>
  <si>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</si>
  <si>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</si>
  <si>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</si>
  <si>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</si>
  <si>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</si>
  <si>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</si>
  <si>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</si>
  <si>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</si>
  <si>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</si>
  <si>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</si>
  <si>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</si>
  <si>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</si>
  <si>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</si>
  <si>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</si>
  <si>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</si>
  <si>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</si>
  <si>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</si>
  <si>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</si>
  <si>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</si>
  <si>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</si>
  <si>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</si>
  <si>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</si>
  <si>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</si>
  <si>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</si>
  <si>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</si>
  <si>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</si>
  <si>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</si>
  <si>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</si>
  <si>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</si>
  <si>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</si>
  <si>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</si>
  <si>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</si>
  <si>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</si>
  <si>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</si>
  <si>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</si>
  <si>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</si>
  <si>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</si>
  <si>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</si>
  <si>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</si>
  <si>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</si>
  <si>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</si>
  <si>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</si>
  <si>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</si>
  <si>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</si>
  <si>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</si>
  <si>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</si>
  <si>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</si>
  <si>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</si>
  <si>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</si>
  <si>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</si>
  <si>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</si>
  <si>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</si>
  <si>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</si>
  <si>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</si>
  <si>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</si>
  <si>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</si>
  <si>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</si>
  <si>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</si>
  <si>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</si>
  <si>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</si>
  <si>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</si>
  <si>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</si>
  <si>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</si>
  <si>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</si>
  <si>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</si>
  <si>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</si>
  <si>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</si>
  <si>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</si>
  <si>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</si>
  <si>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</si>
  <si>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</si>
  <si>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</si>
  <si>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</si>
  <si>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</si>
  <si>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</si>
  <si>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</si>
  <si>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</si>
  <si>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</si>
  <si>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</si>
  <si>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</si>
  <si>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</si>
  <si>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</si>
  <si>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</si>
  <si>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</si>
  <si>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</si>
  <si>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</si>
  <si>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</si>
  <si>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</si>
  <si>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</si>
  <si>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</si>
  <si>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</si>
  <si>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</si>
  <si>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</si>
  <si>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</si>
  <si>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</si>
  <si>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</si>
  <si>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</si>
  <si>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</si>
  <si>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</si>
  <si>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</si>
  <si>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</si>
  <si>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</si>
  <si>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</si>
  <si>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</si>
  <si>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</si>
  <si>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</si>
  <si>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</si>
  <si>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</si>
  <si>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</si>
  <si>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</si>
  <si>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</si>
  <si>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</si>
  <si>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</si>
  <si>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</si>
  <si>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</si>
  <si>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</si>
  <si>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</si>
  <si>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</si>
  <si>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</si>
  <si>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</si>
  <si>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</si>
  <si>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</si>
  <si>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</si>
  <si>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</si>
  <si>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</si>
  <si>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</si>
  <si>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</si>
  <si>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</si>
  <si>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</si>
  <si>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</si>
  <si>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</si>
  <si>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</si>
  <si>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</si>
  <si>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</si>
  <si>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</si>
  <si>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</si>
  <si>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</si>
  <si>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</si>
  <si>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</si>
  <si>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</si>
  <si>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</si>
  <si>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</si>
  <si>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</si>
  <si>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</si>
  <si>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</si>
  <si>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</si>
  <si>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</si>
  <si>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</si>
  <si>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</si>
  <si>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</si>
  <si>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</si>
  <si>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</si>
  <si>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</si>
  <si>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</si>
  <si>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</si>
  <si>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</si>
  <si>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</si>
  <si>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</si>
  <si>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</si>
  <si>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</si>
  <si>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</si>
  <si>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</si>
  <si>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</si>
  <si>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</si>
  <si>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</si>
  <si>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</si>
  <si>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</si>
  <si>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</si>
  <si>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</si>
  <si>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</si>
  <si>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</si>
  <si>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</si>
  <si>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</si>
  <si>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</si>
  <si>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</si>
  <si>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</si>
  <si>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</si>
  <si>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</si>
  <si>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</si>
  <si>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</si>
  <si>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</si>
  <si>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</si>
  <si>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</si>
  <si>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</si>
  <si>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</si>
  <si>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</si>
  <si>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</si>
  <si>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</si>
  <si>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</si>
  <si>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</si>
  <si>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</si>
  <si>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</si>
  <si>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</si>
  <si>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</si>
  <si>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</si>
  <si>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</si>
  <si>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</si>
  <si>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</si>
  <si>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</si>
  <si>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</si>
  <si>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</si>
  <si>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</si>
  <si>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</si>
  <si>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</si>
  <si>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</si>
  <si>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</si>
  <si>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</si>
  <si>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</si>
  <si>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</si>
  <si>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</si>
  <si>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</si>
  <si>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</si>
  <si>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</si>
  <si>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</si>
  <si>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</si>
  <si>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</si>
  <si>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</si>
  <si>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</si>
  <si>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</si>
  <si>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</si>
  <si>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</si>
  <si>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</si>
  <si>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</si>
  <si>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</si>
  <si>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</si>
  <si>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</si>
  <si>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</si>
  <si>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</si>
  <si>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</si>
  <si>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</si>
  <si>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</si>
  <si>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</si>
  <si>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</si>
  <si>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</si>
  <si>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</si>
  <si>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</si>
  <si>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</si>
  <si>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</si>
  <si>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</si>
  <si>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</si>
  <si>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</si>
  <si>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</si>
  <si>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</si>
  <si>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</si>
  <si>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</si>
  <si>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</si>
  <si>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</si>
  <si>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</si>
  <si>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</si>
  <si>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</si>
  <si>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</si>
  <si>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</si>
  <si>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</si>
  <si>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</si>
  <si>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</si>
  <si>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</si>
  <si>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</si>
  <si>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</si>
  <si>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</si>
  <si>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</si>
  <si>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</si>
  <si>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</si>
  <si>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</si>
  <si>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</si>
  <si>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</si>
  <si>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</si>
  <si>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</si>
  <si>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</si>
  <si>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</si>
  <si>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</si>
  <si>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</si>
  <si>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</si>
  <si>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</si>
  <si>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</si>
  <si>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</si>
  <si>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</si>
  <si>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</si>
  <si>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</si>
  <si>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</si>
  <si>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</si>
  <si>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</si>
  <si>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</si>
  <si>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</si>
  <si>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</si>
  <si>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</si>
  <si>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</si>
  <si>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</si>
  <si>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</si>
  <si>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</si>
  <si>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</si>
  <si>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</si>
  <si>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</si>
  <si>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</si>
  <si>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</si>
  <si>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</si>
  <si>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</si>
  <si>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</si>
  <si>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</si>
  <si>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</si>
  <si>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</si>
  <si>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</si>
  <si>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</si>
  <si>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</si>
  <si>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</si>
  <si>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</si>
  <si>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</si>
  <si>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</si>
  <si>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</si>
  <si>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</si>
  <si>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</si>
  <si>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</si>
  <si>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</si>
  <si>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</si>
  <si>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</si>
  <si>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</si>
  <si>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</si>
  <si>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</si>
  <si>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</si>
  <si>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</si>
  <si>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</si>
  <si>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</si>
  <si>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</si>
  <si>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</si>
  <si>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</si>
  <si>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</si>
  <si>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</si>
  <si>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</si>
  <si>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</si>
  <si>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</si>
  <si>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</si>
  <si>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</si>
  <si>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</si>
  <si>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</si>
  <si>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</si>
  <si>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</si>
  <si>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</si>
  <si>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</si>
  <si>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</si>
  <si>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</si>
  <si>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</si>
  <si>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</si>
  <si>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</si>
  <si>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</si>
  <si>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</si>
  <si>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</si>
  <si>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</si>
  <si>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</si>
  <si>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</si>
  <si>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</si>
  <si>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</si>
  <si>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</si>
  <si>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</si>
  <si>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</si>
  <si>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</si>
  <si>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</si>
  <si>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</si>
  <si>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</si>
  <si>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</si>
  <si>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</si>
  <si>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</si>
  <si>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</si>
  <si>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</si>
  <si>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</si>
  <si>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</si>
  <si>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</si>
  <si>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</si>
  <si>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</si>
  <si>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</si>
  <si>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</si>
  <si>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</si>
  <si>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</si>
  <si>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</si>
  <si>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</si>
  <si>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</si>
  <si>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</si>
  <si>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</si>
  <si>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</si>
  <si>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</si>
  <si>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</si>
  <si>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</si>
  <si>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</si>
  <si>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</si>
  <si>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</si>
  <si>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</si>
  <si>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</si>
  <si>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</si>
  <si>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</si>
  <si>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</si>
  <si>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</si>
  <si>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</si>
  <si>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</si>
  <si>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</si>
  <si>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</si>
  <si>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</si>
  <si>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</si>
  <si>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</si>
  <si>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</si>
  <si>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</si>
  <si>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</si>
  <si>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</si>
  <si>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</si>
  <si>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</si>
  <si>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</si>
  <si>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</si>
  <si>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</si>
  <si>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</si>
  <si>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</si>
  <si>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</si>
  <si>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</si>
  <si>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</si>
  <si>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</si>
  <si>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</si>
  <si>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</si>
  <si>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</si>
  <si>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</si>
  <si>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</si>
  <si>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</si>
  <si>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</si>
  <si>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</si>
  <si>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</si>
  <si>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</si>
  <si>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</si>
  <si>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</si>
  <si>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</si>
  <si>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</si>
  <si>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</si>
  <si>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</si>
  <si>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</si>
  <si>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</si>
  <si>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</si>
  <si>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</si>
  <si>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</si>
  <si>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</si>
  <si>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</si>
  <si>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</si>
  <si>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</si>
  <si>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</si>
  <si>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</si>
  <si>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</si>
  <si>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</si>
  <si>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</si>
  <si>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</si>
  <si>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</si>
  <si>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</si>
  <si>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</si>
  <si>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</si>
  <si>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</si>
  <si>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</si>
  <si>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</si>
  <si>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</si>
  <si>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</si>
  <si>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</si>
  <si>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</si>
  <si>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</si>
  <si>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</si>
  <si>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</si>
  <si>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</si>
  <si>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</si>
  <si>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</si>
  <si>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</si>
  <si>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</si>
  <si>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</si>
  <si>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</si>
  <si>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</si>
  <si>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</si>
  <si>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</si>
  <si>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</si>
  <si>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</si>
  <si>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</si>
  <si>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</si>
  <si>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</si>
  <si>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</si>
  <si>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</si>
  <si>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</si>
  <si>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</si>
  <si>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</si>
  <si>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</si>
  <si>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</si>
  <si>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</si>
  <si>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</si>
  <si>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</si>
  <si>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</si>
  <si>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</si>
  <si>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</si>
  <si>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</si>
  <si>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</si>
  <si>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</si>
  <si>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</si>
  <si>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</si>
  <si>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</si>
  <si>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</si>
  <si>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</si>
  <si>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</si>
  <si>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</si>
  <si>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</si>
  <si>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</si>
  <si>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</si>
  <si>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</si>
  <si>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</si>
  <si>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</si>
  <si>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</si>
  <si>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</si>
  <si>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</si>
  <si>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</si>
  <si>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</si>
  <si>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</si>
  <si>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</si>
  <si>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</si>
  <si>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</si>
  <si>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</si>
  <si>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</si>
  <si>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</si>
  <si>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</si>
  <si>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</si>
  <si>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</si>
  <si>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</si>
  <si>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</si>
  <si>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</si>
  <si>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</si>
  <si>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</si>
  <si>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</si>
  <si>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</si>
  <si>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</si>
  <si>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</si>
  <si>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</si>
  <si>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</si>
  <si>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</si>
  <si>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</si>
  <si>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</si>
  <si>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</si>
  <si>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</si>
  <si>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</si>
  <si>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</si>
  <si>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</si>
  <si>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</si>
  <si>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</si>
  <si>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</si>
  <si>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</si>
  <si>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</si>
  <si>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</si>
  <si>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</si>
  <si>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</si>
  <si>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</si>
  <si>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</si>
  <si>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</si>
  <si>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</si>
  <si>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</si>
  <si>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</si>
  <si>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</si>
  <si>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</si>
  <si>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</si>
  <si>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</si>
  <si>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</si>
  <si>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</si>
  <si>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</si>
  <si>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</si>
  <si>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</si>
  <si>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</si>
  <si>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</si>
  <si>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</si>
  <si>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</si>
  <si>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</si>
  <si>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</si>
  <si>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</si>
  <si>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</si>
  <si>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</si>
  <si>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</si>
  <si>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</si>
  <si>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</si>
  <si>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</si>
  <si>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</si>
  <si>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</si>
  <si>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</si>
  <si>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</si>
  <si>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</si>
  <si>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</si>
  <si>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</si>
  <si>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</si>
  <si>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</si>
  <si>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</si>
  <si>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</si>
  <si>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</si>
  <si>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</si>
  <si>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</si>
  <si>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</si>
  <si>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</si>
  <si>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</si>
  <si>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</si>
  <si>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</si>
  <si>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</si>
  <si>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</si>
  <si>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</si>
  <si>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</si>
  <si>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</si>
  <si>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</si>
  <si>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</si>
  <si>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</si>
  <si>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</si>
  <si>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</si>
  <si>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</si>
  <si>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</si>
  <si>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</si>
  <si>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</si>
  <si>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</si>
  <si>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</si>
  <si>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</si>
  <si>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</si>
  <si>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</si>
  <si>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</si>
  <si>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</si>
  <si>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</si>
  <si>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</si>
  <si>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</si>
  <si>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</si>
  <si>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</si>
  <si>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</si>
  <si>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</si>
  <si>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</si>
  <si>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</si>
  <si>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</si>
  <si>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</si>
  <si>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</si>
  <si>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</si>
  <si>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</si>
  <si>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</si>
  <si>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</si>
  <si>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</si>
  <si>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</si>
  <si>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</si>
  <si>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</si>
  <si>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</si>
  <si>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</si>
  <si>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</si>
  <si>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</si>
  <si>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</si>
  <si>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</si>
  <si>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</si>
  <si>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</si>
  <si>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</si>
  <si>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</si>
  <si>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</si>
  <si>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</si>
  <si>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</si>
  <si>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</si>
  <si>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</si>
  <si>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</si>
  <si>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</si>
  <si>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</si>
  <si>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</si>
  <si>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</si>
  <si>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</si>
  <si>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</si>
  <si>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</si>
  <si>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</si>
  <si>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</si>
  <si>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</si>
  <si>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</si>
  <si>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</si>
  <si>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</si>
  <si>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</si>
  <si>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</si>
  <si>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</si>
  <si>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</si>
  <si>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</si>
  <si>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</si>
  <si>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</si>
  <si>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</si>
  <si>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</si>
  <si>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</si>
  <si>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</si>
  <si>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</si>
  <si>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</si>
  <si>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</si>
  <si>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</si>
  <si>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</si>
  <si>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</si>
  <si>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</si>
  <si>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</si>
  <si>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</si>
  <si>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</si>
  <si>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</si>
  <si>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</si>
  <si>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</si>
  <si>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</si>
  <si>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</si>
  <si>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</si>
  <si>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</si>
  <si>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</si>
  <si>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</si>
  <si>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</si>
  <si>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</si>
  <si>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</si>
  <si>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</si>
  <si>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</si>
  <si>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</si>
  <si>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</si>
  <si>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</si>
  <si>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</si>
  <si>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</si>
  <si>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</si>
  <si>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</si>
  <si>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</si>
  <si>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</si>
  <si>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</si>
  <si>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</si>
  <si>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</si>
  <si>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</si>
  <si>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</si>
  <si>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</si>
  <si>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</si>
  <si>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</si>
  <si>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</si>
  <si>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</si>
  <si>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</si>
  <si>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</si>
  <si>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</si>
  <si>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</si>
  <si>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</si>
  <si>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</si>
  <si>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</si>
  <si>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</si>
  <si>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</si>
  <si>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</si>
  <si>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</si>
  <si>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</si>
  <si>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</si>
  <si>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</si>
  <si>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</si>
  <si>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</si>
  <si>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</si>
  <si>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</si>
  <si>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</si>
  <si>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</si>
  <si>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</si>
  <si>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</si>
  <si>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</si>
  <si>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</si>
  <si>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</si>
  <si>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</si>
  <si>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</si>
  <si>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</si>
  <si>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</si>
  <si>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</si>
  <si>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</si>
  <si>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</si>
  <si>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</si>
  <si>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</si>
  <si>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</si>
  <si>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</si>
  <si>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</si>
  <si>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</si>
  <si>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</si>
  <si>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</si>
  <si>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</si>
  <si>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</si>
  <si>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</si>
  <si>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</si>
  <si>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</si>
  <si>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</si>
  <si>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</si>
  <si>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</si>
  <si>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</si>
  <si>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</si>
  <si>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</si>
  <si>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</si>
  <si>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</si>
  <si>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</si>
  <si>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</si>
  <si>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</si>
  <si>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</si>
  <si>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</si>
  <si>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</si>
  <si>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</si>
  <si>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</si>
  <si>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</si>
  <si>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</si>
  <si>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</si>
  <si>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</si>
  <si>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</si>
  <si>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</si>
  <si>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</si>
  <si>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</si>
  <si>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</si>
  <si>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</si>
  <si>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</si>
  <si>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</si>
  <si>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</si>
  <si>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</si>
  <si>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</si>
  <si>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</si>
  <si>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</si>
  <si>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</si>
  <si>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</si>
  <si>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</si>
  <si>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</si>
  <si>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</si>
  <si>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</si>
  <si>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</si>
  <si>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</si>
  <si>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</si>
  <si>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</si>
  <si>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</si>
  <si>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</si>
  <si>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</si>
  <si>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</si>
  <si>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</si>
  <si>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</si>
  <si>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</si>
  <si>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</si>
  <si>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</si>
  <si>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</si>
  <si>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</si>
  <si>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</si>
  <si>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</si>
  <si>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</si>
  <si>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</si>
  <si>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</si>
  <si>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</si>
  <si>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</si>
  <si>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</si>
  <si>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</si>
  <si>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</si>
  <si>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</si>
  <si>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</si>
  <si>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</si>
  <si>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</si>
  <si>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</si>
  <si>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</si>
  <si>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</si>
  <si>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</si>
  <si>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</si>
  <si>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</si>
  <si>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</si>
  <si>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</si>
  <si>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</si>
  <si>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</si>
  <si>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</si>
  <si>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</si>
  <si>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</si>
  <si>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</si>
  <si>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</si>
  <si>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</si>
  <si>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</si>
  <si>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</si>
  <si>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</si>
  <si>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</si>
  <si>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</si>
  <si>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</si>
  <si>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</si>
  <si>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</si>
  <si>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</si>
  <si>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</si>
  <si>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</si>
  <si>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</si>
  <si>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</si>
  <si>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</si>
  <si>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</si>
  <si>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</si>
  <si>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</si>
  <si>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</si>
  <si>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</si>
  <si>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</si>
  <si>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</si>
  <si>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</si>
  <si>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</si>
  <si>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</si>
  <si>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</si>
  <si>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</si>
  <si>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</si>
  <si>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</si>
  <si>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</si>
  <si>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</si>
  <si>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</si>
  <si>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</si>
  <si>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</si>
  <si>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</si>
  <si>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</si>
  <si>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</si>
  <si>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</si>
  <si>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</si>
  <si>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</si>
  <si>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</si>
  <si>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</si>
  <si>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</si>
  <si>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</si>
  <si>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</si>
  <si>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</si>
  <si>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</si>
  <si>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</si>
  <si>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</si>
  <si>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</si>
  <si>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</si>
  <si>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</si>
  <si>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</si>
  <si>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</si>
  <si>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</si>
  <si>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</si>
  <si>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</si>
  <si>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</si>
  <si>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</si>
  <si>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</si>
  <si>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</si>
  <si>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</si>
  <si>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</si>
  <si>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</si>
  <si>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</si>
  <si>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</si>
  <si>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</si>
  <si>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</si>
  <si>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</si>
  <si>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</si>
  <si>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</si>
  <si>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</si>
  <si>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</si>
  <si>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</si>
  <si>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</si>
  <si>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</si>
  <si>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</si>
  <si>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</si>
  <si>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</si>
  <si>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</si>
  <si>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</si>
  <si>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</si>
  <si>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</si>
  <si>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</si>
  <si>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</si>
  <si>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</si>
  <si>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</si>
  <si>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</si>
  <si>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</si>
  <si>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</si>
  <si>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</si>
  <si>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</si>
  <si>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</si>
  <si>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</si>
  <si>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</si>
  <si>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</si>
  <si>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</si>
  <si>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</si>
  <si>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</si>
  <si>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</si>
  <si>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</si>
  <si>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</si>
  <si>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</si>
  <si>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</si>
  <si>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</si>
  <si>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</si>
  <si>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</si>
  <si>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</si>
  <si>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</si>
  <si>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</si>
  <si>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</si>
  <si>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</si>
  <si>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</si>
  <si>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</si>
  <si>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</si>
  <si>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</si>
  <si>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</si>
  <si>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</si>
  <si>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</si>
  <si>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</si>
  <si>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</si>
  <si>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</si>
  <si>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</si>
  <si>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</si>
  <si>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</si>
  <si>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</si>
  <si>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</si>
  <si>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</si>
  <si>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</si>
  <si>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</si>
  <si>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</si>
  <si>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</si>
  <si>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</si>
  <si>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</si>
  <si>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</si>
  <si>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</si>
  <si>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</si>
  <si>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</si>
  <si>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</si>
  <si>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</si>
  <si>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</si>
  <si>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</si>
  <si>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</si>
  <si>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</si>
  <si>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</si>
  <si>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</si>
  <si>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</si>
  <si>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</si>
  <si>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</si>
  <si>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</si>
  <si>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</si>
  <si>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</si>
  <si>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</si>
  <si>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</si>
  <si>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</si>
  <si>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</si>
  <si>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</si>
  <si>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</si>
  <si>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</si>
  <si>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</si>
  <si>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</si>
  <si>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</si>
  <si>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</si>
  <si>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</si>
  <si>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</si>
  <si>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</si>
  <si>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</si>
  <si>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</si>
  <si>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</si>
  <si>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</si>
  <si>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</si>
  <si>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</si>
  <si>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</si>
  <si>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</si>
  <si>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</si>
  <si>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</si>
  <si>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</si>
  <si>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</si>
  <si>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</si>
  <si>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</si>
  <si>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</si>
  <si>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</si>
  <si>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</si>
  <si>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</si>
  <si>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</si>
  <si>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</si>
  <si>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</si>
  <si>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</si>
  <si>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</si>
  <si>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</si>
  <si>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</si>
  <si>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</si>
  <si>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</si>
  <si>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</si>
  <si>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</si>
  <si>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</si>
  <si>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</si>
  <si>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</si>
  <si>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</si>
  <si>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</si>
  <si>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</si>
  <si>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</si>
  <si>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</si>
  <si>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</si>
  <si>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</si>
  <si>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</si>
  <si>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</si>
  <si>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</si>
  <si>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</si>
  <si>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</si>
  <si>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</si>
  <si>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</si>
  <si>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</si>
  <si>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</si>
  <si>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</si>
  <si>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</si>
  <si>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</si>
  <si>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</si>
  <si>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</si>
  <si>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</si>
  <si>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</si>
  <si>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</si>
  <si>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</si>
  <si>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</si>
  <si>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</si>
  <si>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</si>
  <si>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</si>
  <si>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</si>
  <si>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</si>
  <si>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</si>
  <si>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</si>
  <si>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</si>
  <si>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</si>
  <si>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</si>
  <si>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</si>
  <si>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</si>
  <si>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</si>
  <si>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</si>
  <si>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</si>
  <si>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</si>
  <si>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</si>
  <si>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</si>
  <si>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</si>
  <si>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</si>
  <si>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</si>
  <si>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</si>
  <si>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</si>
  <si>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</si>
  <si>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</si>
  <si>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</si>
  <si>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</si>
  <si>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</si>
  <si>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</si>
  <si>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</si>
  <si>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</si>
  <si>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</si>
  <si>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</si>
  <si>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</si>
  <si>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</si>
  <si>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</si>
  <si>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</si>
  <si>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</si>
  <si>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</si>
  <si>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</si>
  <si>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</si>
  <si>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</si>
  <si>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</si>
  <si>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</si>
  <si>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</si>
  <si>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</si>
  <si>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</si>
  <si>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</si>
  <si>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</si>
  <si>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</si>
  <si>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</si>
  <si>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</si>
  <si>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</si>
  <si>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</si>
  <si>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</si>
  <si>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</si>
  <si>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</si>
  <si>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</si>
  <si>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</si>
  <si>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</si>
  <si>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</si>
  <si>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</si>
  <si>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</si>
  <si>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</si>
  <si>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</si>
  <si>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</si>
  <si>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</si>
  <si>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</si>
  <si>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</si>
  <si>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</si>
  <si>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</si>
  <si>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</si>
  <si>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</si>
  <si>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</si>
  <si>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</si>
  <si>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</si>
  <si>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</si>
  <si>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</si>
  <si>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</si>
  <si>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</si>
  <si>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</si>
  <si>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</si>
  <si>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</si>
  <si>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</si>
  <si>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</si>
  <si>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</si>
  <si>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</si>
  <si>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</si>
  <si>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</si>
  <si>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</si>
  <si>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</si>
  <si>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</si>
  <si>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</si>
  <si>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</si>
  <si>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</si>
  <si>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</si>
  <si>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</si>
  <si>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</si>
  <si>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</si>
  <si>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</si>
  <si>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</si>
  <si>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</si>
  <si>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</si>
  <si>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</si>
  <si>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</si>
  <si>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</si>
  <si>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</si>
  <si>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</si>
  <si>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</si>
  <si>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</si>
  <si>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</si>
  <si>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</si>
  <si>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</si>
  <si>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</si>
  <si>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</si>
  <si>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</si>
  <si>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</si>
  <si>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</si>
  <si>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</si>
  <si>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</si>
  <si>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</si>
  <si>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</si>
  <si>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</si>
  <si>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</si>
  <si>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</si>
  <si>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</si>
  <si>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</si>
  <si>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</si>
  <si>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</si>
  <si>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</si>
  <si>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</si>
  <si>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</si>
  <si>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</si>
  <si>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</si>
  <si>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</si>
  <si>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</si>
  <si>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</si>
  <si>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</si>
  <si>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</si>
  <si>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</si>
  <si>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</si>
  <si>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</si>
  <si>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</si>
  <si>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</si>
  <si>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</si>
  <si>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</si>
  <si>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</si>
  <si>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</si>
  <si>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</si>
  <si>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</si>
  <si>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</si>
  <si>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</si>
  <si>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</si>
  <si>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</si>
  <si>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</si>
  <si>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</si>
  <si>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</si>
  <si>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</si>
  <si>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</si>
  <si>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</si>
  <si>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</si>
  <si>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</si>
  <si>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</si>
  <si>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</si>
  <si>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</si>
  <si>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</si>
  <si>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</si>
  <si>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</si>
  <si>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</si>
  <si>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</si>
  <si>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</si>
  <si>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</si>
  <si>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</si>
  <si>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</si>
  <si>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</si>
  <si>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</si>
  <si>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</si>
  <si>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</si>
  <si>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</si>
  <si>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</si>
  <si>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</si>
  <si>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</si>
  <si>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</si>
  <si>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</si>
  <si>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</si>
  <si>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</si>
  <si>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</si>
  <si>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</si>
  <si>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</si>
  <si>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</si>
  <si>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</si>
  <si>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</si>
  <si>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</si>
  <si>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</si>
  <si>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</si>
  <si>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</si>
  <si>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</si>
  <si>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</si>
  <si>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</si>
  <si>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</si>
  <si>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</si>
  <si>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</si>
  <si>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</si>
  <si>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</si>
  <si>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</si>
  <si>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</si>
  <si>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</si>
  <si>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</si>
  <si>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</si>
  <si>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</si>
  <si>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</si>
  <si>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</si>
  <si>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</si>
  <si>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</si>
  <si>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</si>
  <si>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</si>
  <si>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</si>
  <si>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</si>
  <si>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</si>
  <si>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</si>
  <si>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</si>
  <si>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</si>
  <si>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</si>
  <si>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</si>
  <si>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</si>
  <si>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</si>
  <si>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</si>
  <si>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</si>
  <si>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</si>
  <si>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</si>
  <si>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</si>
  <si>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</si>
  <si>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</si>
  <si>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</si>
  <si>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</si>
  <si>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</si>
  <si>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</si>
  <si>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</si>
  <si>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</si>
  <si>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</si>
  <si>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</si>
  <si>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</si>
  <si>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</si>
  <si>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</si>
  <si>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</si>
  <si>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</si>
  <si>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</si>
  <si>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</si>
  <si>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</si>
  <si>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</si>
  <si>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</si>
  <si>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</si>
  <si>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</si>
  <si>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</si>
  <si>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</si>
  <si>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</si>
  <si>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</si>
  <si>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</si>
  <si>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</si>
  <si>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</si>
  <si>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</si>
  <si>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</si>
  <si>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</si>
  <si>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</si>
  <si>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</si>
  <si>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</si>
  <si>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</si>
  <si>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</si>
  <si>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</si>
  <si>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</si>
  <si>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</si>
  <si>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</si>
  <si>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</si>
  <si>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</si>
  <si>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</si>
  <si>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</si>
  <si>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</si>
  <si>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</si>
  <si>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</si>
  <si>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</si>
  <si>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</si>
  <si>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</si>
  <si>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</si>
  <si>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</si>
  <si>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</si>
  <si>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</si>
  <si>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</si>
  <si>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</si>
  <si>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</si>
  <si>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</si>
  <si>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</si>
  <si>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</si>
  <si>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</si>
  <si>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</si>
  <si>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</si>
  <si>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</si>
  <si>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</si>
  <si>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</si>
  <si>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</si>
  <si>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</si>
  <si>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</si>
  <si>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</si>
  <si>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</si>
  <si>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</si>
  <si>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</si>
  <si>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</si>
  <si>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</si>
  <si>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</si>
  <si>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</si>
  <si>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</si>
  <si>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</si>
  <si>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</si>
  <si>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</si>
  <si>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</si>
  <si>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</si>
  <si>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</si>
  <si>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</si>
  <si>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</si>
  <si>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</si>
  <si>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</si>
  <si>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</si>
  <si>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</si>
  <si>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</si>
  <si>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</si>
  <si>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</si>
  <si>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</si>
  <si>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</si>
  <si>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</si>
  <si>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</si>
  <si>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</si>
  <si>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</si>
  <si>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</si>
  <si>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</si>
  <si>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</si>
  <si>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</si>
  <si>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</si>
  <si>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</si>
  <si>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</si>
  <si>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</si>
  <si>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</si>
  <si>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</si>
  <si>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</si>
  <si>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</si>
  <si>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</si>
  <si>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</si>
  <si>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</si>
  <si>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</si>
  <si>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</si>
  <si>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</si>
  <si>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</si>
  <si>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</si>
  <si>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</si>
  <si>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</si>
  <si>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</si>
  <si>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</si>
  <si>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</si>
  <si>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</si>
  <si>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</si>
  <si>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</si>
  <si>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</si>
  <si>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</si>
  <si>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</si>
  <si>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</si>
  <si>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</si>
  <si>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</si>
  <si>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</si>
  <si>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</si>
  <si>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</si>
  <si>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</si>
  <si>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</si>
  <si>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</si>
  <si>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</si>
  <si>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</si>
  <si>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</si>
  <si>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</si>
  <si>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</si>
  <si>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</si>
  <si>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</si>
  <si>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</si>
  <si>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</si>
  <si>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</si>
  <si>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</si>
  <si>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</si>
  <si>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</si>
  <si>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</si>
  <si>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</si>
  <si>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</si>
  <si>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</si>
  <si>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</si>
  <si>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</si>
  <si>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</si>
  <si>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</si>
  <si>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</si>
  <si>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</si>
  <si>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</si>
  <si>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</si>
  <si>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</si>
  <si>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</si>
  <si>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</si>
  <si>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</si>
  <si>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</si>
  <si>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</si>
  <si>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</si>
  <si>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</si>
  <si>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</si>
  <si>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</si>
  <si>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</si>
  <si>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</si>
  <si>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</si>
  <si>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</si>
  <si>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</si>
  <si>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</si>
  <si>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</si>
  <si>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</si>
  <si>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</si>
  <si>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</si>
  <si>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</si>
  <si>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</si>
  <si>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</si>
  <si>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</si>
  <si>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</si>
  <si>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</si>
  <si>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</si>
  <si>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</si>
  <si>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</si>
  <si>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</si>
  <si>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</si>
  <si>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</si>
  <si>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</si>
  <si>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</si>
  <si>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</si>
  <si>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</si>
  <si>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</si>
  <si>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</si>
  <si>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</si>
  <si>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</si>
  <si>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</si>
  <si>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</si>
  <si>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</si>
  <si>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</si>
  <si>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</si>
  <si>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</si>
  <si>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</si>
  <si>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</si>
  <si>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</si>
  <si>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</si>
  <si>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</si>
  <si>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</si>
  <si>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</si>
  <si>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</si>
  <si>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</si>
  <si>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</si>
  <si>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</si>
  <si>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</si>
  <si>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</si>
  <si>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</si>
  <si>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</si>
  <si>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</si>
  <si>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</si>
  <si>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</si>
  <si>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</si>
  <si>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</si>
  <si>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</si>
  <si>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</si>
  <si>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</si>
  <si>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</si>
  <si>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</si>
  <si>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</si>
  <si>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</si>
  <si>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</si>
  <si>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</si>
  <si>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</si>
  <si>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</si>
  <si>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</si>
  <si>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</si>
  <si>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</si>
  <si>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</si>
  <si>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</si>
  <si>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</si>
  <si>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</si>
  <si>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</si>
  <si>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</si>
  <si>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</si>
  <si>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</si>
  <si>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</si>
  <si>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</si>
  <si>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</si>
  <si>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</si>
  <si>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</si>
  <si>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</si>
  <si>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</si>
  <si>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</si>
  <si>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</si>
  <si>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</si>
  <si>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</si>
  <si>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</si>
  <si>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</si>
  <si>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</si>
  <si>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</si>
  <si>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</si>
  <si>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</si>
  <si>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</si>
  <si>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</si>
  <si>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</si>
  <si>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</si>
  <si>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</si>
  <si>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</si>
  <si>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</si>
  <si>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</si>
  <si>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</si>
  <si>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</si>
  <si>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</si>
  <si>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</si>
  <si>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</si>
  <si>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</si>
  <si>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</si>
  <si>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</si>
  <si>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</si>
  <si>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</si>
  <si>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</si>
  <si>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</si>
  <si>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</si>
  <si>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</si>
  <si>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</si>
  <si>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</si>
  <si>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</si>
  <si>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</si>
  <si>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</si>
  <si>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</si>
  <si>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</si>
  <si>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</si>
  <si>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</si>
  <si>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</si>
  <si>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</si>
  <si>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</si>
  <si>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</si>
  <si>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</si>
  <si>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</si>
  <si>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</si>
  <si>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</si>
  <si>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</si>
  <si>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</si>
  <si>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</si>
  <si>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</si>
  <si>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</si>
  <si>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</si>
  <si>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</si>
  <si>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</si>
  <si>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</si>
  <si>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</si>
  <si>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</si>
  <si>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</si>
  <si>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</si>
  <si>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</si>
  <si>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</si>
  <si>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</si>
  <si>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</si>
  <si>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</si>
  <si>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</si>
  <si>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</si>
  <si>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</si>
  <si>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</si>
  <si>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</si>
  <si>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</si>
  <si>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</si>
  <si>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</si>
  <si>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</si>
  <si>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</si>
  <si>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</si>
  <si>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</si>
  <si>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</si>
  <si>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</si>
  <si>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</si>
  <si>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</si>
  <si>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</si>
  <si>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</si>
  <si>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</si>
  <si>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</si>
  <si>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</si>
  <si>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</si>
  <si>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</si>
  <si>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</si>
  <si>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</si>
  <si>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</si>
  <si>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</si>
  <si>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</si>
  <si>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</si>
  <si>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</si>
  <si>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</si>
  <si>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</si>
  <si>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</si>
  <si>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</si>
  <si>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</si>
  <si>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</si>
  <si>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</si>
  <si>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</si>
  <si>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</si>
  <si>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</si>
  <si>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</si>
  <si>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</si>
  <si>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</si>
  <si>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</si>
  <si>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</si>
  <si>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</si>
  <si>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</si>
  <si>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</si>
  <si>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</si>
  <si>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</si>
  <si>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</si>
  <si>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</si>
  <si>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</si>
  <si>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</si>
  <si>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</si>
  <si>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</si>
  <si>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</si>
  <si>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</si>
  <si>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</si>
  <si>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</si>
  <si>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</si>
  <si>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</si>
  <si>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</si>
  <si>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</si>
  <si>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</si>
  <si>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</si>
  <si>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</si>
  <si>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</si>
  <si>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</si>
  <si>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</si>
  <si>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</si>
  <si>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</si>
  <si>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</si>
  <si>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</si>
  <si>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</si>
  <si>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</si>
  <si>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</si>
  <si>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</si>
  <si>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</si>
  <si>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</si>
  <si>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</si>
  <si>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</si>
  <si>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</si>
  <si>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</si>
  <si>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</si>
  <si>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</si>
  <si>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</si>
  <si>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</si>
  <si>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</si>
  <si>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</si>
  <si>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</si>
  <si>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</si>
  <si>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</si>
  <si>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</si>
  <si>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</si>
  <si>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</si>
  <si>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</si>
  <si>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</si>
  <si>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</si>
  <si>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</si>
  <si>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</si>
  <si>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</si>
  <si>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</si>
  <si>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</si>
  <si>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</si>
  <si>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</si>
  <si>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</si>
  <si>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</si>
  <si>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</si>
  <si>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</si>
  <si>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</si>
  <si>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</si>
  <si>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</si>
  <si>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</si>
  <si>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</si>
  <si>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</si>
  <si>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</si>
  <si>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</si>
  <si>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</si>
  <si>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</si>
  <si>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</si>
  <si>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</si>
  <si>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</si>
  <si>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</si>
  <si>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</si>
  <si>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</si>
  <si>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</si>
  <si>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</si>
  <si>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</si>
  <si>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</si>
  <si>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</si>
  <si>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</si>
  <si>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</si>
  <si>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</si>
  <si>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</si>
  <si>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</si>
  <si>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</si>
  <si>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</si>
  <si>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</si>
  <si>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</si>
  <si>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</si>
  <si>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</si>
  <si>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</si>
  <si>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</si>
  <si>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</si>
  <si>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</si>
  <si>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</si>
  <si>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</si>
  <si>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</si>
  <si>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</si>
  <si>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</si>
  <si>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</si>
  <si>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</si>
  <si>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</si>
  <si>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</si>
  <si>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</si>
  <si>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</si>
  <si>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</si>
  <si>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</si>
  <si>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</si>
  <si>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</si>
  <si>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</si>
  <si>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</si>
  <si>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</si>
  <si>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</si>
  <si>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</si>
  <si>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</si>
  <si>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</si>
  <si>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</si>
  <si>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</si>
  <si>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</si>
  <si>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</si>
  <si>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</si>
  <si>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</si>
  <si>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</si>
  <si>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</si>
  <si>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</si>
  <si>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</si>
  <si>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</si>
  <si>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</si>
  <si>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</si>
  <si>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</si>
  <si>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</si>
  <si>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</si>
  <si>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</si>
  <si>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</si>
  <si>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</si>
  <si>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</si>
  <si>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</si>
  <si>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</si>
  <si>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</si>
  <si>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</si>
  <si>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</si>
  <si>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</si>
  <si>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</si>
  <si>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</si>
  <si>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</si>
  <si>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</si>
  <si>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</si>
  <si>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</si>
  <si>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</si>
  <si>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</si>
  <si>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</si>
  <si>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</si>
  <si>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</si>
  <si>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</si>
  <si>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</si>
  <si>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</si>
  <si>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</si>
  <si>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</si>
  <si>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</si>
  <si>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</si>
  <si>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</si>
  <si>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</si>
  <si>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</si>
  <si>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</si>
  <si>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</si>
  <si>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</si>
  <si>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</si>
  <si>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</si>
  <si>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</si>
  <si>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</si>
  <si>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</si>
  <si>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</si>
  <si>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</si>
  <si>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</si>
  <si>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</si>
  <si>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</si>
  <si>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</si>
  <si>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</si>
  <si>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</si>
  <si>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</si>
  <si>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</si>
  <si>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</si>
  <si>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</si>
  <si>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</si>
  <si>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</si>
  <si>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</si>
  <si>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</si>
  <si>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</si>
  <si>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</si>
  <si>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</si>
  <si>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</si>
  <si>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</si>
  <si>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</si>
  <si>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</si>
  <si>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</si>
  <si>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</si>
  <si>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</si>
  <si>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</si>
  <si>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</si>
  <si>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</si>
  <si>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</si>
  <si>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</si>
  <si>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</si>
  <si>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</si>
  <si>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</si>
  <si>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</si>
  <si>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</si>
  <si>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</si>
  <si>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</si>
  <si>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</si>
  <si>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</si>
  <si>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</si>
  <si>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</si>
  <si>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</si>
  <si>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</si>
  <si>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</si>
  <si>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</si>
  <si>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</si>
  <si>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</si>
  <si>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</si>
  <si>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</si>
  <si>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</si>
  <si>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</si>
  <si>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</si>
  <si>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</si>
  <si>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</si>
  <si>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</si>
  <si>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</si>
  <si>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</si>
  <si>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</si>
  <si>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</si>
  <si>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</si>
  <si>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</si>
  <si>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</si>
  <si>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</si>
  <si>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</si>
  <si>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</si>
  <si>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</si>
  <si>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</si>
  <si>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</si>
  <si>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</si>
  <si>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</si>
  <si>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</si>
  <si>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</si>
  <si>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</si>
  <si>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</si>
  <si>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</si>
  <si>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</si>
  <si>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</si>
  <si>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</si>
  <si>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</si>
  <si>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</si>
  <si>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</si>
  <si>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</si>
  <si>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</si>
  <si>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</si>
  <si>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</si>
  <si>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</si>
  <si>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</si>
  <si>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</si>
  <si>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</si>
  <si>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</si>
  <si>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</si>
  <si>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</si>
  <si>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</si>
  <si>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</si>
  <si>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</si>
  <si>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</si>
  <si>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</si>
  <si>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</si>
  <si>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</si>
  <si>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</si>
  <si>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</si>
  <si>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</si>
  <si>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</si>
  <si>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</si>
  <si>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</si>
  <si>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</si>
  <si>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</si>
  <si>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</si>
  <si>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</si>
  <si>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</si>
  <si>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</si>
  <si>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</si>
  <si>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</si>
  <si>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</si>
  <si>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</si>
  <si>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</si>
  <si>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</si>
  <si>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</si>
  <si>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</si>
  <si>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</si>
  <si>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</si>
  <si>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</si>
  <si>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</si>
  <si>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</si>
  <si>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</si>
  <si>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</si>
  <si>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</si>
  <si>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</si>
  <si>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</si>
  <si>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</si>
  <si>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</si>
  <si>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</si>
  <si>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</si>
  <si>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</si>
  <si>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</si>
  <si>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</si>
  <si>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</si>
  <si>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</si>
  <si>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</si>
  <si>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</si>
  <si>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</si>
  <si>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</si>
  <si>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</si>
  <si>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</si>
  <si>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</si>
  <si>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</si>
  <si>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</si>
  <si>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</si>
  <si>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</si>
  <si>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</si>
  <si>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</si>
  <si>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</si>
  <si>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</si>
  <si>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</si>
  <si>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</si>
  <si>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</si>
  <si>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</si>
  <si>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</si>
  <si>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</si>
  <si>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</si>
  <si>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</si>
  <si>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</si>
  <si>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</si>
  <si>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</si>
  <si>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</si>
  <si>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</si>
  <si>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</si>
  <si>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</si>
  <si>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</si>
  <si>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</si>
  <si>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</si>
  <si>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</si>
  <si>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</si>
  <si>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</si>
  <si>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</si>
  <si>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</si>
  <si>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</si>
  <si>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</si>
  <si>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</si>
  <si>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</si>
  <si>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</si>
  <si>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</si>
  <si>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</si>
  <si>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</si>
  <si>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</si>
  <si>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</si>
  <si>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</si>
  <si>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</si>
  <si>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</si>
  <si>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</si>
  <si>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</si>
  <si>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</si>
  <si>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</si>
  <si>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</si>
  <si>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</si>
  <si>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</si>
  <si>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</si>
  <si>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</si>
  <si>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</si>
  <si>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</si>
  <si>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</si>
  <si>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</si>
  <si>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</si>
  <si>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</si>
  <si>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</si>
  <si>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</si>
  <si>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</si>
  <si>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</si>
  <si>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</si>
  <si>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</si>
  <si>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</si>
  <si>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</si>
  <si>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</si>
  <si>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</si>
  <si>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</si>
  <si>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</si>
  <si>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</si>
  <si>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</si>
  <si>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</si>
  <si>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</si>
  <si>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</si>
  <si>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</si>
  <si>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</si>
  <si>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</si>
  <si>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</si>
  <si>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</si>
  <si>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</si>
  <si>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</si>
  <si>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</si>
  <si>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</si>
  <si>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</si>
  <si>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</si>
  <si>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</si>
  <si>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</si>
  <si>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</si>
  <si>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</si>
  <si>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</si>
  <si>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</si>
  <si>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</si>
  <si>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</si>
  <si>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</si>
  <si>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</si>
  <si>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</si>
  <si>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</si>
  <si>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</si>
  <si>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</si>
  <si>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</si>
  <si>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</si>
  <si>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</si>
  <si>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</si>
  <si>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</si>
  <si>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</si>
  <si>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</si>
  <si>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</si>
  <si>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</si>
  <si>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</si>
  <si>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</si>
  <si>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</si>
  <si>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</si>
  <si>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</si>
  <si>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</si>
  <si>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</si>
  <si>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</si>
  <si>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</si>
  <si>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</si>
  <si>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</si>
  <si>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</si>
  <si>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</si>
  <si>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</si>
  <si>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</si>
  <si>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</si>
  <si>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</si>
  <si>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</si>
  <si>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</si>
  <si>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</si>
  <si>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</si>
  <si>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</si>
  <si>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</si>
  <si>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</si>
  <si>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</si>
  <si>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</si>
  <si>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</si>
  <si>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</si>
  <si>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</si>
  <si>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</si>
  <si>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</si>
  <si>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</si>
  <si>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</si>
  <si>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</si>
  <si>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</si>
  <si>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</si>
  <si>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</si>
  <si>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</si>
  <si>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</si>
  <si>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</si>
  <si>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</si>
  <si>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</si>
  <si>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</si>
  <si>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</si>
  <si>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</si>
  <si>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</si>
  <si>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</si>
  <si>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</si>
  <si>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</si>
  <si>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</si>
  <si>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</si>
  <si>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</si>
  <si>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</si>
  <si>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</si>
  <si>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</si>
  <si>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</si>
  <si>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</si>
  <si>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</si>
  <si>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</si>
  <si>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</si>
  <si>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</si>
  <si>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</si>
  <si>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</si>
  <si>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</si>
  <si>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</si>
  <si>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</si>
  <si>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</si>
  <si>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</si>
  <si>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</si>
  <si>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</si>
  <si>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</si>
  <si>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</si>
  <si>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</si>
  <si>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</si>
  <si>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</si>
  <si>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</si>
  <si>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</si>
  <si>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</si>
  <si>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</si>
  <si>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</si>
  <si>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</si>
  <si>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</si>
  <si>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</si>
  <si>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</si>
  <si>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</si>
  <si>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</si>
  <si>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</si>
  <si>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</si>
  <si>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</si>
  <si>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</si>
  <si>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</si>
  <si>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</si>
  <si>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</si>
  <si>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</si>
  <si>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</si>
  <si>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</si>
  <si>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</si>
  <si>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</si>
  <si>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</si>
  <si>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</si>
  <si>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</si>
  <si>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</si>
  <si>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</si>
  <si>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</si>
  <si>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</si>
  <si>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</si>
  <si>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</si>
  <si>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</si>
  <si>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</si>
  <si>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</si>
  <si>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</si>
  <si>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</si>
  <si>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</si>
  <si>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</si>
  <si>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</si>
  <si>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</si>
  <si>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</si>
  <si>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</si>
  <si>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</si>
  <si>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</si>
  <si>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</si>
  <si>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</si>
  <si>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</si>
  <si>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</si>
  <si>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</si>
  <si>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</si>
  <si>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</si>
  <si>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</si>
  <si>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</si>
  <si>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</si>
  <si>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</si>
  <si>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</si>
  <si>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</si>
  <si>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</si>
  <si>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</si>
  <si>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</si>
  <si>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</si>
  <si>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</si>
  <si>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</si>
  <si>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</si>
  <si>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</si>
  <si>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</si>
  <si>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</si>
  <si>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</si>
  <si>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</si>
  <si>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</si>
  <si>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</si>
  <si>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</si>
  <si>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</si>
  <si>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</si>
  <si>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</si>
  <si>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</si>
  <si>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</si>
  <si>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</si>
  <si>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</si>
  <si>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</si>
  <si>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</si>
  <si>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</si>
  <si>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</si>
  <si>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</si>
  <si>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</si>
  <si>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</si>
  <si>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</si>
  <si>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</si>
  <si>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</si>
  <si>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</si>
  <si>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</si>
  <si>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</si>
  <si>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</si>
  <si>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</si>
  <si>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</si>
  <si>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</si>
  <si>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</si>
  <si>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</si>
  <si>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</si>
  <si>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</si>
  <si>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</si>
  <si>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</si>
  <si>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</si>
  <si>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</si>
  <si>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</si>
  <si>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</si>
  <si>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</si>
  <si>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</si>
  <si>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</si>
  <si>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</si>
  <si>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</si>
  <si>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</si>
  <si>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</si>
  <si>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</si>
  <si>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</si>
  <si>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</si>
  <si>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</si>
  <si>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</si>
  <si>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</si>
  <si>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</si>
  <si>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</si>
  <si>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</si>
  <si>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</si>
  <si>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</si>
  <si>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</si>
  <si>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</si>
  <si>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</si>
  <si>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</si>
  <si>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</si>
  <si>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</si>
  <si>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</si>
  <si>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</si>
  <si>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</si>
  <si>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</si>
  <si>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</si>
  <si>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</si>
  <si>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</si>
  <si>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</si>
  <si>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</si>
  <si>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</si>
  <si>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</si>
  <si>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</si>
  <si>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</si>
  <si>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</si>
  <si>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</si>
  <si>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</si>
  <si>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</si>
  <si>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</si>
  <si>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</si>
  <si>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</si>
  <si>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</si>
  <si>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</si>
  <si>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</si>
  <si>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</si>
  <si>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</si>
  <si>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</si>
  <si>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</si>
  <si>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</si>
  <si>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</si>
  <si>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</si>
  <si>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</si>
  <si>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</si>
  <si>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</si>
  <si>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</si>
  <si>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</si>
  <si>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</si>
  <si>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</si>
  <si>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</si>
  <si>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</si>
  <si>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</si>
  <si>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</si>
  <si>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</si>
  <si>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</si>
  <si>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</si>
  <si>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</si>
  <si>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</si>
  <si>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</si>
  <si>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</si>
  <si>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</si>
  <si>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</si>
  <si>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</si>
  <si>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</si>
  <si>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</si>
  <si>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</si>
  <si>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</si>
  <si>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</si>
  <si>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</si>
  <si>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</si>
  <si>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</si>
  <si>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</si>
  <si>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</si>
  <si>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</si>
  <si>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</si>
  <si>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</si>
  <si>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</si>
  <si>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</si>
  <si>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</si>
  <si>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</si>
  <si>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</si>
  <si>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</si>
  <si>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</si>
  <si>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</si>
  <si>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</si>
  <si>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</si>
  <si>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</si>
  <si>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</si>
  <si>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</si>
  <si>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</si>
  <si>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</si>
  <si>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</si>
  <si>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</si>
  <si>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</si>
  <si>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</si>
  <si>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</si>
  <si>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</si>
  <si>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</si>
  <si>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</si>
  <si>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</si>
  <si>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</si>
  <si>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</si>
  <si>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</si>
  <si>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</si>
  <si>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</si>
  <si>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</si>
  <si>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</si>
  <si>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</si>
  <si>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</si>
  <si>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</si>
  <si>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</si>
  <si>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</si>
  <si>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</si>
  <si>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</si>
  <si>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</si>
  <si>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</si>
  <si>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</si>
  <si>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</si>
  <si>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</si>
  <si>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</si>
  <si>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</si>
  <si>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</si>
  <si>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</si>
  <si>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</si>
  <si>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</si>
  <si>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</si>
  <si>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</si>
  <si>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</si>
  <si>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</si>
  <si>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</si>
  <si>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</si>
  <si>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</si>
  <si>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</si>
  <si>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</si>
  <si>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</si>
  <si>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</si>
  <si>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</si>
  <si>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</si>
  <si>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</si>
  <si>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</si>
  <si>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</si>
  <si>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</si>
  <si>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</si>
  <si>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</si>
  <si>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</si>
  <si>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</si>
  <si>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</si>
  <si>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</si>
  <si>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</si>
  <si>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</si>
  <si>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</si>
  <si>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</si>
  <si>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</si>
  <si>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</si>
  <si>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</si>
  <si>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</si>
  <si>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</si>
  <si>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</si>
  <si>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</si>
  <si>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</si>
  <si>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</si>
  <si>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</si>
  <si>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</si>
  <si>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</si>
  <si>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</si>
  <si>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</si>
  <si>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</si>
  <si>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</si>
  <si>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</si>
  <si>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</si>
  <si>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</si>
  <si>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</si>
  <si>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</si>
  <si>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</si>
  <si>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</si>
  <si>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</si>
  <si>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</si>
  <si>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</si>
  <si>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</si>
  <si>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</si>
  <si>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</si>
  <si>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</si>
  <si>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</si>
  <si>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</si>
  <si>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</si>
  <si>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</si>
  <si>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</si>
  <si>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</si>
  <si>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</si>
  <si>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</si>
  <si>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</si>
  <si>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</si>
  <si>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</si>
  <si>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</si>
  <si>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</si>
  <si>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</si>
  <si>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</si>
  <si>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</si>
  <si>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</si>
  <si>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</si>
  <si>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</si>
  <si>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</si>
  <si>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</si>
  <si>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</si>
  <si>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</si>
  <si>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</si>
  <si>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</si>
  <si>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</si>
  <si>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</si>
  <si>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</si>
  <si>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</si>
  <si>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</si>
  <si>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</si>
  <si>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</si>
  <si>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</si>
  <si>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</si>
  <si>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</si>
  <si>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</si>
  <si>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</si>
  <si>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</si>
  <si>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</si>
  <si>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</si>
  <si>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</si>
  <si>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</si>
  <si>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</si>
  <si>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</si>
  <si>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</si>
  <si>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</si>
  <si>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</si>
  <si>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</si>
  <si>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</si>
  <si>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</si>
  <si>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</si>
  <si>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</si>
  <si>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</si>
  <si>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</si>
  <si>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</si>
  <si>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</si>
  <si>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</si>
  <si>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</si>
  <si>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</si>
  <si>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</si>
  <si>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</si>
  <si>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</si>
  <si>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</si>
  <si>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</si>
  <si>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</si>
  <si>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</si>
  <si>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</si>
  <si>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</si>
  <si>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</si>
  <si>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</si>
  <si>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</si>
  <si>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</si>
  <si>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</si>
  <si>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</si>
  <si>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</si>
  <si>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</si>
  <si>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</si>
  <si>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</si>
  <si>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</si>
  <si>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</si>
  <si>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</si>
  <si>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</si>
  <si>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</si>
  <si>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</si>
  <si>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</si>
  <si>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</si>
  <si>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</si>
  <si>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</si>
  <si>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</si>
  <si>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</si>
  <si>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</si>
  <si>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</si>
  <si>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</si>
  <si>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</si>
  <si>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</si>
  <si>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</si>
  <si>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</si>
  <si>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</si>
  <si>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</si>
  <si>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</si>
  <si>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</si>
  <si>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</si>
  <si>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</si>
  <si>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</si>
  <si>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</si>
  <si>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</si>
  <si>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</si>
  <si>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</si>
  <si>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</si>
  <si>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</si>
  <si>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</si>
  <si>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</si>
  <si>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</si>
  <si>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</si>
  <si>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</si>
  <si>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</si>
  <si>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</si>
  <si>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</si>
  <si>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</si>
  <si>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</si>
  <si>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</si>
  <si>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</si>
  <si>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</si>
  <si>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</si>
  <si>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</si>
  <si>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</si>
  <si>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</si>
  <si>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</si>
  <si>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</si>
  <si>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</si>
  <si>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</si>
  <si>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</si>
  <si>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</si>
  <si>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</si>
  <si>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</si>
  <si>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</si>
  <si>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</si>
  <si>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</si>
  <si>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</si>
  <si>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</si>
  <si>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</si>
  <si>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</si>
  <si>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</si>
  <si>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</si>
  <si>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</si>
  <si>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</si>
  <si>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</si>
  <si>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</si>
  <si>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</si>
  <si>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</si>
  <si>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</si>
  <si>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</si>
  <si>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</si>
  <si>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</si>
  <si>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</si>
  <si>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</si>
  <si>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</si>
  <si>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</si>
  <si>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</si>
  <si>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</si>
  <si>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</si>
  <si>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</si>
  <si>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</si>
  <si>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</si>
  <si>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</si>
  <si>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</si>
  <si>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</si>
  <si>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</si>
  <si>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</si>
  <si>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</si>
  <si>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</si>
  <si>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</si>
  <si>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</si>
  <si>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</si>
  <si>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</si>
  <si>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</si>
  <si>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</si>
  <si>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</si>
  <si>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</si>
  <si>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</si>
  <si>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</si>
  <si>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</si>
  <si>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</si>
  <si>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</si>
  <si>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</si>
  <si>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</si>
  <si>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</si>
  <si>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</si>
  <si>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</si>
  <si>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</si>
  <si>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</si>
  <si>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</si>
  <si>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</si>
  <si>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</si>
  <si>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</si>
  <si>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</si>
  <si>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</si>
  <si>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</si>
  <si>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</si>
  <si>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</si>
  <si>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</si>
  <si>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</si>
  <si>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</si>
  <si>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</si>
  <si>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</si>
  <si>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</si>
  <si>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</si>
  <si>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</si>
  <si>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</si>
  <si>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</si>
  <si>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</si>
  <si>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</si>
  <si>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</si>
  <si>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</si>
  <si>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</si>
  <si>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</si>
  <si>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</si>
  <si>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</si>
  <si>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</si>
  <si>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</si>
  <si>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</si>
  <si>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</si>
  <si>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</si>
  <si>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</si>
  <si>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</si>
  <si>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</si>
  <si>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</si>
  <si>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</si>
  <si>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</si>
  <si>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</si>
  <si>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</si>
  <si>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</si>
  <si>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</si>
  <si>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</si>
  <si>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</si>
  <si>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</si>
  <si>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</si>
  <si>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</si>
  <si>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</si>
  <si>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</si>
  <si>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</si>
  <si>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</si>
  <si>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</si>
  <si>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</si>
  <si>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</si>
  <si>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</si>
  <si>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</si>
  <si>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</si>
  <si>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</si>
  <si>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</si>
  <si>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</si>
  <si>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</si>
  <si>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</si>
  <si>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</si>
  <si>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</si>
  <si>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</si>
  <si>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</si>
  <si>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</si>
  <si>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</si>
  <si>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</si>
  <si>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</si>
  <si>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</si>
  <si>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</si>
  <si>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</si>
  <si>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</si>
  <si>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</si>
  <si>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</si>
  <si>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</si>
  <si>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</si>
  <si>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</si>
  <si>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</si>
  <si>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</si>
  <si>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</si>
  <si>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</si>
  <si>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</si>
  <si>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</si>
  <si>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</si>
  <si>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</si>
  <si>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</si>
  <si>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</si>
  <si>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</si>
  <si>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</si>
  <si>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</si>
  <si>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</si>
  <si>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</si>
  <si>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</si>
  <si>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</si>
  <si>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</si>
  <si>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</si>
  <si>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</si>
  <si>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</si>
  <si>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</si>
  <si>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</si>
  <si>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</si>
  <si>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</si>
  <si>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</si>
  <si>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</si>
  <si>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</si>
  <si>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</si>
  <si>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</si>
  <si>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</si>
  <si>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</si>
  <si>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</si>
  <si>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</si>
  <si>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</si>
  <si>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</si>
  <si>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</si>
  <si>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</si>
  <si>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</si>
  <si>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</si>
  <si>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</si>
  <si>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</si>
  <si>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</si>
  <si>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</si>
  <si>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</si>
  <si>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</si>
  <si>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</si>
  <si>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</si>
  <si>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</si>
  <si>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</si>
  <si>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</si>
  <si>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</si>
  <si>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</si>
  <si>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</si>
  <si>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</si>
  <si>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</si>
  <si>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</si>
  <si>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</si>
  <si>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</si>
  <si>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</si>
  <si>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</si>
  <si>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</si>
  <si>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</si>
  <si>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</si>
  <si>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</si>
  <si>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</si>
  <si>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</si>
  <si>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</si>
  <si>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</si>
  <si>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</si>
  <si>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</si>
  <si>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</si>
  <si>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</si>
  <si>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</si>
  <si>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</si>
  <si>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</si>
  <si>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</si>
  <si>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</si>
  <si>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</si>
  <si>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</si>
  <si>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</si>
  <si>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</si>
  <si>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</si>
  <si>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</si>
  <si>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</si>
  <si>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</si>
  <si>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</si>
  <si>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</si>
  <si>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</si>
  <si>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</si>
  <si>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</si>
  <si>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</si>
  <si>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</si>
  <si>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</si>
  <si>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</si>
  <si>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</si>
  <si>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</si>
  <si>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</si>
  <si>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</si>
  <si>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</si>
  <si>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</si>
  <si>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</si>
  <si>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</si>
  <si>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</si>
  <si>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</si>
  <si>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</si>
  <si>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</si>
  <si>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</si>
  <si>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</si>
  <si>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</si>
  <si>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</si>
  <si>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</si>
  <si>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</si>
  <si>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</si>
  <si>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</si>
  <si>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</si>
  <si>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</si>
  <si>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</si>
  <si>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</si>
  <si>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</si>
  <si>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</si>
  <si>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</si>
  <si>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</si>
  <si>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</si>
  <si>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</si>
  <si>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</si>
  <si>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</si>
  <si>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</si>
  <si>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</si>
  <si>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</si>
  <si>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</si>
  <si>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</si>
  <si>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</si>
  <si>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</si>
  <si>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</si>
  <si>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</si>
  <si>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</si>
  <si>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</si>
  <si>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</si>
  <si>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</si>
  <si>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</si>
  <si>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</si>
  <si>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</si>
  <si>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</si>
  <si>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</si>
  <si>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</si>
  <si>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</si>
  <si>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</si>
  <si>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</si>
  <si>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</si>
  <si>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</si>
  <si>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</si>
  <si>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</si>
  <si>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</si>
  <si>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</si>
  <si>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</si>
  <si>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</si>
  <si>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</si>
  <si>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</si>
  <si>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</si>
  <si>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</si>
  <si>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</si>
  <si>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</si>
  <si>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</si>
  <si>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</si>
  <si>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</si>
  <si>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</si>
  <si>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</si>
  <si>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</si>
  <si>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</si>
  <si>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</si>
  <si>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</si>
  <si>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</si>
  <si>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</si>
  <si>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</si>
  <si>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</si>
  <si>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</si>
  <si>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</si>
  <si>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</si>
  <si>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</si>
  <si>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</si>
  <si>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</si>
  <si>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</si>
  <si>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</si>
  <si>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</si>
  <si>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</si>
  <si>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</si>
  <si>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</si>
  <si>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</si>
  <si>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</si>
  <si>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</si>
  <si>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</si>
  <si>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</si>
  <si>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</si>
  <si>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</si>
  <si>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</si>
  <si>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</si>
  <si>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</si>
  <si>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</si>
  <si>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</si>
  <si>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</si>
  <si>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</si>
  <si>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</si>
  <si>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</si>
  <si>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</si>
  <si>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</si>
  <si>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</si>
  <si>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</si>
  <si>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</si>
  <si>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</si>
  <si>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</si>
  <si>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</si>
  <si>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</si>
  <si>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</si>
  <si>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</si>
  <si>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</si>
  <si>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</si>
  <si>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</si>
  <si>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</si>
  <si>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</si>
  <si>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</si>
  <si>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</si>
  <si>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</si>
  <si>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</si>
  <si>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</si>
  <si>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</si>
  <si>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</si>
  <si>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</si>
  <si>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</si>
  <si>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</si>
  <si>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</si>
  <si>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</si>
  <si>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</si>
  <si>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</si>
  <si>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</si>
  <si>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</si>
  <si>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</si>
  <si>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</si>
  <si>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</si>
  <si>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</si>
  <si>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</si>
  <si>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</si>
  <si>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</si>
  <si>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</si>
  <si>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</si>
  <si>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</si>
  <si>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</si>
  <si>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</si>
  <si>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</si>
  <si>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</si>
  <si>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</si>
  <si>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</si>
  <si>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</si>
  <si>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</si>
  <si>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</si>
  <si>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</si>
  <si>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</si>
  <si>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</si>
  <si>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</si>
  <si>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</si>
  <si>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</si>
  <si>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</si>
  <si>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</si>
  <si>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</si>
  <si>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</si>
  <si>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</si>
  <si>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</si>
  <si>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</si>
  <si>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</si>
  <si>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</si>
  <si>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</si>
  <si>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</si>
  <si>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</si>
  <si>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</si>
  <si>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</si>
  <si>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</si>
  <si>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</si>
  <si>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</si>
  <si>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</si>
  <si>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</si>
  <si>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</si>
  <si>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</si>
  <si>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</si>
  <si>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</si>
  <si>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</si>
  <si>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</si>
  <si>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</si>
  <si>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</si>
  <si>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</si>
  <si>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</si>
  <si>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</si>
  <si>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</si>
  <si>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</si>
  <si>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</si>
  <si>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</si>
  <si>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</si>
  <si>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</si>
  <si>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</si>
  <si>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</si>
  <si>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</si>
  <si>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</si>
  <si>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</si>
  <si>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</si>
  <si>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</si>
  <si>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</si>
  <si>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</si>
  <si>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</si>
  <si>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</si>
  <si>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</si>
  <si>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</si>
  <si>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</si>
  <si>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</si>
  <si>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</si>
  <si>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</si>
  <si>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</si>
  <si>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</si>
  <si>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</si>
  <si>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</si>
  <si>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</si>
  <si>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</si>
  <si>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</si>
  <si>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</si>
  <si>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</si>
  <si>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</si>
  <si>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</si>
  <si>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</si>
  <si>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</si>
  <si>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</si>
  <si>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</si>
  <si>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</si>
  <si>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</si>
  <si>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</si>
  <si>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</si>
  <si>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</si>
  <si>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</si>
  <si>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</si>
  <si>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</si>
  <si>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</si>
  <si>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</si>
  <si>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</si>
  <si>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</si>
  <si>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</si>
  <si>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</si>
  <si>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</si>
  <si>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</si>
  <si>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</si>
  <si>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</si>
  <si>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</si>
  <si>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</si>
  <si>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</si>
  <si>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</si>
  <si>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</si>
  <si>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</si>
  <si>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</si>
  <si>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</si>
  <si>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</si>
  <si>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</si>
  <si>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</si>
  <si>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</si>
  <si>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</si>
  <si>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</si>
  <si>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</si>
  <si>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</si>
  <si>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</si>
  <si>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</si>
  <si>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</si>
  <si>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</si>
  <si>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</si>
  <si>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</si>
  <si>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</si>
  <si>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</si>
  <si>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</si>
  <si>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</si>
  <si>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</si>
  <si>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</si>
  <si>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</si>
  <si>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</si>
  <si>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</si>
  <si>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</si>
  <si>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</si>
  <si>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</si>
  <si>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</si>
  <si>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</si>
  <si>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</si>
  <si>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</si>
  <si>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</si>
  <si>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</si>
  <si>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</si>
  <si>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</si>
  <si>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</si>
  <si>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</si>
  <si>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</si>
  <si>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</si>
  <si>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</si>
  <si>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</si>
  <si>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</si>
  <si>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</si>
  <si>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</si>
  <si>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</si>
  <si>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</si>
  <si>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</si>
  <si>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</si>
  <si>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</si>
  <si>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</si>
  <si>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</si>
  <si>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</si>
  <si>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</si>
  <si>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</si>
  <si>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</si>
  <si>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</si>
  <si>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</si>
  <si>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</si>
  <si>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</si>
  <si>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</si>
  <si>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</si>
  <si>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</si>
  <si>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</si>
  <si>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</si>
  <si>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</si>
  <si>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</si>
  <si>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</si>
  <si>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</si>
  <si>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</si>
  <si>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</si>
  <si>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</si>
  <si>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</si>
  <si>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</si>
  <si>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</si>
  <si>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</si>
  <si>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</si>
  <si>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</si>
  <si>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</si>
  <si>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</si>
  <si>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</si>
  <si>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</si>
  <si>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</si>
  <si>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</si>
  <si>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</si>
  <si>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</si>
  <si>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</si>
  <si>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</si>
  <si>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</si>
  <si>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</si>
  <si>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</si>
  <si>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</si>
  <si>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</si>
  <si>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</si>
  <si>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</si>
  <si>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</si>
  <si>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</si>
  <si>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</si>
  <si>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</si>
  <si>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</si>
  <si>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</si>
  <si>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</si>
  <si>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</si>
  <si>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</si>
  <si>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</si>
  <si>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</si>
  <si>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</si>
  <si>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</si>
  <si>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</si>
  <si>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</si>
  <si>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</si>
  <si>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</si>
  <si>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</si>
  <si>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</si>
  <si>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</si>
  <si>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</si>
  <si>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</si>
  <si>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</si>
  <si>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</si>
  <si>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</si>
  <si>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</si>
  <si>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</si>
  <si>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</si>
  <si>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</si>
  <si>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</si>
  <si>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</si>
  <si>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</si>
  <si>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</si>
  <si>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</si>
  <si>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</si>
  <si>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</si>
  <si>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</si>
  <si>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</si>
  <si>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</si>
  <si>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</si>
  <si>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</si>
  <si>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</si>
  <si>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</si>
  <si>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</si>
  <si>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</si>
  <si>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</si>
  <si>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</si>
  <si>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</si>
  <si>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</si>
  <si>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</si>
  <si>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</si>
  <si>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</si>
  <si>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</si>
  <si>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</si>
  <si>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</si>
  <si>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</si>
  <si>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</si>
  <si>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</si>
  <si>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</si>
  <si>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</si>
  <si>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</si>
  <si>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</si>
  <si>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</si>
  <si>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</si>
  <si>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</si>
  <si>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</si>
  <si>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</si>
  <si>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</si>
  <si>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</si>
  <si>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</si>
  <si>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</si>
  <si>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</si>
  <si>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</si>
  <si>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</si>
  <si>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</si>
  <si>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</si>
  <si>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</si>
  <si>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</si>
  <si>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</si>
  <si>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</si>
  <si>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</si>
  <si>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</si>
  <si>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</si>
  <si>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</si>
  <si>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</si>
  <si>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</si>
  <si>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</si>
  <si>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</si>
  <si>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</si>
  <si>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</si>
  <si>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</si>
  <si>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</si>
  <si>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</si>
  <si>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</si>
  <si>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</si>
  <si>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</si>
  <si>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</si>
  <si>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</si>
  <si>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</si>
  <si>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</si>
  <si>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</si>
  <si>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</si>
  <si>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</si>
  <si>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</si>
  <si>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</si>
  <si>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</si>
  <si>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</si>
  <si>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</si>
  <si>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</si>
  <si>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</si>
  <si>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</si>
  <si>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</si>
  <si>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</si>
  <si>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</si>
  <si>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</si>
  <si>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</si>
  <si>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</si>
  <si>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</si>
  <si>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</si>
  <si>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</si>
  <si>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</si>
  <si>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</si>
  <si>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</si>
  <si>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</si>
  <si>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</si>
  <si>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</si>
  <si>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</si>
  <si>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</si>
  <si>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</si>
  <si>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</si>
  <si>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</si>
  <si>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</si>
  <si>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</si>
  <si>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</si>
  <si>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</si>
  <si>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</si>
  <si>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</si>
  <si>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</si>
  <si>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</si>
  <si>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</si>
  <si>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</si>
  <si>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</si>
  <si>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</si>
  <si>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</si>
  <si>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</si>
  <si>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</si>
  <si>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</si>
  <si>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</si>
  <si>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</si>
  <si>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</si>
  <si>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</si>
  <si>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</si>
  <si>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</si>
  <si>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</si>
  <si>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</si>
  <si>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</si>
  <si>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</si>
  <si>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</si>
  <si>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</si>
  <si>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</si>
  <si>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</si>
  <si>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</si>
  <si>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</si>
  <si>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</si>
  <si>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</si>
  <si>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</si>
  <si>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</si>
  <si>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</si>
  <si>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</si>
  <si>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</si>
  <si>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</si>
  <si>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</si>
  <si>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</si>
  <si>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</si>
  <si>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</si>
  <si>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</si>
  <si>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</si>
  <si>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</si>
  <si>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</si>
  <si>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</si>
  <si>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</si>
  <si>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</si>
  <si>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</si>
  <si>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</si>
  <si>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</si>
  <si>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</si>
  <si>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</si>
  <si>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</si>
  <si>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</si>
  <si>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</si>
  <si>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</si>
  <si>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</si>
  <si>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</si>
  <si>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</si>
  <si>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</si>
  <si>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</si>
  <si>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</si>
  <si>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</si>
  <si>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</si>
  <si>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</si>
  <si>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</si>
  <si>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</si>
  <si>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</si>
  <si>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</si>
  <si>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</si>
  <si>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</si>
  <si>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</si>
  <si>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</si>
  <si>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</si>
  <si>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</si>
  <si>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</si>
  <si>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</si>
  <si>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</si>
  <si>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</si>
  <si>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</si>
  <si>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</si>
  <si>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</si>
  <si>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</si>
  <si>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</si>
  <si>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</si>
  <si>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</si>
  <si>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</si>
  <si>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</si>
  <si>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</si>
  <si>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</si>
  <si>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</si>
  <si>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</si>
  <si>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</si>
  <si>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</si>
  <si>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</si>
  <si>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</si>
  <si>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</si>
  <si>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</si>
  <si>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</si>
  <si>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</si>
  <si>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</si>
  <si>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</si>
  <si>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</si>
  <si>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</si>
  <si>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</si>
  <si>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</si>
  <si>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</si>
  <si>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</si>
  <si>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</si>
  <si>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</si>
  <si>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</si>
  <si>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</si>
  <si>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</si>
  <si>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</si>
  <si>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</si>
  <si>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</si>
  <si>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</si>
  <si>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</si>
  <si>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</si>
  <si>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</si>
  <si>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</si>
  <si>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</si>
  <si>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</si>
  <si>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</si>
  <si>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</si>
  <si>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</si>
  <si>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</si>
  <si>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</si>
  <si>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</si>
  <si>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</si>
  <si>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</si>
  <si>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</si>
  <si>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</si>
  <si>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</si>
  <si>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</si>
  <si>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</si>
  <si>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</si>
  <si>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</si>
  <si>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</si>
  <si>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</si>
  <si>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</si>
  <si>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</si>
  <si>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</si>
  <si>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</si>
  <si>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</si>
  <si>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</si>
  <si>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</si>
  <si>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</si>
  <si>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</si>
  <si>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</si>
  <si>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</si>
  <si>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</si>
  <si>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</si>
  <si>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</si>
  <si>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</si>
  <si>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</si>
  <si>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</si>
  <si>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</si>
  <si>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</si>
  <si>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</si>
  <si>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</si>
  <si>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</si>
  <si>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</si>
  <si>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</si>
  <si>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</si>
  <si>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</si>
  <si>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</si>
  <si>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</si>
  <si>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</si>
  <si>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</si>
  <si>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</si>
  <si>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</si>
  <si>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</si>
  <si>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</si>
  <si>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</si>
  <si>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</si>
  <si>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</si>
  <si>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</si>
  <si>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</si>
  <si>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</si>
  <si>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</si>
  <si>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</si>
  <si>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</si>
  <si>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</si>
  <si>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</si>
  <si>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</si>
  <si>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</si>
  <si>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</si>
  <si>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</si>
  <si>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</si>
  <si>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</si>
  <si>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</si>
  <si>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</si>
  <si>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</si>
  <si>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</si>
  <si>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</si>
  <si>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</si>
  <si>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</si>
  <si>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</si>
  <si>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</si>
  <si>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</si>
  <si>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</si>
  <si>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</si>
  <si>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</si>
  <si>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</si>
  <si>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</si>
  <si>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</si>
  <si>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</si>
  <si>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</si>
  <si>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</si>
  <si>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</si>
  <si>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</si>
  <si>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</si>
  <si>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</si>
  <si>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</si>
  <si>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</si>
  <si>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</si>
  <si>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</si>
  <si>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</si>
  <si>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</si>
  <si>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</si>
  <si>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</si>
  <si>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</si>
  <si>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</si>
  <si>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</si>
  <si>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</si>
  <si>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</si>
  <si>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</si>
  <si>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</si>
  <si>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</si>
  <si>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</si>
  <si>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</si>
  <si>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</si>
  <si>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</si>
  <si>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</si>
  <si>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</si>
  <si>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</si>
  <si>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</si>
  <si>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</si>
  <si>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</si>
  <si>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</si>
  <si>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</si>
  <si>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</si>
  <si>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</si>
  <si>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</si>
  <si>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</si>
  <si>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</si>
  <si>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</si>
  <si>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</si>
  <si>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</si>
  <si>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</si>
  <si>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</si>
  <si>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</si>
  <si>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</si>
  <si>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</si>
  <si>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</si>
  <si>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</si>
  <si>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</si>
  <si>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</si>
  <si>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</si>
  <si>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</si>
  <si>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</si>
  <si>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</si>
  <si>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</si>
  <si>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</si>
  <si>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</si>
  <si>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</si>
  <si>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</si>
  <si>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</si>
  <si>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</si>
  <si>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</si>
  <si>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</si>
  <si>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</si>
  <si>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</si>
  <si>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</si>
  <si>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</si>
  <si>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</si>
  <si>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</si>
  <si>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</si>
  <si>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</si>
  <si>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</si>
  <si>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</si>
  <si>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</si>
  <si>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</si>
  <si>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</si>
  <si>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</si>
  <si>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</si>
  <si>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</si>
  <si>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</si>
  <si>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</si>
  <si>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</si>
  <si>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</si>
  <si>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</si>
  <si>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</si>
  <si>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</si>
  <si>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</si>
  <si>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</si>
  <si>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</si>
  <si>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</si>
  <si>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</si>
  <si>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</si>
  <si>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</si>
  <si>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</si>
  <si>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</si>
  <si>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</si>
  <si>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</si>
  <si>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</si>
  <si>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</si>
  <si>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</si>
  <si>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</si>
  <si>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</si>
  <si>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</si>
  <si>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</si>
  <si>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</si>
  <si>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</si>
  <si>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</si>
  <si>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</si>
  <si>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</si>
  <si>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</si>
  <si>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</si>
  <si>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</si>
  <si>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</si>
  <si>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</si>
  <si>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</si>
  <si>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</si>
  <si>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</si>
  <si>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</si>
  <si>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</si>
  <si>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</si>
  <si>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</si>
  <si>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</si>
  <si>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</si>
  <si>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</si>
  <si>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</si>
  <si>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</si>
  <si>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</si>
  <si>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</si>
  <si>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</si>
  <si>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</si>
  <si>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</si>
  <si>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</si>
  <si>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</si>
  <si>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</si>
  <si>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</si>
  <si>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</si>
  <si>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</si>
  <si>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</si>
  <si>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</si>
  <si>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</si>
  <si>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</si>
  <si>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</si>
  <si>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</si>
  <si>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</si>
  <si>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</si>
  <si>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</si>
  <si>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</si>
  <si>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</si>
  <si>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</si>
  <si>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</si>
  <si>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</si>
  <si>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</si>
  <si>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</si>
  <si>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</si>
  <si>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</si>
  <si>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</si>
  <si>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</si>
  <si>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</si>
  <si>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</si>
  <si>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</si>
  <si>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</si>
  <si>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</si>
  <si>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</si>
  <si>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</si>
  <si>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</si>
  <si>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</si>
  <si>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</si>
  <si>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</si>
  <si>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</si>
  <si>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</si>
  <si>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</si>
  <si>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</si>
  <si>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</si>
  <si>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</si>
  <si>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</si>
  <si>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</si>
  <si>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</si>
  <si>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</si>
  <si>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</si>
  <si>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</si>
  <si>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</si>
  <si>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</si>
  <si>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</si>
  <si>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</si>
  <si>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</si>
  <si>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</si>
  <si>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</si>
  <si>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</si>
  <si>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</si>
  <si>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</si>
  <si>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</si>
  <si>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</si>
  <si>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</si>
  <si>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</si>
  <si>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</si>
  <si>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</si>
  <si>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</si>
  <si>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</si>
  <si>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</si>
  <si>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</si>
  <si>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</si>
  <si>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</si>
  <si>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</si>
  <si>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</si>
  <si>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</si>
  <si>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</si>
  <si>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</si>
  <si>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</si>
  <si>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</si>
  <si>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</si>
  <si>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</si>
  <si>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</si>
  <si>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</si>
  <si>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</si>
  <si>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</si>
  <si>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</si>
  <si>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</si>
  <si>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</si>
  <si>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</si>
  <si>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</si>
  <si>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</si>
  <si>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</si>
  <si>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</si>
  <si>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</si>
  <si>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</si>
  <si>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</si>
  <si>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</si>
  <si>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</si>
  <si>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</si>
  <si>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</si>
  <si>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</si>
  <si>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</si>
  <si>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</si>
  <si>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</si>
  <si>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</si>
  <si>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</si>
  <si>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</si>
  <si>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</si>
  <si>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</si>
  <si>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</si>
  <si>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</si>
  <si>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</si>
  <si>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</si>
  <si>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</si>
  <si>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</si>
  <si>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</si>
  <si>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</si>
  <si>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</si>
  <si>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</si>
  <si>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</si>
  <si>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</si>
  <si>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</si>
  <si>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</si>
  <si>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</si>
  <si>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</si>
  <si>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</si>
  <si>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</si>
  <si>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</si>
  <si>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</si>
  <si>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</si>
  <si>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</si>
  <si>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</si>
  <si>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</si>
  <si>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</si>
  <si>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</si>
  <si>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</si>
  <si>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</si>
  <si>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</si>
  <si>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</si>
  <si>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</si>
  <si>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</si>
  <si>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</si>
  <si>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</si>
  <si>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</si>
  <si>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</si>
  <si>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</si>
  <si>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</si>
  <si>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</si>
  <si>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</si>
  <si>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</si>
  <si>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</si>
  <si>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</si>
  <si>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</si>
  <si>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</si>
  <si>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</si>
  <si>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</si>
  <si>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</si>
  <si>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</si>
  <si>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</si>
  <si>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</si>
  <si>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</si>
  <si>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</si>
  <si>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</si>
  <si>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</si>
  <si>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</si>
  <si>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</si>
  <si>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</si>
  <si>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</si>
  <si>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</si>
  <si>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</si>
  <si>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</si>
  <si>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</si>
  <si>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</si>
  <si>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</si>
  <si>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</si>
  <si>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</si>
  <si>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</si>
  <si>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</si>
  <si>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</si>
  <si>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</si>
  <si>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</si>
  <si>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</si>
  <si>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</si>
  <si>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</si>
  <si>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</si>
  <si>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</si>
  <si>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</si>
  <si>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</si>
  <si>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</si>
  <si>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</si>
  <si>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</si>
  <si>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</si>
  <si>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</si>
  <si>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</si>
  <si>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</si>
  <si>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</si>
  <si>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</si>
  <si>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</si>
  <si>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</si>
  <si>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</si>
  <si>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</si>
  <si>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</si>
  <si>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</si>
  <si>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</si>
  <si>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</si>
  <si>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</si>
  <si>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</si>
  <si>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</si>
  <si>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</si>
  <si>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</si>
  <si>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</si>
  <si>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</si>
  <si>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</si>
  <si>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</si>
  <si>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</si>
  <si>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</si>
  <si>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</si>
  <si>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</si>
  <si>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</si>
  <si>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</si>
  <si>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</si>
  <si>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</si>
  <si>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</si>
  <si>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</si>
  <si>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</si>
  <si>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</si>
  <si>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</si>
  <si>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</si>
  <si>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</si>
  <si>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</si>
  <si>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</si>
  <si>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</si>
  <si>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</si>
  <si>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</si>
  <si>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</si>
  <si>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</si>
  <si>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</si>
  <si>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</si>
  <si>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</si>
  <si>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</si>
  <si>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</si>
  <si>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</si>
  <si>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</si>
  <si>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</si>
  <si>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</si>
  <si>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</si>
  <si>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</si>
  <si>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</si>
  <si>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</si>
  <si>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</si>
  <si>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</si>
  <si>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</si>
  <si>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</si>
  <si>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</si>
  <si>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</si>
  <si>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</si>
  <si>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</si>
  <si>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</si>
  <si>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</si>
  <si>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</si>
  <si>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</si>
  <si>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</si>
  <si>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</si>
  <si>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</si>
  <si>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</si>
  <si>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</si>
  <si>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</si>
  <si>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</si>
  <si>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</si>
  <si>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</si>
  <si>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</si>
  <si>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</si>
  <si>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</si>
  <si>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</si>
  <si>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</si>
  <si>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</si>
  <si>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</si>
  <si>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</si>
  <si>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</si>
  <si>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</si>
  <si>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</si>
  <si>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</si>
  <si>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</si>
  <si>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</si>
  <si>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</si>
  <si>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</si>
  <si>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</si>
  <si>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</si>
  <si>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</si>
  <si>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</si>
  <si>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</si>
  <si>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</si>
  <si>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</si>
  <si>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</si>
  <si>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</si>
  <si>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</si>
  <si>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</si>
  <si>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</si>
  <si>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</si>
  <si>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</si>
  <si>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</si>
  <si>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</si>
  <si>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</si>
  <si>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</si>
  <si>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</si>
  <si>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</si>
  <si>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</si>
  <si>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</si>
  <si>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</si>
  <si>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</si>
  <si>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</si>
  <si>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</si>
  <si>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</si>
  <si>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</si>
  <si>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</si>
  <si>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</si>
  <si>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</si>
  <si>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</si>
  <si>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</si>
  <si>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</si>
  <si>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</si>
  <si>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</si>
  <si>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</si>
  <si>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</si>
  <si>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</si>
  <si>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</si>
  <si>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</si>
  <si>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</si>
  <si>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</si>
  <si>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</si>
  <si>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</si>
  <si>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</si>
  <si>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</si>
  <si>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</si>
  <si>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</si>
  <si>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</si>
  <si>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</si>
  <si>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</si>
  <si>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</si>
  <si>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</si>
  <si>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</si>
  <si>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</si>
  <si>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</si>
  <si>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</si>
  <si>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</si>
  <si>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</si>
  <si>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</si>
  <si>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</si>
  <si>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</si>
  <si>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</si>
  <si>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</si>
  <si>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</si>
  <si>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</si>
  <si>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</si>
  <si>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</si>
  <si>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</si>
  <si>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</si>
  <si>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</si>
  <si>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</si>
  <si>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</si>
  <si>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</si>
  <si>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</si>
  <si>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</si>
  <si>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</si>
  <si>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</si>
  <si>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</si>
  <si>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</si>
  <si>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</si>
  <si>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</si>
  <si>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</si>
  <si>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</si>
  <si>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</si>
  <si>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</si>
  <si>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</si>
  <si>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</si>
  <si>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</si>
  <si>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</si>
  <si>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</si>
  <si>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</si>
  <si>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</si>
  <si>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</si>
  <si>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</si>
  <si>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</si>
  <si>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</si>
  <si>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</si>
  <si>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</si>
  <si>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</si>
  <si>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</si>
  <si>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</si>
  <si>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</si>
  <si>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</si>
  <si>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</si>
  <si>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</si>
  <si>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</si>
  <si>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</si>
  <si>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</si>
  <si>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</si>
  <si>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</si>
  <si>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</si>
  <si>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</si>
  <si>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</si>
  <si>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</si>
  <si>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</si>
  <si>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</si>
  <si>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</si>
  <si>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</si>
  <si>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</si>
  <si>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</si>
  <si>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</si>
  <si>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</si>
  <si>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</si>
  <si>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</si>
  <si>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</si>
  <si>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</si>
  <si>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</si>
  <si>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</si>
  <si>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</si>
  <si>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</si>
  <si>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</si>
  <si>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</si>
  <si>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</si>
  <si>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</si>
  <si>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</si>
  <si>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</si>
  <si>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</si>
  <si>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</si>
  <si>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</si>
  <si>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</si>
  <si>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</si>
  <si>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</si>
  <si>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</si>
  <si>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</si>
  <si>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</si>
  <si>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</si>
  <si>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</si>
  <si>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</si>
  <si>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</si>
  <si>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</si>
  <si>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</si>
  <si>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</si>
  <si>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</si>
  <si>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</si>
  <si>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</si>
  <si>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</si>
  <si>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</si>
  <si>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</si>
  <si>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</si>
  <si>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</si>
  <si>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</si>
  <si>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</si>
  <si>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</si>
  <si>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</si>
  <si>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</si>
  <si>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</si>
  <si>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</si>
  <si>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</si>
  <si>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</si>
  <si>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</si>
  <si>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</si>
  <si>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</si>
  <si>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</si>
  <si>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</si>
  <si>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</si>
  <si>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</si>
  <si>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</si>
  <si>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</si>
  <si>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</si>
  <si>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</si>
  <si>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</si>
  <si>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</si>
  <si>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</si>
  <si>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</si>
  <si>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</si>
  <si>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</si>
  <si>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</si>
  <si>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</si>
  <si>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</si>
  <si>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</si>
  <si>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</si>
  <si>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</si>
  <si>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</si>
  <si>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</si>
  <si>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</si>
  <si>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</si>
  <si>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</si>
  <si>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</si>
  <si>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</si>
  <si>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</si>
  <si>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</si>
  <si>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</si>
  <si>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</si>
  <si>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</si>
  <si>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</si>
  <si>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</si>
  <si>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</si>
  <si>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</si>
  <si>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</si>
  <si>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</si>
  <si>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</si>
  <si>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</si>
  <si>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</si>
  <si>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</si>
  <si>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</si>
  <si>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</si>
  <si>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</si>
  <si>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</si>
  <si>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</si>
  <si>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</si>
  <si>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</si>
  <si>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</si>
  <si>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</si>
  <si>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</si>
  <si>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</si>
  <si>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</si>
  <si>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</si>
  <si>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</si>
  <si>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</si>
  <si>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</si>
  <si>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</si>
  <si>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</si>
  <si>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</si>
  <si>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</si>
  <si>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</si>
  <si>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</si>
  <si>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</si>
  <si>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</si>
  <si>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</si>
  <si>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</si>
  <si>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</si>
  <si>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</si>
  <si>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</si>
  <si>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</si>
  <si>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</si>
  <si>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</si>
  <si>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</si>
  <si>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</si>
  <si>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</si>
  <si>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</si>
  <si>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</si>
  <si>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</si>
  <si>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</si>
  <si>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</si>
  <si>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</si>
  <si>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</si>
  <si>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</si>
  <si>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</si>
  <si>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</si>
  <si>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</si>
  <si>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</si>
  <si>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</si>
  <si>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</si>
  <si>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</si>
  <si>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</si>
  <si>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</si>
  <si>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</si>
  <si>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</si>
  <si>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</si>
  <si>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</si>
  <si>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</si>
  <si>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</si>
  <si>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</si>
  <si>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</si>
  <si>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</si>
  <si>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</si>
  <si>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</si>
  <si>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</si>
  <si>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</si>
  <si>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</si>
  <si>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</si>
  <si>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</si>
  <si>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</si>
  <si>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</si>
  <si>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</si>
  <si>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</si>
  <si>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</si>
  <si>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</si>
  <si>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</si>
  <si>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</si>
  <si>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</si>
  <si>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</si>
  <si>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</si>
  <si>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</si>
  <si>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</si>
  <si>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</si>
  <si>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</si>
  <si>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</si>
  <si>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</si>
  <si>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</si>
  <si>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</si>
  <si>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</si>
  <si>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</si>
  <si>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</si>
  <si>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</si>
  <si>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</si>
  <si>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</si>
  <si>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</si>
  <si>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</si>
  <si>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</si>
  <si>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</si>
  <si>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</si>
  <si>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</si>
  <si>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</si>
  <si>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</si>
  <si>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</si>
  <si>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</si>
  <si>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</si>
  <si>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</si>
  <si>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</si>
  <si>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</si>
  <si>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</si>
  <si>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</si>
  <si>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</si>
  <si>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</si>
  <si>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</si>
  <si>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</si>
  <si>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</si>
  <si>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</si>
  <si>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</si>
  <si>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</si>
  <si>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</si>
  <si>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</si>
  <si>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</si>
  <si>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</si>
  <si>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</si>
  <si>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</si>
  <si>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</si>
  <si>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</si>
  <si>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</si>
  <si>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</si>
  <si>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</si>
  <si>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</si>
  <si>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</si>
  <si>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</si>
  <si>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</si>
  <si>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</si>
  <si>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</si>
  <si>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</si>
  <si>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</si>
  <si>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</si>
  <si>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</si>
  <si>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</si>
  <si>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</si>
  <si>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</si>
  <si>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</si>
  <si>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</si>
  <si>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</si>
  <si>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</si>
  <si>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</si>
  <si>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</si>
  <si>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</si>
  <si>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</si>
  <si>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</si>
  <si>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</si>
  <si>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</si>
  <si>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</si>
  <si>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</si>
  <si>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</si>
  <si>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</si>
  <si>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</si>
  <si>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</si>
  <si>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</si>
  <si>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</si>
  <si>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</si>
  <si>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</si>
  <si>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</si>
  <si>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</si>
  <si>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</si>
  <si>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</si>
  <si>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</si>
  <si>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</si>
  <si>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</si>
  <si>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</si>
  <si>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</si>
  <si>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</si>
  <si>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</si>
  <si>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</si>
  <si>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</si>
  <si>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</si>
  <si>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</si>
  <si>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</si>
  <si>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</si>
  <si>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</si>
  <si>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</si>
  <si>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</si>
  <si>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</si>
  <si>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</si>
  <si>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</si>
  <si>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</si>
  <si>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</si>
  <si>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</si>
  <si>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</si>
  <si>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</si>
  <si>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</si>
  <si>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</si>
  <si>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</si>
  <si>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</si>
  <si>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</si>
  <si>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</si>
  <si>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</si>
  <si>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</si>
  <si>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</si>
  <si>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</si>
  <si>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</si>
  <si>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</si>
  <si>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</si>
  <si>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</si>
  <si>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</si>
  <si>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</si>
  <si>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</si>
  <si>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</si>
  <si>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</si>
  <si>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</si>
  <si>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</si>
  <si>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</si>
  <si>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</si>
  <si>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</si>
  <si>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</si>
  <si>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</si>
  <si>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</si>
  <si>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</si>
  <si>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</si>
  <si>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</si>
  <si>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</si>
  <si>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</si>
  <si>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</si>
  <si>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</si>
  <si>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</si>
  <si>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</si>
  <si>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</si>
  <si>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</si>
  <si>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</si>
  <si>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</si>
  <si>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</si>
  <si>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</si>
  <si>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</si>
  <si>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</si>
  <si>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</si>
  <si>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</si>
  <si>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</si>
  <si>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</si>
  <si>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</si>
  <si>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</si>
  <si>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</si>
  <si>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</si>
  <si>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</si>
  <si>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</si>
  <si>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</si>
  <si>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</si>
  <si>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</si>
  <si>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</si>
  <si>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</si>
  <si>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</si>
  <si>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</si>
  <si>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</si>
  <si>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</si>
  <si>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</si>
  <si>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</si>
  <si>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</si>
  <si>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</si>
  <si>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</si>
  <si>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</si>
  <si>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</si>
  <si>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</si>
  <si>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</si>
  <si>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</si>
  <si>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</si>
  <si>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</si>
  <si>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</si>
  <si>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</si>
  <si>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</si>
  <si>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</si>
  <si>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</si>
  <si>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</si>
  <si>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</si>
  <si>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</si>
  <si>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</si>
  <si>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</si>
  <si>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</si>
  <si>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</si>
  <si>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</si>
  <si>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</si>
  <si>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</si>
  <si>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</si>
  <si>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</si>
  <si>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</si>
  <si>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</si>
  <si>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</si>
  <si>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</si>
  <si>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</si>
  <si>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</si>
  <si>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</si>
  <si>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</si>
  <si>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</si>
  <si>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</si>
  <si>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</si>
  <si>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</si>
  <si>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</si>
  <si>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</si>
  <si>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</si>
  <si>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</si>
  <si>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</si>
  <si>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</si>
  <si>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</si>
  <si>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</si>
  <si>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</si>
  <si>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</si>
  <si>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</si>
  <si>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</si>
  <si>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</si>
  <si>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</si>
  <si>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</si>
  <si>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</si>
  <si>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</si>
  <si>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</si>
  <si>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</si>
  <si>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</si>
  <si>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</si>
  <si>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</si>
  <si>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</si>
  <si>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</si>
  <si>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</si>
  <si>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</si>
  <si>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</si>
  <si>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</si>
  <si>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</si>
  <si>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</si>
  <si>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</si>
  <si>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</si>
  <si>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</si>
  <si>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</si>
  <si>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</si>
  <si>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</si>
  <si>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</si>
  <si>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</si>
  <si>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</si>
  <si>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</si>
  <si>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</si>
  <si>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</si>
  <si>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</si>
  <si>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</si>
  <si>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</si>
  <si>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</si>
  <si>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</si>
  <si>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</si>
  <si>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</si>
  <si>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</si>
  <si>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</si>
  <si>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</si>
  <si>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</si>
  <si>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</si>
  <si>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</si>
  <si>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</si>
  <si>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</si>
  <si>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</si>
  <si>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</si>
  <si>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</si>
  <si>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</si>
  <si>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</si>
  <si>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</si>
  <si>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</si>
  <si>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</si>
  <si>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</si>
  <si>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</si>
  <si>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</si>
  <si>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</si>
  <si>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</si>
  <si>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</si>
  <si>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</si>
  <si>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</si>
  <si>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</si>
  <si>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</si>
  <si>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</si>
  <si>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</si>
  <si>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</si>
  <si>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</si>
  <si>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</si>
  <si>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</si>
  <si>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</si>
  <si>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</si>
  <si>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</si>
  <si>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</si>
  <si>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</si>
  <si>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</si>
  <si>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</si>
  <si>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</si>
  <si>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</si>
  <si>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</si>
  <si>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</si>
  <si>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</si>
  <si>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</si>
  <si>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</si>
  <si>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</si>
  <si>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</si>
  <si>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</si>
  <si>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</si>
  <si>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</si>
  <si>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</si>
  <si>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</si>
  <si>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</si>
  <si>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</si>
  <si>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</si>
  <si>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</si>
  <si>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</si>
  <si>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</si>
  <si>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</si>
  <si>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</si>
  <si>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</si>
  <si>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</si>
  <si>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</si>
  <si>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</si>
  <si>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</si>
  <si>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</si>
  <si>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</si>
  <si>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</si>
  <si>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</si>
  <si>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</si>
  <si>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</si>
  <si>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</si>
  <si>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</si>
  <si>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</si>
  <si>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</si>
  <si>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</si>
  <si>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</si>
  <si>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</si>
  <si>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</si>
  <si>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</si>
  <si>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</si>
  <si>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</si>
  <si>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</si>
  <si>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</si>
  <si>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</si>
  <si>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</si>
  <si>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</si>
  <si>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</si>
  <si>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</si>
  <si>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</si>
  <si>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</si>
  <si>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</si>
  <si>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</si>
  <si>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</si>
  <si>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</si>
  <si>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</si>
  <si>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</si>
  <si>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</si>
  <si>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</si>
  <si>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</si>
  <si>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</si>
  <si>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</si>
  <si>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</si>
  <si>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</si>
  <si>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</si>
  <si>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</si>
  <si>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</si>
  <si>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</si>
  <si>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</si>
  <si>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</si>
  <si>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</si>
  <si>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</si>
  <si>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</si>
  <si>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</si>
  <si>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</si>
  <si>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</si>
  <si>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</si>
  <si>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</si>
  <si>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</si>
  <si>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</si>
  <si>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</si>
  <si>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</si>
  <si>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</si>
  <si>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</si>
  <si>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</si>
  <si>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</si>
  <si>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</si>
  <si>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</si>
  <si>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</si>
  <si>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</si>
  <si>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</si>
  <si>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</si>
  <si>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</si>
  <si>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</si>
  <si>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</si>
  <si>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</si>
  <si>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</si>
  <si>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</si>
  <si>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</si>
  <si>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</si>
  <si>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</si>
  <si>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</si>
  <si>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</si>
  <si>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</si>
  <si>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</si>
  <si>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</si>
  <si>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</si>
  <si>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</si>
  <si>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</si>
  <si>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</si>
  <si>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</si>
  <si>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</si>
  <si>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</si>
  <si>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</si>
  <si>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</si>
  <si>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</si>
  <si>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</si>
  <si>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</si>
  <si>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</si>
  <si>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</si>
  <si>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</si>
  <si>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</si>
  <si>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</si>
  <si>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</si>
  <si>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</si>
  <si>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</si>
  <si>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</si>
  <si>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</si>
  <si>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</si>
  <si>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</si>
  <si>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</si>
  <si>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</si>
  <si>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</si>
  <si>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</si>
  <si>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</si>
  <si>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</si>
  <si>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</si>
  <si>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</si>
  <si>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</si>
  <si>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</si>
  <si>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</si>
  <si>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</si>
  <si>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</si>
  <si>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</si>
  <si>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</si>
  <si>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</si>
  <si>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</si>
  <si>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</si>
  <si>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</si>
  <si>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</si>
  <si>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</si>
  <si>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</si>
  <si>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</si>
  <si>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</si>
  <si>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</si>
  <si>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</si>
  <si>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</si>
  <si>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</si>
  <si>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</si>
  <si>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</si>
  <si>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</si>
  <si>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</si>
  <si>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</si>
  <si>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</si>
  <si>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</si>
  <si>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</si>
  <si>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</si>
  <si>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</si>
  <si>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</si>
  <si>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</si>
  <si>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</si>
  <si>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</si>
  <si>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</si>
  <si>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</si>
  <si>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</si>
  <si>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</si>
  <si>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</si>
  <si>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</si>
  <si>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</si>
  <si>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</si>
  <si>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</si>
  <si>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</si>
  <si>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</si>
  <si>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</si>
  <si>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</si>
  <si>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</si>
  <si>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</si>
  <si>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</si>
  <si>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</si>
  <si>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</si>
  <si>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</si>
  <si>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</si>
  <si>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</si>
  <si>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</si>
  <si>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</si>
  <si>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</si>
  <si>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</si>
  <si>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</si>
  <si>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</si>
  <si>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</si>
  <si>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</si>
  <si>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</si>
  <si>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</si>
  <si>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</si>
  <si>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</si>
  <si>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</si>
  <si>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</si>
  <si>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</si>
  <si>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</si>
  <si>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</si>
  <si>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</si>
  <si>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</si>
  <si>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</si>
  <si>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</si>
  <si>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</si>
  <si>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</si>
  <si>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</si>
  <si>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</si>
  <si>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</si>
  <si>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</si>
  <si>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</si>
  <si>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</si>
  <si>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</si>
  <si>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</si>
  <si>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</si>
  <si>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</si>
  <si>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</si>
  <si>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</si>
  <si>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</si>
  <si>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</si>
  <si>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</si>
  <si>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</si>
  <si>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</si>
  <si>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</si>
  <si>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</si>
  <si>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</si>
  <si>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</si>
  <si>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</si>
  <si>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</si>
  <si>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</si>
  <si>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</si>
  <si>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</si>
  <si>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</si>
  <si>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</si>
  <si>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</si>
  <si>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</si>
  <si>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</si>
  <si>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</si>
  <si>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</si>
  <si>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</si>
  <si>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</si>
  <si>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</si>
  <si>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</si>
  <si>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</si>
  <si>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</si>
  <si>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</si>
  <si>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</si>
  <si>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</si>
  <si>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</si>
  <si>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</si>
  <si>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</si>
  <si>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</si>
  <si>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</si>
  <si>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</si>
  <si>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</si>
  <si>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</si>
  <si>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</si>
  <si>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</si>
  <si>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</si>
  <si>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</si>
  <si>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</si>
  <si>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</si>
  <si>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</si>
  <si>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</si>
  <si>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</si>
  <si>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</si>
  <si>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</si>
  <si>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</si>
  <si>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</si>
  <si>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</si>
  <si>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</si>
  <si>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</si>
  <si>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</si>
  <si>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</si>
  <si>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</si>
  <si>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</si>
  <si>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</si>
  <si>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</si>
  <si>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</si>
  <si>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</si>
  <si>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</si>
  <si>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</si>
  <si>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</si>
  <si>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</si>
  <si>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</si>
  <si>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</si>
  <si>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</si>
  <si>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</si>
  <si>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</si>
  <si>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</si>
  <si>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</si>
  <si>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</si>
  <si>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</si>
  <si>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</si>
  <si>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</si>
  <si>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</si>
  <si>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</si>
  <si>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</si>
  <si>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</si>
  <si>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</si>
  <si>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</si>
  <si>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</si>
  <si>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</si>
  <si>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</si>
  <si>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</si>
  <si>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</si>
  <si>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</si>
  <si>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</si>
  <si>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</si>
  <si>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</si>
  <si>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</si>
  <si>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</si>
  <si>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</si>
  <si>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</si>
  <si>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</si>
  <si>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</si>
  <si>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</si>
  <si>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</si>
  <si>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</si>
  <si>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</si>
  <si>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</si>
  <si>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</si>
  <si>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</si>
  <si>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</si>
  <si>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</si>
  <si>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</si>
  <si>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</si>
  <si>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</si>
  <si>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</si>
  <si>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</si>
  <si>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</si>
  <si>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</si>
  <si>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</si>
  <si>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</si>
  <si>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</si>
  <si>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</si>
  <si>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</si>
  <si>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</si>
  <si>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</si>
  <si>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</si>
  <si>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</si>
  <si>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</si>
  <si>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</si>
  <si>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</si>
  <si>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</si>
  <si>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</si>
  <si>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</si>
  <si>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</si>
  <si>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</si>
  <si>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</si>
  <si>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</si>
  <si>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</si>
  <si>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</si>
  <si>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</si>
  <si>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</si>
  <si>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</si>
  <si>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</si>
  <si>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</si>
  <si>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</si>
  <si>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</si>
  <si>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</si>
  <si>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</si>
  <si>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</si>
  <si>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</si>
  <si>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</si>
  <si>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</si>
  <si>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</si>
  <si>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</si>
  <si>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</si>
  <si>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</si>
  <si>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</si>
  <si>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</si>
  <si>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</si>
  <si>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</si>
  <si>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</si>
  <si>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</si>
  <si>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</si>
  <si>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</si>
  <si>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</si>
  <si>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</si>
  <si>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</si>
  <si>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</si>
  <si>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</si>
  <si>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</si>
  <si>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</si>
  <si>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</si>
  <si>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</si>
  <si>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</si>
  <si>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</si>
  <si>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</si>
  <si>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</si>
  <si>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</si>
  <si>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</si>
  <si>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</si>
  <si>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</si>
  <si>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</si>
  <si>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</si>
  <si>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</si>
  <si>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</si>
  <si>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</si>
  <si>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</si>
  <si>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</si>
  <si>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</si>
  <si>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</si>
  <si>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</si>
  <si>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</si>
  <si>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</si>
  <si>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</si>
  <si>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</si>
  <si>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</si>
  <si>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</si>
  <si>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</si>
  <si>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</si>
  <si>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</si>
  <si>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</si>
  <si>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</si>
  <si>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</si>
  <si>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</si>
  <si>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</si>
  <si>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</si>
  <si>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</si>
  <si>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</si>
  <si>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</si>
  <si>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</si>
  <si>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</si>
  <si>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</si>
  <si>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</si>
  <si>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</si>
  <si>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</si>
  <si>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</si>
  <si>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</si>
  <si>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</si>
  <si>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</si>
  <si>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</si>
  <si>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</si>
  <si>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</si>
  <si>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</si>
  <si>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</si>
  <si>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</si>
  <si>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</si>
  <si>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</si>
  <si>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</si>
  <si>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</si>
  <si>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</si>
  <si>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</si>
  <si>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</si>
  <si>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</si>
  <si>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</si>
  <si>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</si>
  <si>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</si>
  <si>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</si>
  <si>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</si>
  <si>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</si>
  <si>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</si>
  <si>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</si>
  <si>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</si>
  <si>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</si>
  <si>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</si>
  <si>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</si>
  <si>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</si>
  <si>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</si>
  <si>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</si>
  <si>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</si>
  <si>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</si>
  <si>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</si>
  <si>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</si>
  <si>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</si>
  <si>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</si>
  <si>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</si>
  <si>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</si>
  <si>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</si>
  <si>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</si>
  <si>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</si>
  <si>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</si>
  <si>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</si>
  <si>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</si>
  <si>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</si>
  <si>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</si>
  <si>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</si>
  <si>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</si>
  <si>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</si>
  <si>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</si>
  <si>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</si>
  <si>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</si>
  <si>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</si>
  <si>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</si>
  <si>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</si>
  <si>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</si>
  <si>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</si>
  <si>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</si>
  <si>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</si>
  <si>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</si>
  <si>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</si>
  <si>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</si>
  <si>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</si>
  <si>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</si>
  <si>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</si>
  <si>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</si>
  <si>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</si>
  <si>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</si>
  <si>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</si>
  <si>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</si>
  <si>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</si>
  <si>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</si>
  <si>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</si>
  <si>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</si>
  <si>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</si>
  <si>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</si>
  <si>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</si>
  <si>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</si>
  <si>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</si>
  <si>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</si>
  <si>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</si>
  <si>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</si>
  <si>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</si>
  <si>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</si>
  <si>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</si>
  <si>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</si>
  <si>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</si>
  <si>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</si>
  <si>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</si>
  <si>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</si>
  <si>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</si>
  <si>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</si>
  <si>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</si>
  <si>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</si>
  <si>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</si>
  <si>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</si>
  <si>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</si>
  <si>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</si>
  <si>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</si>
  <si>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</si>
  <si>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</si>
  <si>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</si>
  <si>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</si>
  <si>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</si>
  <si>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</si>
  <si>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</si>
  <si>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</si>
  <si>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</si>
  <si>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</si>
  <si>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</si>
  <si>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</si>
  <si>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</si>
  <si>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</si>
  <si>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</si>
  <si>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</si>
  <si>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</si>
  <si>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</si>
  <si>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</si>
  <si>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</si>
  <si>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</si>
  <si>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</si>
  <si>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</si>
  <si>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</si>
  <si>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</si>
  <si>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</si>
  <si>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</si>
  <si>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</si>
  <si>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</si>
  <si>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</si>
  <si>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</si>
  <si>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</si>
  <si>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</si>
  <si>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</si>
  <si>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</si>
  <si>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</si>
  <si>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</si>
  <si>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</si>
  <si>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</si>
  <si>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</si>
  <si>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</si>
  <si>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</si>
  <si>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</si>
  <si>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</si>
  <si>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</si>
  <si>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</si>
  <si>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</si>
  <si>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</si>
  <si>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</si>
  <si>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</si>
  <si>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</si>
  <si>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</si>
  <si>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</si>
  <si>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</si>
  <si>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</si>
  <si>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</si>
  <si>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</si>
  <si>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</si>
  <si>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</si>
  <si>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</si>
  <si>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</si>
  <si>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</si>
  <si>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</si>
  <si>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</si>
  <si>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</si>
  <si>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</si>
  <si>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</si>
  <si>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</si>
  <si>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</si>
  <si>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</si>
  <si>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</si>
  <si>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</si>
  <si>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</si>
  <si>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</si>
  <si>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</si>
  <si>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</si>
  <si>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</si>
  <si>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</si>
  <si>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</si>
  <si>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</si>
  <si>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</si>
  <si>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</si>
  <si>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</si>
  <si>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</si>
  <si>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</si>
  <si>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</si>
  <si>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</si>
  <si>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</si>
  <si>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</si>
  <si>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</si>
  <si>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</si>
  <si>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</si>
  <si>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</si>
  <si>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</si>
  <si>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</si>
  <si>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</si>
  <si>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</si>
  <si>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</si>
  <si>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</si>
  <si>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</si>
  <si>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</si>
  <si>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</si>
  <si>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</si>
  <si>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</si>
  <si>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</si>
  <si>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</si>
  <si>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</si>
  <si>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</si>
  <si>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</si>
  <si>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</si>
  <si>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</si>
  <si>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</si>
  <si>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</si>
  <si>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</si>
  <si>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</si>
  <si>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</si>
  <si>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</si>
  <si>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</si>
  <si>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</si>
  <si>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</si>
  <si>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</si>
  <si>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</si>
  <si>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</si>
  <si>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</si>
  <si>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</si>
  <si>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</si>
  <si>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</si>
  <si>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</si>
  <si>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</si>
  <si>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</si>
  <si>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</si>
  <si>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</si>
  <si>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</si>
  <si>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</si>
  <si>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</si>
  <si>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</si>
  <si>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</si>
  <si>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</si>
  <si>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</si>
  <si>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</si>
  <si>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</si>
  <si>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</si>
  <si>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</si>
  <si>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</si>
  <si>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</si>
  <si>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</si>
  <si>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</si>
  <si>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</si>
  <si>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</si>
  <si>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</si>
  <si>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</si>
  <si>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</si>
  <si>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</si>
  <si>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</si>
  <si>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</si>
  <si>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</si>
  <si>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</si>
  <si>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</si>
  <si>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</si>
  <si>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</si>
  <si>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</si>
  <si>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</si>
  <si>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</si>
  <si>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</si>
  <si>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</si>
  <si>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</si>
  <si>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</si>
  <si>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</si>
  <si>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</si>
  <si>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</si>
  <si>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</si>
  <si>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</si>
  <si>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</si>
  <si>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</si>
  <si>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</si>
  <si>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</si>
  <si>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</si>
  <si>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</si>
  <si>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</si>
  <si>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</si>
  <si>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</si>
  <si>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</si>
  <si>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</si>
  <si>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</si>
  <si>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</si>
  <si>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</si>
  <si>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</si>
  <si>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</si>
  <si>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</si>
  <si>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</si>
  <si>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</si>
  <si>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</si>
  <si>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</si>
  <si>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</si>
  <si>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</si>
  <si>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</si>
  <si>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</si>
  <si>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</si>
  <si>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</si>
  <si>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</si>
  <si>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</si>
  <si>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</si>
  <si>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</si>
  <si>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</si>
  <si>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</si>
  <si>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</si>
  <si>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</si>
  <si>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</si>
  <si>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</si>
  <si>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</si>
  <si>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</si>
  <si>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</si>
  <si>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</si>
  <si>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</si>
  <si>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</si>
  <si>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</si>
  <si>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</si>
  <si>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</si>
  <si>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</si>
  <si>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</si>
  <si>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</si>
  <si>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</si>
  <si>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</si>
  <si>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</si>
  <si>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</si>
  <si>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</si>
  <si>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</si>
  <si>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</si>
  <si>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</si>
  <si>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</si>
  <si>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</si>
  <si>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</si>
  <si>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</si>
  <si>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</si>
  <si>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</si>
  <si>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</si>
  <si>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</si>
  <si>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</si>
  <si>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</si>
  <si>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</si>
  <si>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</si>
  <si>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</si>
  <si>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</si>
  <si>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</si>
  <si>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</si>
  <si>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</si>
  <si>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</si>
  <si>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</si>
  <si>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</si>
  <si>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</si>
  <si>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</si>
  <si>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</si>
  <si>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</si>
  <si>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</si>
  <si>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</si>
  <si>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</si>
  <si>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</si>
  <si>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</si>
  <si>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</si>
  <si>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</si>
  <si>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</si>
  <si>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</si>
  <si>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</si>
  <si>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</si>
  <si>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</si>
  <si>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</si>
  <si>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</si>
  <si>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</si>
  <si>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</si>
  <si>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</si>
  <si>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</si>
  <si>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</si>
  <si>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</si>
  <si>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</si>
  <si>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</si>
  <si>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</si>
  <si>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</si>
  <si>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</si>
  <si>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</si>
  <si>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</si>
  <si>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</si>
  <si>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</si>
  <si>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</si>
  <si>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</si>
  <si>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</si>
  <si>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</si>
  <si>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</si>
  <si>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</si>
  <si>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</si>
  <si>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</si>
  <si>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</si>
  <si>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</si>
  <si>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</si>
  <si>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</si>
  <si>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</si>
  <si>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</si>
  <si>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</si>
  <si>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</si>
  <si>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</si>
  <si>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</si>
  <si>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</si>
  <si>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</si>
  <si>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</si>
  <si>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</si>
  <si>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</si>
  <si>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</si>
  <si>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</si>
  <si>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</si>
  <si>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</si>
  <si>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</si>
  <si>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</si>
  <si>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</si>
  <si>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</si>
  <si>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</si>
  <si>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</si>
  <si>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</si>
  <si>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</si>
  <si>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</si>
  <si>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</si>
  <si>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</si>
  <si>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</si>
  <si>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</si>
  <si>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</si>
  <si>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</si>
  <si>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</si>
  <si>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</si>
  <si>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</si>
  <si>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</si>
  <si>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</si>
  <si>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</si>
  <si>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</si>
  <si>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</si>
  <si>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</si>
  <si>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</si>
  <si>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</si>
  <si>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</si>
  <si>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</si>
  <si>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</si>
  <si>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</si>
  <si>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</si>
  <si>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</si>
  <si>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</si>
  <si>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</si>
  <si>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</si>
  <si>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</si>
  <si>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</si>
  <si>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</si>
  <si>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</si>
  <si>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</si>
  <si>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</si>
  <si>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</si>
  <si>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</si>
  <si>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</si>
  <si>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</si>
  <si>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</si>
  <si>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</si>
  <si>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</si>
  <si>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</si>
  <si>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</si>
  <si>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</si>
  <si>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</si>
  <si>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</si>
  <si>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</si>
  <si>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</si>
  <si>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</si>
  <si>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</si>
  <si>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</si>
  <si>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</si>
  <si>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</si>
  <si>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</si>
  <si>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</si>
  <si>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</si>
  <si>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</si>
  <si>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</si>
  <si>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</si>
  <si>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</si>
  <si>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</si>
  <si>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</si>
  <si>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</si>
  <si>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</si>
  <si>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</si>
  <si>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</si>
  <si>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</si>
  <si>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</si>
  <si>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</si>
  <si>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</si>
  <si>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</si>
  <si>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</si>
  <si>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</si>
  <si>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</si>
  <si>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</si>
  <si>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</si>
  <si>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</si>
  <si>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</si>
  <si>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</si>
  <si>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</si>
  <si>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</si>
  <si>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</si>
  <si>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</si>
  <si>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</si>
  <si>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</si>
  <si>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</si>
  <si>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</si>
  <si>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</si>
  <si>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</si>
  <si>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</si>
  <si>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</si>
  <si>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</si>
  <si>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</si>
  <si>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</si>
  <si>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</si>
  <si>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</si>
  <si>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</si>
  <si>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</si>
  <si>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</si>
  <si>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</si>
  <si>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</si>
  <si>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</si>
  <si>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</si>
  <si>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</si>
  <si>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</si>
  <si>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</si>
  <si>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</si>
  <si>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</si>
  <si>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</si>
  <si>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</si>
  <si>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</si>
  <si>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</si>
  <si>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</si>
  <si>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</si>
  <si>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</si>
  <si>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</si>
  <si>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</si>
  <si>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</si>
  <si>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</si>
  <si>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</si>
  <si>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</si>
  <si>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</si>
  <si>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</si>
  <si>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</si>
  <si>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</si>
  <si>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</si>
  <si>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</si>
  <si>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</si>
  <si>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</si>
  <si>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</si>
  <si>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</si>
  <si>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</si>
  <si>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</si>
  <si>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</si>
  <si>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</si>
  <si>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</si>
  <si>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</si>
  <si>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</si>
  <si>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</si>
  <si>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</si>
  <si>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</si>
  <si>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</si>
  <si>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</si>
  <si>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</si>
  <si>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</si>
  <si>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</si>
  <si>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</si>
  <si>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</si>
  <si>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</si>
  <si>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</si>
  <si>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</si>
  <si>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</si>
  <si>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</si>
  <si>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</si>
  <si>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</si>
  <si>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</si>
  <si>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</si>
  <si>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</si>
  <si>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</si>
  <si>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</si>
  <si>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</si>
  <si>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</si>
  <si>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</si>
  <si>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</si>
  <si>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</si>
  <si>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</si>
  <si>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</si>
  <si>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</si>
  <si>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</si>
  <si>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</si>
  <si>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</si>
  <si>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</si>
  <si>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</si>
  <si>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</si>
  <si>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</si>
  <si>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</si>
  <si>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</si>
  <si>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</si>
  <si>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</si>
  <si>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</si>
  <si>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</si>
  <si>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</si>
  <si>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</si>
  <si>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</si>
  <si>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</si>
  <si>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</si>
  <si>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</si>
  <si>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</si>
  <si>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</si>
  <si>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</si>
  <si>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</si>
  <si>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</si>
  <si>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</si>
  <si>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</si>
  <si>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</si>
  <si>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</si>
  <si>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</si>
  <si>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</si>
  <si>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</si>
  <si>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</si>
  <si>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</si>
  <si>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</si>
  <si>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</si>
  <si>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</si>
  <si>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</si>
  <si>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</si>
  <si>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</si>
  <si>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</si>
  <si>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</si>
  <si>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</si>
  <si>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</si>
  <si>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</si>
  <si>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</si>
  <si>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</si>
  <si>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</si>
  <si>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</si>
  <si>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</si>
  <si>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</si>
  <si>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</si>
  <si>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</si>
  <si>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</si>
  <si>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</si>
  <si>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</si>
  <si>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</si>
  <si>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</si>
  <si>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</si>
  <si>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</si>
  <si>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</si>
  <si>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</si>
  <si>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</si>
  <si>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</si>
  <si>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</si>
  <si>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</si>
  <si>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</si>
  <si>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</si>
  <si>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</si>
  <si>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</si>
  <si>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</si>
  <si>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</si>
  <si>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</si>
  <si>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</si>
  <si>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</si>
  <si>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</si>
  <si>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</si>
  <si>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</si>
  <si>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</si>
  <si>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</si>
  <si>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</si>
  <si>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</si>
  <si>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</si>
  <si>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</si>
  <si>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</si>
  <si>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</si>
  <si>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</si>
  <si>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</si>
  <si>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</si>
  <si>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</si>
  <si>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</si>
  <si>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</si>
  <si>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</si>
  <si>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</si>
  <si>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</si>
  <si>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</si>
  <si>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</si>
  <si>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</si>
  <si>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</si>
  <si>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</si>
  <si>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</si>
  <si>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</si>
  <si>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</si>
  <si>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</si>
  <si>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</si>
  <si>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</si>
  <si>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</si>
  <si>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</si>
  <si>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</si>
  <si>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</si>
  <si>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</si>
  <si>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</si>
  <si>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</si>
  <si>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</si>
  <si>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</si>
  <si>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</si>
  <si>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</si>
  <si>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</si>
  <si>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</si>
  <si>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</si>
  <si>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</si>
  <si>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</si>
  <si>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</si>
  <si>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</si>
  <si>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</si>
  <si>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</si>
  <si>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</si>
  <si>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</si>
  <si>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</si>
  <si>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</si>
  <si>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</si>
  <si>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</si>
  <si>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</si>
  <si>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</si>
  <si>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</si>
  <si>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</si>
  <si>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</si>
  <si>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</si>
  <si>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</si>
  <si>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</si>
  <si>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</si>
  <si>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</si>
  <si>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</si>
  <si>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</si>
  <si>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</si>
  <si>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</si>
  <si>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</si>
  <si>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</si>
  <si>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</si>
  <si>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</si>
  <si>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</si>
  <si>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</si>
  <si>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</si>
  <si>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</si>
  <si>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</si>
  <si>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</si>
  <si>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</si>
  <si>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</si>
  <si>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</si>
  <si>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</si>
  <si>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</si>
  <si>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</si>
  <si>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</si>
  <si>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</si>
  <si>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</si>
  <si>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</si>
  <si>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</si>
  <si>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</si>
  <si>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</si>
  <si>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</si>
  <si>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</si>
  <si>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</si>
  <si>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</si>
  <si>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</si>
  <si>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</si>
  <si>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</si>
  <si>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</si>
  <si>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</si>
  <si>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</si>
  <si>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</si>
  <si>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</si>
  <si>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</si>
  <si>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</si>
  <si>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</si>
  <si>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</si>
  <si>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</si>
  <si>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</si>
  <si>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</si>
  <si>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</si>
  <si>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</si>
  <si>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</si>
  <si>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</si>
  <si>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</si>
  <si>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</si>
  <si>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</si>
  <si>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</si>
  <si>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</si>
  <si>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</si>
  <si>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</si>
  <si>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</si>
  <si>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</si>
  <si>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</si>
  <si>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</si>
  <si>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</si>
  <si>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</si>
  <si>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</si>
  <si>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</si>
  <si>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</si>
  <si>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</si>
  <si>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</si>
  <si>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</si>
  <si>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</si>
  <si>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</si>
  <si>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</si>
  <si>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</si>
  <si>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</si>
  <si>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</si>
  <si>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</si>
  <si>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</si>
  <si>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</si>
  <si>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</si>
  <si>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</si>
  <si>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</si>
  <si>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</si>
  <si>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</si>
  <si>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</si>
  <si>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</si>
  <si>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</si>
  <si>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</si>
  <si>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</si>
  <si>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</si>
  <si>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</si>
  <si>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</si>
  <si>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</si>
  <si>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</si>
  <si>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</si>
  <si>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</si>
  <si>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</si>
  <si>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</si>
  <si>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</si>
  <si>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</si>
  <si>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</si>
  <si>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</si>
  <si>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</si>
  <si>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</si>
  <si>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</si>
  <si>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</si>
  <si>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</si>
  <si>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</si>
  <si>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</si>
  <si>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</si>
  <si>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</si>
  <si>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</si>
  <si>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</si>
  <si>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</si>
  <si>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</si>
  <si>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</si>
  <si>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</si>
  <si>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</si>
  <si>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</si>
  <si>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</si>
  <si>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</si>
  <si>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</si>
  <si>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</si>
  <si>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</si>
  <si>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</si>
  <si>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</si>
  <si>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</si>
  <si>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</si>
  <si>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</si>
  <si>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</si>
  <si>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</si>
  <si>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</si>
  <si>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</si>
  <si>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</si>
  <si>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</si>
  <si>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</si>
  <si>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</si>
  <si>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</si>
  <si>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</si>
  <si>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</si>
  <si>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</si>
  <si>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</si>
  <si>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</si>
  <si>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</si>
  <si>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</si>
  <si>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</si>
  <si>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</si>
  <si>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</si>
  <si>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</si>
  <si>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</si>
  <si>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</si>
  <si>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</si>
  <si>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</si>
  <si>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</si>
  <si>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</si>
  <si>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</si>
  <si>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</si>
  <si>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</si>
  <si>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</si>
  <si>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</si>
  <si>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</si>
  <si>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</si>
  <si>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</si>
  <si>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</si>
  <si>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</si>
  <si>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</si>
  <si>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</si>
  <si>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</si>
  <si>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</si>
  <si>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</si>
  <si>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</si>
  <si>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</si>
  <si>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</si>
  <si>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</si>
  <si>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</si>
  <si>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</si>
  <si>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</si>
  <si>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</si>
  <si>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</si>
  <si>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</si>
  <si>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</si>
  <si>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</si>
  <si>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</si>
  <si>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</si>
  <si>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</si>
  <si>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</si>
  <si>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</si>
  <si>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</si>
  <si>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</si>
  <si>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</si>
  <si>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</si>
  <si>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</si>
  <si>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</si>
  <si>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</si>
  <si>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</si>
  <si>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</si>
  <si>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</si>
  <si>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</si>
  <si>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</si>
  <si>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</si>
  <si>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</si>
  <si>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</si>
  <si>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</si>
  <si>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</si>
  <si>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</si>
  <si>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</si>
  <si>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</si>
  <si>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</si>
  <si>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</si>
  <si>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</si>
  <si>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</si>
  <si>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</si>
  <si>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</si>
  <si>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</si>
  <si>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</si>
  <si>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</si>
  <si>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</si>
  <si>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</si>
  <si>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</si>
  <si>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</si>
  <si>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</si>
  <si>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</si>
  <si>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</si>
  <si>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</si>
  <si>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</si>
  <si>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</si>
  <si>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</si>
  <si>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</si>
  <si>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</si>
  <si>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</si>
  <si>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</si>
  <si>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</si>
  <si>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</si>
  <si>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</si>
  <si>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</si>
  <si>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</si>
  <si>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</si>
  <si>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</si>
  <si>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</si>
  <si>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3598102</t>
  </si>
  <si>
    <t>2528113</t>
  </si>
  <si>
    <t>2638102</t>
  </si>
  <si>
    <t>2198141</t>
  </si>
  <si>
    <t>2598123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</si>
  <si>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</si>
  <si>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</si>
  <si>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</si>
  <si>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</si>
  <si>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</si>
  <si>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</si>
  <si>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</si>
  <si>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</si>
  <si>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</si>
  <si>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7751186</t>
  </si>
  <si>
    <t>7761102</t>
  </si>
  <si>
    <t>7761103</t>
  </si>
  <si>
    <t>7761107</t>
  </si>
  <si>
    <t>7766101</t>
  </si>
  <si>
    <t>7766103</t>
  </si>
  <si>
    <t>7721128</t>
  </si>
  <si>
    <t>6840101</t>
  </si>
  <si>
    <t>6380910</t>
  </si>
  <si>
    <t>6840908</t>
  </si>
  <si>
    <t>8820908</t>
  </si>
  <si>
    <t>6870501</t>
  </si>
  <si>
    <t>6841139</t>
  </si>
  <si>
    <t>6190801</t>
  </si>
  <si>
    <t>6870803</t>
  </si>
  <si>
    <t>6841142</t>
  </si>
  <si>
    <t>6190602</t>
  </si>
  <si>
    <t>6870601</t>
  </si>
  <si>
    <t>6640603</t>
  </si>
  <si>
    <t>6840502</t>
  </si>
  <si>
    <t>7720601</t>
  </si>
  <si>
    <t>6870805</t>
  </si>
  <si>
    <t>6844301</t>
  </si>
  <si>
    <t>6874501</t>
  </si>
  <si>
    <t>1890101</t>
  </si>
  <si>
    <t>6840113</t>
  </si>
  <si>
    <t>6847510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</si>
  <si>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</si>
  <si>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</si>
  <si>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</si>
  <si>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</si>
  <si>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</si>
  <si>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</si>
  <si>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</si>
  <si>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</si>
  <si>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</si>
  <si>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</si>
  <si>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7721131</t>
  </si>
  <si>
    <t>8599378</t>
  </si>
  <si>
    <t>8599379</t>
  </si>
  <si>
    <t>7721123</t>
  </si>
  <si>
    <t>7721129</t>
  </si>
  <si>
    <t>2791103</t>
  </si>
  <si>
    <t>7491102</t>
  </si>
  <si>
    <t>6840532</t>
  </si>
  <si>
    <t>8539201</t>
  </si>
  <si>
    <t>8599211</t>
  </si>
  <si>
    <t>8519301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</si>
  <si>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</si>
  <si>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</si>
  <si>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</si>
  <si>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</si>
  <si>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</si>
  <si>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</si>
  <si>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</si>
  <si>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</si>
  <si>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</si>
  <si>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</si>
  <si>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Germany</t>
  </si>
  <si>
    <t>Fedora Woolfelt</t>
  </si>
  <si>
    <t>Bowler Woolfelt</t>
  </si>
  <si>
    <t>Bucket Alpaka/Wool</t>
  </si>
  <si>
    <t>Beanie Deer</t>
  </si>
  <si>
    <t>Beanie Merino Wool</t>
  </si>
  <si>
    <t>Beanie PomPom</t>
  </si>
  <si>
    <t>75% шерсть альпака - 25% шерсть</t>
  </si>
  <si>
    <t>унисекс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</si>
  <si>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</si>
  <si>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</si>
  <si>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</si>
  <si>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</si>
  <si>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</si>
  <si>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</si>
  <si>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</si>
  <si>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</si>
  <si>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</si>
  <si>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</si>
  <si>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</si>
  <si>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</si>
  <si>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</si>
  <si>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</si>
  <si>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</si>
  <si>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</si>
  <si>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</si>
  <si>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</si>
  <si>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</si>
  <si>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</si>
  <si>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</si>
  <si>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</si>
  <si>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</si>
  <si>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</si>
  <si>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</si>
  <si>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</si>
  <si>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</si>
  <si>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</si>
  <si>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</si>
  <si>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</si>
  <si>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</si>
  <si>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</si>
  <si>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</si>
  <si>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</si>
  <si>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</si>
  <si>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</si>
  <si>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</si>
  <si>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</si>
  <si>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</si>
  <si>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</si>
  <si>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</si>
  <si>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</si>
  <si>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</si>
  <si>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</si>
  <si>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</si>
  <si>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</si>
  <si>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</si>
  <si>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</si>
  <si>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</si>
  <si>
    <t>7756112</t>
  </si>
  <si>
    <t>7756113</t>
  </si>
  <si>
    <t>7756114</t>
  </si>
  <si>
    <t>6611105</t>
  </si>
  <si>
    <t>1</t>
  </si>
  <si>
    <t>Size</t>
  </si>
  <si>
    <t>Count</t>
  </si>
  <si>
    <t>Reference</t>
  </si>
  <si>
    <t>Price</t>
  </si>
  <si>
    <t>OSFA</t>
  </si>
  <si>
    <t>355</t>
  </si>
  <si>
    <t>347</t>
  </si>
  <si>
    <t>333</t>
  </si>
  <si>
    <t>327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</si>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</sst>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49" fontId="0" fillId="0" borderId="0" xfId="0" applyNumberFormat="1"/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jpg"/><Relationship Id="rId45" Type="http://schemas.openxmlformats.org/officeDocument/2006/relationships/image" Target="../media/image45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g"/><Relationship Id="rId44" Type="http://schemas.openxmlformats.org/officeDocument/2006/relationships/image" Target="../media/image44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png"/><Relationship Id="rId43" Type="http://schemas.openxmlformats.org/officeDocument/2006/relationships/image" Target="../media/image43.jpe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93628346"/>
          <a:ext cx="1800545" cy="1407187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454271</xdr:colOff>
      <xdr:row>188</xdr:row>
      <xdr:rowOff>47602</xdr:rowOff>
    </xdr:from>
    <xdr:to>
      <xdr:col>8</xdr:col>
      <xdr:colOff>1597270</xdr:colOff>
      <xdr:row>188</xdr:row>
      <xdr:rowOff>1194286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7" y="264109910"/>
          <a:ext cx="1142999" cy="1146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395654</xdr:colOff>
      <xdr:row>189</xdr:row>
      <xdr:rowOff>58616</xdr:rowOff>
    </xdr:from>
    <xdr:to>
      <xdr:col>8</xdr:col>
      <xdr:colOff>1494693</xdr:colOff>
      <xdr:row>189</xdr:row>
      <xdr:rowOff>1161198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265366501"/>
          <a:ext cx="1099039" cy="1102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380999</xdr:colOff>
      <xdr:row>190</xdr:row>
      <xdr:rowOff>58613</xdr:rowOff>
    </xdr:from>
    <xdr:to>
      <xdr:col>8</xdr:col>
      <xdr:colOff>1538654</xdr:colOff>
      <xdr:row>190</xdr:row>
      <xdr:rowOff>1220000</xdr:rowOff>
    </xdr:to>
    <xdr:pic>
      <xdr:nvPicPr>
        <xdr:cNvPr id="202" name="Рисунок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845" y="266612075"/>
          <a:ext cx="1157655" cy="1161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395655</xdr:colOff>
      <xdr:row>191</xdr:row>
      <xdr:rowOff>73269</xdr:rowOff>
    </xdr:from>
    <xdr:to>
      <xdr:col>8</xdr:col>
      <xdr:colOff>1553307</xdr:colOff>
      <xdr:row>191</xdr:row>
      <xdr:rowOff>1234652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1" y="267872307"/>
          <a:ext cx="1157652" cy="1161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93"/>
  <sheetViews>
    <sheetView tabSelected="1" topLeftCell="R1" zoomScale="65" zoomScaleNormal="65" workbookViewId="0">
      <pane ySplit="1" topLeftCell="A153" activePane="bottomLeft" state="frozen"/>
      <selection pane="bottomLeft" activeCell="AI157" sqref="AI157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43" t="s">
        <v>479</v>
      </c>
      <c r="L1" s="144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hidden="1" customHeight="1">
      <c r="A3" s="103"/>
      <c r="C3" s="104"/>
      <c r="D3" s="145"/>
      <c r="F3" s="103"/>
      <c r="G3" s="102"/>
      <c r="H3" s="103"/>
      <c r="J3" s="102"/>
      <c r="L3" s="146"/>
      <c r="M3" s="101"/>
      <c r="N3" s="101"/>
      <c r="O3" s="101"/>
      <c r="P3" s="101"/>
      <c r="Q3" s="145"/>
      <c r="R3" s="101"/>
      <c r="S3" s="102"/>
      <c r="T3" s="103"/>
      <c r="U3" s="103"/>
      <c r="AT3" s="102"/>
      <c r="AU3" s="103"/>
      <c r="AV3" s="102"/>
      <c r="BC3" s="125"/>
      <c r="BE3" s="98"/>
    </row>
    <row r="4" spans="1:59" ht="98.1" customHeight="1">
      <c r="A4" s="103" t="str">
        <f t="shared" ref="A3:A34" si="8">IF(C4&amp;K4&lt;&gt;"",C4&amp;K4,"")</f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6430</v>
      </c>
      <c r="D4" s="145" t="s">
        <v>6500</v>
      </c>
      <c r="E4" s="103" t="str">
        <f>IF(F4&lt;&gt;"",IFERROR(VLOOKUP(F4,Категории!A:B,2,0),""),"Требуется категория")</f>
        <v>Шляпы</v>
      </c>
      <c r="F4" s="103" t="s">
        <v>330</v>
      </c>
      <c r="G4" s="102" t="s">
        <v>420</v>
      </c>
      <c r="H4" s="103" t="s">
        <v>388</v>
      </c>
      <c r="J4" s="103" t="s">
        <v>6498</v>
      </c>
      <c r="K4" s="108">
        <v>29</v>
      </c>
      <c r="L4" s="146" t="s">
        <v>71</v>
      </c>
      <c r="M4" s="101"/>
      <c r="N4" s="101"/>
      <c r="O4" s="101"/>
      <c r="P4" s="101"/>
      <c r="Q4" s="145" t="s">
        <v>1018</v>
      </c>
      <c r="R4" s="101"/>
      <c r="S4" s="102" t="s">
        <v>44</v>
      </c>
      <c r="T4" s="103" t="s">
        <v>31</v>
      </c>
      <c r="U4" s="103" t="s">
        <v>6507</v>
      </c>
      <c r="Z4" s="99">
        <v>3</v>
      </c>
      <c r="AC4" s="99">
        <v>6</v>
      </c>
      <c r="AT4" s="102">
        <f t="shared" ref="AT3:AT34" si="9">IF(COUNTBLANK(V4:AS4)&lt;24,SUM(V4:AS4),"")</f>
        <v>9</v>
      </c>
      <c r="AU4" s="103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ref="AX3:AX34" si="10">0.05+0.05</f>
        <v>0.1</v>
      </c>
      <c r="AY4" s="103">
        <f t="shared" ref="AY3:AY34" si="11">IF(AX4&lt;&gt;"",AX4*1.5,"Требуется нетто")</f>
        <v>0.15000000000000002</v>
      </c>
      <c r="AZ4" s="103">
        <f t="shared" ref="AZ3:AZ34" si="12">+IF(AX4&lt;&gt;"",IFERROR(AT4*AX4,"Требуются кол-во и нетто"),"Требуются кол-во и нетто")</f>
        <v>0.9</v>
      </c>
      <c r="BA4" s="103">
        <f t="shared" ref="BA3:BA34" si="13">IF(AY4&lt;&gt;"",IFERROR(AT4*AY4,"Требуются кол-во и брутто"),"Требуются кол-во и брутто")</f>
        <v>1.35</v>
      </c>
      <c r="BB4" s="107">
        <v>5484.9600000000009</v>
      </c>
      <c r="BC4" s="125">
        <f t="shared" ref="BC3:BC34" si="14">+IF(BB4&lt;&gt;0,IFERROR(AT4*BB4,"Требуются кол-во и цена"),"Требуются кол-во и цена")</f>
        <v>49364.640000000007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ref="BF3:BF34" si="15">IFERROR(IF(BE4,"-",IFERROR(IF(BD4&gt;0,0,1),"")),"")</f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6433</v>
      </c>
      <c r="D5" s="145" t="s">
        <v>6501</v>
      </c>
      <c r="E5" s="103" t="str">
        <f>IF(F5&lt;&gt;"",IFERROR(VLOOKUP(F5,Категории!A:B,2,0),""),"Требуется категория")</f>
        <v>Шляпы</v>
      </c>
      <c r="F5" s="103" t="s">
        <v>362</v>
      </c>
      <c r="G5" s="102" t="s">
        <v>420</v>
      </c>
      <c r="H5" s="103" t="s">
        <v>388</v>
      </c>
      <c r="J5" s="103" t="s">
        <v>6498</v>
      </c>
      <c r="K5" s="108">
        <v>1</v>
      </c>
      <c r="L5" s="147" t="s">
        <v>53</v>
      </c>
      <c r="M5" s="115"/>
      <c r="N5" s="101"/>
      <c r="O5" s="101"/>
      <c r="P5" s="101"/>
      <c r="Q5" s="145" t="s">
        <v>1018</v>
      </c>
      <c r="R5" s="101"/>
      <c r="S5" s="102" t="s">
        <v>44</v>
      </c>
      <c r="T5" s="103" t="s">
        <v>31</v>
      </c>
      <c r="U5" s="103" t="s">
        <v>6507</v>
      </c>
      <c r="Y5" s="99">
        <v>6</v>
      </c>
      <c r="Z5" s="99">
        <v>2</v>
      </c>
      <c r="AA5" s="99">
        <v>2</v>
      </c>
      <c r="AC5" s="99">
        <v>6</v>
      </c>
      <c r="AT5" s="103">
        <f t="shared" si="9"/>
        <v>16</v>
      </c>
      <c r="AU5" s="103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>
        <f t="shared" si="12"/>
        <v>1.6</v>
      </c>
      <c r="BA5" s="103">
        <f t="shared" si="13"/>
        <v>2.4000000000000004</v>
      </c>
      <c r="BB5" s="107">
        <v>4213.4400000000005</v>
      </c>
      <c r="BC5" s="125">
        <f t="shared" si="14"/>
        <v>67415.040000000008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hidden="1" customHeight="1">
      <c r="A6" s="103"/>
      <c r="C6" s="104"/>
      <c r="D6" s="145"/>
      <c r="F6" s="103"/>
      <c r="G6" s="102"/>
      <c r="H6" s="103"/>
      <c r="J6" s="103"/>
      <c r="L6" s="146"/>
      <c r="M6" s="115"/>
      <c r="N6" s="101"/>
      <c r="O6" s="101"/>
      <c r="P6" s="101"/>
      <c r="Q6" s="145"/>
      <c r="R6" s="101"/>
      <c r="S6" s="102"/>
      <c r="T6" s="103"/>
      <c r="U6" s="103"/>
      <c r="AU6" s="103"/>
      <c r="AV6" s="101"/>
      <c r="BC6" s="125"/>
      <c r="BE6" s="98"/>
    </row>
    <row r="7" spans="1:59" ht="98.1" hidden="1" customHeight="1">
      <c r="A7" s="103"/>
      <c r="C7" s="104"/>
      <c r="D7" s="145"/>
      <c r="F7" s="103"/>
      <c r="G7" s="102"/>
      <c r="H7" s="103"/>
      <c r="J7" s="103"/>
      <c r="L7" s="147"/>
      <c r="M7" s="115"/>
      <c r="N7" s="101"/>
      <c r="O7" s="101"/>
      <c r="P7" s="101"/>
      <c r="Q7" s="145"/>
      <c r="R7" s="101"/>
      <c r="S7" s="102"/>
      <c r="T7" s="103"/>
      <c r="U7" s="103"/>
      <c r="AU7" s="103"/>
      <c r="AV7" s="101"/>
      <c r="BC7" s="125"/>
      <c r="BE7" s="98"/>
    </row>
    <row r="8" spans="1:59" ht="98.1" hidden="1" customHeight="1">
      <c r="A8" s="103"/>
      <c r="C8" s="104"/>
      <c r="D8" s="145"/>
      <c r="F8" s="103"/>
      <c r="G8" s="102"/>
      <c r="H8" s="103"/>
      <c r="J8" s="103"/>
      <c r="L8" s="147"/>
      <c r="M8" s="115"/>
      <c r="N8" s="101"/>
      <c r="O8" s="101"/>
      <c r="P8" s="101"/>
      <c r="Q8" s="145"/>
      <c r="R8" s="101"/>
      <c r="S8" s="102"/>
      <c r="T8" s="103"/>
      <c r="U8" s="103"/>
      <c r="AU8" s="103"/>
      <c r="AV8" s="101"/>
      <c r="BC8" s="125"/>
      <c r="BE8" s="98"/>
    </row>
    <row r="9" spans="1:59" ht="98.1" hidden="1" customHeight="1">
      <c r="A9" s="103"/>
      <c r="C9" s="104"/>
      <c r="D9" s="145"/>
      <c r="F9" s="103"/>
      <c r="G9" s="102"/>
      <c r="H9" s="103"/>
      <c r="J9" s="103"/>
      <c r="L9" s="147"/>
      <c r="M9" s="115"/>
      <c r="N9" s="101"/>
      <c r="O9" s="101"/>
      <c r="P9" s="101"/>
      <c r="Q9" s="145"/>
      <c r="R9" s="101"/>
      <c r="S9" s="102"/>
      <c r="T9" s="103"/>
      <c r="U9" s="103"/>
      <c r="AU9" s="103"/>
      <c r="AV9" s="102"/>
      <c r="BC9" s="125"/>
      <c r="BE9" s="98"/>
    </row>
    <row r="10" spans="1:59" ht="98.1" hidden="1" customHeight="1">
      <c r="A10" s="103"/>
      <c r="C10" s="104"/>
      <c r="D10" s="145"/>
      <c r="F10" s="103"/>
      <c r="G10" s="102"/>
      <c r="H10" s="103"/>
      <c r="J10" s="103"/>
      <c r="L10" s="147"/>
      <c r="M10" s="115"/>
      <c r="N10" s="101"/>
      <c r="O10" s="101"/>
      <c r="P10" s="101"/>
      <c r="Q10" s="145"/>
      <c r="R10" s="101"/>
      <c r="S10" s="102"/>
      <c r="T10" s="103"/>
      <c r="U10" s="103"/>
      <c r="AU10" s="103"/>
      <c r="AV10" s="101"/>
      <c r="BC10" s="125"/>
      <c r="BE10" s="98"/>
    </row>
    <row r="11" spans="1:59" ht="98.1" hidden="1" customHeight="1">
      <c r="A11" s="103"/>
      <c r="C11" s="104"/>
      <c r="D11" s="145"/>
      <c r="F11" s="103"/>
      <c r="G11" s="102"/>
      <c r="H11" s="103"/>
      <c r="J11" s="103"/>
      <c r="L11" s="147"/>
      <c r="M11" s="115"/>
      <c r="N11" s="101"/>
      <c r="O11" s="101"/>
      <c r="P11" s="101"/>
      <c r="Q11" s="145"/>
      <c r="R11" s="101"/>
      <c r="S11" s="102"/>
      <c r="T11" s="103"/>
      <c r="U11" s="103"/>
      <c r="AU11" s="103"/>
      <c r="AV11" s="101"/>
      <c r="BC11" s="125"/>
      <c r="BE11" s="98"/>
    </row>
    <row r="12" spans="1:59" ht="119.1" hidden="1" customHeight="1">
      <c r="A12" s="103"/>
      <c r="C12" s="104"/>
      <c r="D12" s="145"/>
      <c r="F12" s="103"/>
      <c r="G12" s="102"/>
      <c r="H12" s="103"/>
      <c r="J12" s="103"/>
      <c r="L12" s="146"/>
      <c r="M12" s="115"/>
      <c r="N12" s="101"/>
      <c r="O12" s="101"/>
      <c r="P12" s="101"/>
      <c r="Q12" s="145"/>
      <c r="R12" s="101"/>
      <c r="S12" s="102"/>
      <c r="T12" s="103"/>
      <c r="U12" s="103"/>
      <c r="AU12" s="103"/>
      <c r="AV12" s="102"/>
      <c r="BC12" s="125"/>
      <c r="BE12" s="98"/>
    </row>
    <row r="13" spans="1:59" ht="98.1" hidden="1" customHeight="1">
      <c r="A13" s="103"/>
      <c r="C13" s="104"/>
      <c r="D13" s="145"/>
      <c r="F13" s="103"/>
      <c r="G13" s="102"/>
      <c r="H13" s="103"/>
      <c r="J13" s="103"/>
      <c r="L13" s="147"/>
      <c r="M13" s="115"/>
      <c r="N13" s="101"/>
      <c r="O13" s="101"/>
      <c r="P13" s="101"/>
      <c r="Q13" s="145"/>
      <c r="R13" s="101"/>
      <c r="S13" s="102"/>
      <c r="T13" s="103"/>
      <c r="U13" s="103"/>
      <c r="AU13" s="103"/>
      <c r="AV13" s="102"/>
      <c r="BC13" s="125"/>
      <c r="BE13" s="98"/>
    </row>
    <row r="14" spans="1:59" ht="116.65" hidden="1" customHeight="1">
      <c r="A14" s="103"/>
      <c r="C14" s="104"/>
      <c r="D14" s="145"/>
      <c r="F14" s="103"/>
      <c r="G14" s="102"/>
      <c r="H14" s="103"/>
      <c r="J14" s="103"/>
      <c r="L14" s="147"/>
      <c r="M14" s="115"/>
      <c r="N14" s="101"/>
      <c r="O14" s="101"/>
      <c r="P14" s="101"/>
      <c r="Q14" s="145"/>
      <c r="R14" s="101"/>
      <c r="S14" s="102"/>
      <c r="T14" s="103"/>
      <c r="U14" s="103"/>
      <c r="AU14" s="103"/>
      <c r="AV14" s="102"/>
      <c r="BC14" s="125"/>
      <c r="BE14" s="98"/>
    </row>
    <row r="15" spans="1:59" ht="98.1" hidden="1" customHeight="1">
      <c r="A15" s="103"/>
      <c r="C15" s="104"/>
      <c r="D15" s="145"/>
      <c r="F15" s="103"/>
      <c r="G15" s="102"/>
      <c r="H15" s="103"/>
      <c r="J15" s="103"/>
      <c r="L15" s="147"/>
      <c r="M15" s="115"/>
      <c r="N15" s="101"/>
      <c r="O15" s="101"/>
      <c r="P15" s="101"/>
      <c r="Q15" s="145"/>
      <c r="R15" s="101"/>
      <c r="S15" s="102"/>
      <c r="T15" s="103"/>
      <c r="U15" s="103"/>
      <c r="AU15" s="103"/>
      <c r="AV15" s="102"/>
      <c r="BC15" s="125"/>
      <c r="BE15" s="98"/>
    </row>
    <row r="16" spans="1:59" ht="98.1" hidden="1" customHeight="1">
      <c r="A16" s="103"/>
      <c r="C16" s="104"/>
      <c r="D16" s="145"/>
      <c r="F16" s="103"/>
      <c r="G16" s="102"/>
      <c r="H16" s="103"/>
      <c r="J16" s="103"/>
      <c r="L16" s="147"/>
      <c r="M16" s="115"/>
      <c r="N16" s="101"/>
      <c r="O16" s="101"/>
      <c r="P16" s="101"/>
      <c r="Q16" s="145"/>
      <c r="R16" s="101"/>
      <c r="S16" s="101"/>
      <c r="T16" s="103"/>
      <c r="U16" s="103"/>
      <c r="AU16" s="103"/>
      <c r="AV16" s="102"/>
      <c r="BC16" s="125"/>
      <c r="BE16" s="98"/>
    </row>
    <row r="17" spans="1:57" ht="98.1" hidden="1" customHeight="1">
      <c r="A17" s="103"/>
      <c r="C17" s="104"/>
      <c r="D17" s="145"/>
      <c r="F17" s="103"/>
      <c r="G17" s="102"/>
      <c r="H17" s="103"/>
      <c r="J17" s="103"/>
      <c r="L17" s="147"/>
      <c r="M17" s="115"/>
      <c r="N17" s="101"/>
      <c r="O17" s="101"/>
      <c r="P17" s="101"/>
      <c r="Q17" s="145"/>
      <c r="R17" s="101"/>
      <c r="S17" s="101"/>
      <c r="T17" s="103"/>
      <c r="U17" s="103"/>
      <c r="AU17" s="103"/>
      <c r="AV17" s="102"/>
      <c r="BC17" s="125"/>
      <c r="BE17" s="98"/>
    </row>
    <row r="18" spans="1:57" ht="119.1" hidden="1" customHeight="1">
      <c r="A18" s="103"/>
      <c r="C18" s="104"/>
      <c r="D18" s="145"/>
      <c r="F18" s="103"/>
      <c r="G18" s="102"/>
      <c r="H18" s="103"/>
      <c r="J18" s="103"/>
      <c r="L18" s="146"/>
      <c r="M18" s="115"/>
      <c r="N18" s="101"/>
      <c r="O18" s="101"/>
      <c r="P18" s="101"/>
      <c r="Q18" s="145"/>
      <c r="R18" s="101"/>
      <c r="S18" s="102"/>
      <c r="T18" s="103"/>
      <c r="U18" s="103"/>
      <c r="AU18" s="103"/>
      <c r="AV18" s="102"/>
      <c r="BC18" s="125"/>
      <c r="BE18" s="98"/>
    </row>
    <row r="19" spans="1:57" ht="119.1" hidden="1" customHeight="1">
      <c r="A19" s="103"/>
      <c r="C19" s="104"/>
      <c r="D19" s="145"/>
      <c r="F19" s="103"/>
      <c r="G19" s="102"/>
      <c r="H19" s="103"/>
      <c r="J19" s="103"/>
      <c r="L19" s="147"/>
      <c r="M19" s="115"/>
      <c r="N19" s="101"/>
      <c r="O19" s="101"/>
      <c r="P19" s="101"/>
      <c r="Q19" s="145"/>
      <c r="R19" s="101"/>
      <c r="S19" s="102"/>
      <c r="T19" s="103"/>
      <c r="U19" s="103"/>
      <c r="AU19" s="103"/>
      <c r="AV19" s="102"/>
      <c r="BC19" s="125"/>
      <c r="BE19" s="98"/>
    </row>
    <row r="20" spans="1:57" ht="98.1" hidden="1" customHeight="1">
      <c r="A20" s="103"/>
      <c r="C20" s="104"/>
      <c r="D20" s="145"/>
      <c r="F20" s="103"/>
      <c r="H20" s="103"/>
      <c r="J20" s="103"/>
      <c r="L20" s="146"/>
      <c r="N20" s="101"/>
      <c r="O20" s="101"/>
      <c r="P20" s="101"/>
      <c r="Q20" s="145"/>
      <c r="R20" s="101"/>
      <c r="S20" s="102"/>
      <c r="T20" s="103"/>
      <c r="U20" s="103"/>
      <c r="AU20" s="103"/>
      <c r="AV20" s="102"/>
      <c r="BC20" s="125"/>
      <c r="BE20" s="98"/>
    </row>
    <row r="21" spans="1:57" ht="98.1" hidden="1" customHeight="1">
      <c r="A21" s="103"/>
      <c r="C21" s="104"/>
      <c r="D21" s="145"/>
      <c r="F21" s="103"/>
      <c r="H21" s="103"/>
      <c r="J21" s="103"/>
      <c r="L21" s="146"/>
      <c r="N21" s="101"/>
      <c r="O21" s="101"/>
      <c r="P21" s="101"/>
      <c r="Q21" s="145"/>
      <c r="R21" s="101"/>
      <c r="S21" s="102"/>
      <c r="T21" s="103"/>
      <c r="U21" s="103"/>
      <c r="AU21" s="103"/>
      <c r="AV21" s="102"/>
      <c r="BC21" s="125"/>
      <c r="BE21" s="98"/>
    </row>
    <row r="22" spans="1:57" ht="98.1" hidden="1" customHeight="1">
      <c r="A22" s="103"/>
      <c r="C22" s="104"/>
      <c r="D22" s="145"/>
      <c r="F22" s="103"/>
      <c r="H22" s="103"/>
      <c r="J22" s="103"/>
      <c r="L22" s="146"/>
      <c r="N22" s="101"/>
      <c r="O22" s="101"/>
      <c r="P22" s="101"/>
      <c r="Q22" s="145"/>
      <c r="R22" s="101"/>
      <c r="S22" s="102"/>
      <c r="T22" s="103"/>
      <c r="U22" s="103"/>
      <c r="AU22" s="103"/>
      <c r="AV22" s="102"/>
      <c r="BC22" s="125"/>
      <c r="BE22" s="98"/>
    </row>
    <row r="23" spans="1:57" ht="98.1" hidden="1" customHeight="1">
      <c r="A23" s="103"/>
      <c r="C23" s="104"/>
      <c r="D23" s="145"/>
      <c r="F23" s="103"/>
      <c r="H23" s="103"/>
      <c r="J23" s="103"/>
      <c r="L23" s="146"/>
      <c r="N23" s="101"/>
      <c r="O23" s="101"/>
      <c r="P23" s="101"/>
      <c r="Q23" s="145"/>
      <c r="R23" s="101"/>
      <c r="S23" s="102"/>
      <c r="T23" s="103"/>
      <c r="U23" s="103"/>
      <c r="AU23" s="103"/>
      <c r="AV23" s="102"/>
      <c r="BC23" s="125"/>
      <c r="BE23" s="98"/>
    </row>
    <row r="24" spans="1:57" ht="112.35" hidden="1" customHeight="1">
      <c r="A24" s="103"/>
      <c r="C24" s="104"/>
      <c r="D24" s="145"/>
      <c r="F24" s="103"/>
      <c r="H24" s="103"/>
      <c r="J24" s="103"/>
      <c r="L24" s="146"/>
      <c r="N24" s="101"/>
      <c r="O24" s="101"/>
      <c r="P24" s="101"/>
      <c r="Q24" s="145"/>
      <c r="R24" s="101"/>
      <c r="S24" s="102"/>
      <c r="T24" s="103"/>
      <c r="U24" s="103"/>
      <c r="AU24" s="103"/>
      <c r="AV24" s="102"/>
      <c r="BC24" s="125"/>
      <c r="BE24" s="98"/>
    </row>
    <row r="25" spans="1:57" ht="98.1" hidden="1" customHeight="1">
      <c r="A25" s="103"/>
      <c r="C25" s="104"/>
      <c r="D25" s="145"/>
      <c r="F25" s="103"/>
      <c r="G25" s="102"/>
      <c r="H25" s="103"/>
      <c r="I25" s="105"/>
      <c r="J25" s="103"/>
      <c r="K25" s="118"/>
      <c r="L25" s="145"/>
      <c r="M25" s="101"/>
      <c r="N25" s="101"/>
      <c r="O25" s="101"/>
      <c r="P25" s="101"/>
      <c r="Q25" s="145"/>
      <c r="R25" s="101"/>
      <c r="S25" s="102"/>
      <c r="T25" s="103"/>
      <c r="U25" s="103"/>
      <c r="AT25" s="102"/>
      <c r="AU25" s="103"/>
      <c r="AV25" s="101"/>
      <c r="AW25" s="102"/>
      <c r="BC25" s="125"/>
      <c r="BE25" s="98"/>
    </row>
    <row r="26" spans="1:57" ht="98.1" hidden="1" customHeight="1">
      <c r="A26" s="103"/>
      <c r="C26" s="104"/>
      <c r="D26" s="145"/>
      <c r="F26" s="103"/>
      <c r="G26" s="102"/>
      <c r="H26" s="103"/>
      <c r="J26" s="102"/>
      <c r="L26" s="146"/>
      <c r="M26" s="101"/>
      <c r="N26" s="101"/>
      <c r="O26" s="101"/>
      <c r="P26" s="101"/>
      <c r="Q26" s="145"/>
      <c r="R26" s="101"/>
      <c r="S26" s="101"/>
      <c r="T26" s="103"/>
      <c r="U26" s="103"/>
      <c r="AT26" s="102"/>
      <c r="AU26" s="103"/>
      <c r="AV26" s="102"/>
      <c r="BC26" s="125"/>
      <c r="BE26" s="98"/>
    </row>
    <row r="27" spans="1:57" ht="98.1" hidden="1" customHeight="1">
      <c r="A27" s="103"/>
      <c r="C27" s="104"/>
      <c r="D27" s="145"/>
      <c r="F27" s="103"/>
      <c r="G27" s="102"/>
      <c r="H27" s="103"/>
      <c r="J27" s="102"/>
      <c r="L27" s="146"/>
      <c r="M27" s="101"/>
      <c r="N27" s="101"/>
      <c r="O27" s="101"/>
      <c r="P27" s="101"/>
      <c r="Q27" s="145"/>
      <c r="R27" s="101"/>
      <c r="S27" s="101"/>
      <c r="T27" s="103"/>
      <c r="U27" s="103"/>
      <c r="AT27" s="102"/>
      <c r="AU27" s="103"/>
      <c r="AV27" s="102"/>
      <c r="BC27" s="125"/>
      <c r="BE27" s="98"/>
    </row>
    <row r="28" spans="1:57" ht="98.1" hidden="1" customHeight="1">
      <c r="A28" s="103"/>
      <c r="C28" s="104"/>
      <c r="D28" s="145"/>
      <c r="F28" s="103"/>
      <c r="G28" s="102"/>
      <c r="H28" s="103"/>
      <c r="J28" s="102"/>
      <c r="L28" s="146"/>
      <c r="M28" s="101"/>
      <c r="N28" s="101"/>
      <c r="O28" s="101"/>
      <c r="P28" s="101"/>
      <c r="Q28" s="145"/>
      <c r="R28" s="101"/>
      <c r="S28" s="102"/>
      <c r="T28" s="103"/>
      <c r="U28" s="103"/>
      <c r="AT28" s="102"/>
      <c r="AU28" s="103"/>
      <c r="AV28" s="102"/>
      <c r="BC28" s="125"/>
      <c r="BE28" s="98"/>
    </row>
    <row r="29" spans="1:57" ht="98.1" hidden="1" customHeight="1">
      <c r="A29" s="103"/>
      <c r="C29" s="104"/>
      <c r="D29" s="145"/>
      <c r="F29" s="103"/>
      <c r="G29" s="102"/>
      <c r="H29" s="103"/>
      <c r="J29" s="102"/>
      <c r="L29" s="146"/>
      <c r="M29" s="101"/>
      <c r="N29" s="101"/>
      <c r="O29" s="101"/>
      <c r="P29" s="101"/>
      <c r="Q29" s="145"/>
      <c r="R29" s="101"/>
      <c r="S29" s="102"/>
      <c r="T29" s="103"/>
      <c r="U29" s="103"/>
      <c r="AT29" s="102"/>
      <c r="AU29" s="103"/>
      <c r="AV29" s="102"/>
      <c r="BC29" s="125"/>
      <c r="BE29" s="98"/>
    </row>
    <row r="30" spans="1:57" ht="98.1" hidden="1" customHeight="1">
      <c r="A30" s="103"/>
      <c r="C30" s="104"/>
      <c r="D30" s="145"/>
      <c r="F30" s="103"/>
      <c r="G30" s="102"/>
      <c r="H30" s="103"/>
      <c r="J30" s="102"/>
      <c r="L30" s="146"/>
      <c r="M30" s="101"/>
      <c r="N30" s="101"/>
      <c r="O30" s="101"/>
      <c r="P30" s="101"/>
      <c r="Q30" s="145"/>
      <c r="R30" s="101"/>
      <c r="S30" s="102"/>
      <c r="T30" s="103"/>
      <c r="U30" s="103"/>
      <c r="AT30" s="102"/>
      <c r="AU30" s="103"/>
      <c r="AV30" s="101"/>
      <c r="BC30" s="125"/>
      <c r="BE30" s="98"/>
    </row>
    <row r="31" spans="1:57" ht="98.1" hidden="1" customHeight="1">
      <c r="A31" s="103"/>
      <c r="C31" s="104"/>
      <c r="D31" s="145"/>
      <c r="F31" s="103"/>
      <c r="G31" s="102"/>
      <c r="H31" s="103"/>
      <c r="J31" s="102"/>
      <c r="L31" s="146"/>
      <c r="M31" s="101"/>
      <c r="N31" s="101"/>
      <c r="O31" s="101"/>
      <c r="P31" s="101"/>
      <c r="Q31" s="145"/>
      <c r="R31" s="101"/>
      <c r="S31" s="102"/>
      <c r="T31" s="103"/>
      <c r="U31" s="103"/>
      <c r="AT31" s="102"/>
      <c r="AU31" s="103"/>
      <c r="AV31" s="101"/>
      <c r="BC31" s="125"/>
      <c r="BE31" s="98"/>
    </row>
    <row r="32" spans="1:57" ht="98.1" hidden="1" customHeight="1">
      <c r="A32" s="103"/>
      <c r="C32" s="104"/>
      <c r="D32" s="145"/>
      <c r="F32" s="103"/>
      <c r="G32" s="102"/>
      <c r="H32" s="103"/>
      <c r="J32" s="102"/>
      <c r="L32" s="146"/>
      <c r="M32" s="101"/>
      <c r="N32" s="101"/>
      <c r="O32" s="101"/>
      <c r="P32" s="101"/>
      <c r="Q32" s="145"/>
      <c r="R32" s="101"/>
      <c r="S32" s="102"/>
      <c r="T32" s="103"/>
      <c r="U32" s="103"/>
      <c r="AT32" s="102"/>
      <c r="AU32" s="103"/>
      <c r="AV32" s="102"/>
      <c r="BC32" s="125"/>
      <c r="BE32" s="98"/>
    </row>
    <row r="33" spans="1:58" ht="98.1" hidden="1" customHeight="1">
      <c r="A33" s="103"/>
      <c r="C33" s="104"/>
      <c r="D33" s="145"/>
      <c r="F33" s="103"/>
      <c r="G33" s="102"/>
      <c r="H33" s="103"/>
      <c r="J33" s="102"/>
      <c r="L33" s="146"/>
      <c r="M33" s="101"/>
      <c r="N33" s="101"/>
      <c r="O33" s="101"/>
      <c r="P33" s="101"/>
      <c r="Q33" s="145"/>
      <c r="R33" s="101"/>
      <c r="S33" s="102"/>
      <c r="T33" s="103"/>
      <c r="U33" s="103"/>
      <c r="AT33" s="102"/>
      <c r="AU33" s="103"/>
      <c r="AV33" s="102"/>
      <c r="BC33" s="125"/>
      <c r="BE33" s="98"/>
    </row>
    <row r="34" spans="1:58" ht="121.35" hidden="1" customHeight="1">
      <c r="A34" s="103"/>
      <c r="C34" s="104"/>
      <c r="D34" s="145"/>
      <c r="F34" s="103"/>
      <c r="G34" s="102"/>
      <c r="H34" s="103"/>
      <c r="J34" s="103"/>
      <c r="L34" s="147"/>
      <c r="M34" s="115"/>
      <c r="N34" s="101"/>
      <c r="O34" s="101"/>
      <c r="P34" s="101"/>
      <c r="Q34" s="145"/>
      <c r="R34" s="101"/>
      <c r="S34" s="102"/>
      <c r="T34" s="103"/>
      <c r="U34" s="103"/>
      <c r="AU34" s="103"/>
      <c r="AV34" s="102"/>
      <c r="BC34" s="125"/>
      <c r="BE34" s="98"/>
    </row>
    <row r="35" spans="1:58" ht="98.1" hidden="1" customHeight="1">
      <c r="A35" s="103"/>
      <c r="C35" s="104"/>
      <c r="D35" s="145"/>
      <c r="F35" s="103"/>
      <c r="G35" s="102"/>
      <c r="H35" s="103"/>
      <c r="J35" s="103"/>
      <c r="L35" s="146"/>
      <c r="M35" s="115"/>
      <c r="N35" s="101"/>
      <c r="O35" s="101"/>
      <c r="P35" s="101"/>
      <c r="Q35" s="145"/>
      <c r="R35" s="101"/>
      <c r="S35" s="102"/>
      <c r="T35" s="103"/>
      <c r="U35" s="103"/>
      <c r="AU35" s="103"/>
      <c r="AV35" s="102"/>
      <c r="BC35" s="125"/>
      <c r="BE35" s="98"/>
    </row>
    <row r="36" spans="1:58" ht="98.1" hidden="1" customHeight="1">
      <c r="A36" s="103"/>
      <c r="C36" s="104"/>
      <c r="D36" s="145"/>
      <c r="F36" s="103"/>
      <c r="G36" s="102"/>
      <c r="H36" s="103"/>
      <c r="J36" s="103"/>
      <c r="L36" s="146"/>
      <c r="M36" s="115"/>
      <c r="N36" s="101"/>
      <c r="O36" s="101"/>
      <c r="P36" s="101"/>
      <c r="Q36" s="145"/>
      <c r="R36" s="101"/>
      <c r="S36" s="102"/>
      <c r="T36" s="103"/>
      <c r="U36" s="103"/>
      <c r="AU36" s="103"/>
      <c r="AV36" s="102"/>
      <c r="BC36" s="125"/>
      <c r="BE36" s="98"/>
    </row>
    <row r="37" spans="1:58" ht="98.1" hidden="1" customHeight="1">
      <c r="A37" s="103"/>
      <c r="C37" s="104"/>
      <c r="D37" s="145"/>
      <c r="F37" s="103"/>
      <c r="G37" s="102"/>
      <c r="H37" s="103"/>
      <c r="J37" s="103"/>
      <c r="L37" s="146"/>
      <c r="M37" s="115"/>
      <c r="N37" s="101"/>
      <c r="O37" s="101"/>
      <c r="P37" s="101"/>
      <c r="Q37" s="145"/>
      <c r="R37" s="101"/>
      <c r="S37" s="102"/>
      <c r="T37" s="103"/>
      <c r="U37" s="103"/>
      <c r="AU37" s="103"/>
      <c r="AV37" s="102"/>
      <c r="BC37" s="125"/>
      <c r="BE37" s="98"/>
    </row>
    <row r="38" spans="1:58" ht="98.1" customHeight="1">
      <c r="A38" s="103" t="str">
        <f t="shared" ref="A35:A66" si="16">IF(C38&amp;K38&lt;&gt;"",C38&amp;K38,"")</f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6465</v>
      </c>
      <c r="D38" s="145" t="s">
        <v>6502</v>
      </c>
      <c r="E38" s="103" t="str">
        <f>IF(F38&lt;&gt;"",IFERROR(VLOOKUP(F38,Категории!A:B,2,0),""),"Требуется категория")</f>
        <v>Панамы</v>
      </c>
      <c r="F38" s="103" t="s">
        <v>325</v>
      </c>
      <c r="G38" s="102" t="s">
        <v>420</v>
      </c>
      <c r="H38" s="103" t="s">
        <v>388</v>
      </c>
      <c r="J38" s="103" t="s">
        <v>6498</v>
      </c>
      <c r="K38" s="108">
        <v>26</v>
      </c>
      <c r="L38" s="146" t="s">
        <v>83</v>
      </c>
      <c r="M38" s="115"/>
      <c r="N38" s="101"/>
      <c r="O38" s="101"/>
      <c r="P38" s="101"/>
      <c r="Q38" s="145" t="s">
        <v>6506</v>
      </c>
      <c r="R38" s="101"/>
      <c r="S38" s="102" t="s">
        <v>44</v>
      </c>
      <c r="T38" s="103" t="s">
        <v>15</v>
      </c>
      <c r="U38" s="103" t="s">
        <v>6507</v>
      </c>
      <c r="Y38" s="99">
        <v>2</v>
      </c>
      <c r="AA38" s="99">
        <v>1</v>
      </c>
      <c r="AE38" s="99">
        <v>1</v>
      </c>
      <c r="AG38" s="99">
        <v>2</v>
      </c>
      <c r="AT38" s="103">
        <f t="shared" ref="AT35:AT66" si="17">IF(COUNTBLANK(V38:AS38)&lt;24,SUM(V38:AS38),"")</f>
        <v>6</v>
      </c>
      <c r="AU38" s="103" t="s">
        <v>430</v>
      </c>
      <c r="AV38" s="102" t="str">
        <f t="shared" ref="AV32:AV45" ca="1" si="18">IF(AU38&lt;&gt;"",VLOOKUP(AU38,INDIRECT(SUBSTITUTE(IF(ISNUMBER(IFERROR(VALUE(LEFT(J38,1)),FALSE)),"_"&amp;J38,J38),"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ref="AW32:AW45" ca="1" si="19">IF(AU38&lt;&gt;"",VLOOKUP(AU38,INDIRECT(SUBSTITUTE(IF(ISNUMBER(IFERROR(VALUE(LEFT(J38,1)),FALSE)),"_"&amp;J38,J38)," ","")&amp;"Manufactures"),2,0),"Требуется код страны")</f>
        <v>Италия</v>
      </c>
      <c r="AX38" s="106">
        <f t="shared" ref="AX35:AX66" si="20">0.05+0.05</f>
        <v>0.1</v>
      </c>
      <c r="AY38" s="103">
        <f t="shared" ref="AY35:AY66" si="21">IF(AX38&lt;&gt;"",AX38*1.5,"Требуется нетто")</f>
        <v>0.15000000000000002</v>
      </c>
      <c r="AZ38" s="103">
        <f t="shared" ref="AZ35:AZ66" si="22">+IF(AX38&lt;&gt;"",IFERROR(AT38*AX38,"Требуются кол-во и нетто"),"Требуются кол-во и нетто")</f>
        <v>0.60000000000000009</v>
      </c>
      <c r="BA38" s="103">
        <f t="shared" ref="BA35:BA66" si="23">IF(AY38&lt;&gt;"",IFERROR(AT38*AY38,"Требуются кол-во и брутто"),"Требуются кол-во и брутто")</f>
        <v>0.90000000000000013</v>
      </c>
      <c r="BB38" s="107">
        <v>5484.9600000000009</v>
      </c>
      <c r="BC38" s="125">
        <f t="shared" ref="BC35:BC66" si="24">+IF(BB38&lt;&gt;0,IFERROR(AT38*BB38,"Требуются кол-во и цена"),"Требуются кол-во и цена")</f>
        <v>32909.760000000009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ref="BF35:BF66" si="25">IFERROR(IF(BE38,"-",IFERROR(IF(BD38&gt;0,0,1),"")),"")</f>
        <v>-</v>
      </c>
    </row>
    <row r="39" spans="1:58" ht="98.1" hidden="1" customHeight="1">
      <c r="A39" s="103"/>
      <c r="C39" s="104"/>
      <c r="D39" s="145"/>
      <c r="F39" s="103"/>
      <c r="G39" s="102"/>
      <c r="H39" s="103"/>
      <c r="J39" s="103"/>
      <c r="L39" s="147"/>
      <c r="M39" s="115"/>
      <c r="N39" s="101"/>
      <c r="O39" s="101"/>
      <c r="P39" s="101"/>
      <c r="Q39" s="145"/>
      <c r="R39" s="101"/>
      <c r="S39" s="102"/>
      <c r="T39" s="103"/>
      <c r="U39" s="103"/>
      <c r="AU39" s="103"/>
      <c r="AV39" s="102"/>
      <c r="BC39" s="125"/>
      <c r="BE39" s="98"/>
    </row>
    <row r="40" spans="1:58" ht="98.1" hidden="1" customHeight="1">
      <c r="A40" s="103"/>
      <c r="C40" s="104"/>
      <c r="D40" s="145"/>
      <c r="F40" s="103"/>
      <c r="G40" s="102"/>
      <c r="H40" s="103"/>
      <c r="J40" s="103"/>
      <c r="L40" s="147"/>
      <c r="M40" s="115"/>
      <c r="N40" s="101"/>
      <c r="O40" s="101"/>
      <c r="P40" s="101"/>
      <c r="Q40" s="145"/>
      <c r="R40" s="101"/>
      <c r="S40" s="102"/>
      <c r="T40" s="103"/>
      <c r="U40" s="103"/>
      <c r="AU40" s="103"/>
      <c r="AV40" s="102"/>
      <c r="BC40" s="125"/>
      <c r="BE40" s="98"/>
    </row>
    <row r="41" spans="1:58" ht="98.1" hidden="1" customHeight="1">
      <c r="A41" s="103"/>
      <c r="C41" s="104"/>
      <c r="D41" s="145"/>
      <c r="F41" s="103"/>
      <c r="G41" s="102"/>
      <c r="H41" s="103"/>
      <c r="J41" s="103"/>
      <c r="L41" s="146"/>
      <c r="M41" s="115"/>
      <c r="N41" s="101"/>
      <c r="O41" s="101"/>
      <c r="P41" s="101"/>
      <c r="Q41" s="145"/>
      <c r="R41" s="101"/>
      <c r="S41" s="102"/>
      <c r="T41" s="103"/>
      <c r="U41" s="103"/>
      <c r="AU41" s="103"/>
      <c r="AV41" s="102"/>
      <c r="BC41" s="125"/>
      <c r="BE41" s="98"/>
    </row>
    <row r="42" spans="1:58" ht="123.4" hidden="1" customHeight="1">
      <c r="A42" s="103"/>
      <c r="C42" s="104"/>
      <c r="D42" s="145"/>
      <c r="F42" s="103"/>
      <c r="G42" s="102"/>
      <c r="H42" s="103"/>
      <c r="J42" s="103"/>
      <c r="L42" s="146"/>
      <c r="M42" s="115"/>
      <c r="N42" s="101"/>
      <c r="O42" s="101"/>
      <c r="P42" s="101"/>
      <c r="Q42" s="145"/>
      <c r="R42" s="101"/>
      <c r="S42" s="102"/>
      <c r="T42" s="103"/>
      <c r="U42" s="103"/>
      <c r="AU42" s="103"/>
      <c r="AV42" s="102"/>
      <c r="BC42" s="125"/>
      <c r="BE42" s="98"/>
    </row>
    <row r="43" spans="1:58" ht="98.1" hidden="1" customHeight="1">
      <c r="A43" s="103"/>
      <c r="C43" s="104"/>
      <c r="D43" s="145"/>
      <c r="F43" s="103"/>
      <c r="G43" s="102"/>
      <c r="H43" s="103"/>
      <c r="J43" s="103"/>
      <c r="L43" s="146"/>
      <c r="M43" s="115"/>
      <c r="N43" s="101"/>
      <c r="O43" s="101"/>
      <c r="P43" s="101"/>
      <c r="Q43" s="145"/>
      <c r="R43" s="101"/>
      <c r="S43" s="102"/>
      <c r="T43" s="103"/>
      <c r="U43" s="103"/>
      <c r="AU43" s="103"/>
      <c r="AV43" s="102"/>
      <c r="BC43" s="125"/>
      <c r="BE43" s="98"/>
    </row>
    <row r="44" spans="1:58" ht="98.1" hidden="1" customHeight="1">
      <c r="A44" s="103"/>
      <c r="C44" s="104"/>
      <c r="D44" s="145"/>
      <c r="F44" s="103"/>
      <c r="G44" s="102"/>
      <c r="H44" s="103"/>
      <c r="J44" s="103"/>
      <c r="L44" s="146"/>
      <c r="M44" s="115"/>
      <c r="N44" s="101"/>
      <c r="O44" s="101"/>
      <c r="P44" s="101"/>
      <c r="Q44" s="145"/>
      <c r="R44" s="101"/>
      <c r="S44" s="102"/>
      <c r="T44" s="103"/>
      <c r="U44" s="103"/>
      <c r="AU44" s="103"/>
      <c r="AV44" s="102"/>
      <c r="BC44" s="125"/>
      <c r="BE44" s="98"/>
    </row>
    <row r="45" spans="1:58" ht="208.35" hidden="1" customHeight="1">
      <c r="A45" s="103"/>
      <c r="C45" s="104"/>
      <c r="D45" s="145"/>
      <c r="F45" s="103"/>
      <c r="G45" s="102"/>
      <c r="H45" s="103"/>
      <c r="J45" s="103"/>
      <c r="L45" s="146"/>
      <c r="M45" s="115"/>
      <c r="N45" s="101"/>
      <c r="O45" s="101"/>
      <c r="P45" s="101"/>
      <c r="Q45" s="145"/>
      <c r="R45" s="101"/>
      <c r="S45" s="102"/>
      <c r="T45" s="103"/>
      <c r="U45" s="103"/>
      <c r="AU45" s="103"/>
      <c r="AV45" s="102"/>
      <c r="BC45" s="125"/>
      <c r="BE45" s="98"/>
    </row>
    <row r="46" spans="1:58" ht="114.95" hidden="1" customHeight="1">
      <c r="A46" s="103"/>
      <c r="C46" s="104"/>
      <c r="D46" s="145"/>
      <c r="F46" s="103"/>
      <c r="G46" s="102"/>
      <c r="H46" s="103"/>
      <c r="J46" s="103"/>
      <c r="L46" s="146"/>
      <c r="M46" s="115"/>
      <c r="N46" s="101"/>
      <c r="O46" s="101"/>
      <c r="P46" s="101"/>
      <c r="Q46" s="145"/>
      <c r="R46" s="101"/>
      <c r="S46" s="102"/>
      <c r="T46" s="103"/>
      <c r="U46" s="103"/>
      <c r="AU46" s="103"/>
      <c r="AV46" s="101"/>
      <c r="BC46" s="125"/>
      <c r="BE46" s="98"/>
    </row>
    <row r="47" spans="1:58" ht="114.95" hidden="1" customHeight="1">
      <c r="A47" s="103"/>
      <c r="C47" s="104"/>
      <c r="D47" s="145"/>
      <c r="F47" s="103"/>
      <c r="G47" s="102"/>
      <c r="H47" s="103"/>
      <c r="J47" s="103"/>
      <c r="L47" s="146"/>
      <c r="M47" s="115"/>
      <c r="N47" s="101"/>
      <c r="O47" s="101"/>
      <c r="P47" s="101"/>
      <c r="Q47" s="145"/>
      <c r="R47" s="101"/>
      <c r="S47" s="102"/>
      <c r="T47" s="103"/>
      <c r="U47" s="103"/>
      <c r="AU47" s="103"/>
      <c r="AV47" s="101"/>
      <c r="BC47" s="125"/>
      <c r="BE47" s="98"/>
    </row>
    <row r="48" spans="1:58" ht="130.15" hidden="1" customHeight="1">
      <c r="A48" s="103"/>
      <c r="C48" s="104"/>
      <c r="D48" s="145"/>
      <c r="F48" s="103"/>
      <c r="G48" s="102"/>
      <c r="H48" s="103"/>
      <c r="J48" s="103"/>
      <c r="L48" s="146"/>
      <c r="M48" s="115"/>
      <c r="N48" s="101"/>
      <c r="O48" s="101"/>
      <c r="P48" s="101"/>
      <c r="Q48" s="145"/>
      <c r="R48" s="101"/>
      <c r="S48" s="102"/>
      <c r="T48" s="103"/>
      <c r="U48" s="103"/>
      <c r="AU48" s="103"/>
      <c r="AV48" s="102"/>
      <c r="BC48" s="125"/>
      <c r="BE48" s="98"/>
    </row>
    <row r="49" spans="1:58" ht="130.15" hidden="1" customHeight="1">
      <c r="A49" s="103"/>
      <c r="C49" s="104"/>
      <c r="D49" s="145"/>
      <c r="F49" s="103"/>
      <c r="G49" s="102"/>
      <c r="H49" s="103"/>
      <c r="J49" s="103"/>
      <c r="L49" s="147"/>
      <c r="M49" s="115"/>
      <c r="N49" s="101"/>
      <c r="O49" s="101"/>
      <c r="P49" s="101"/>
      <c r="Q49" s="145"/>
      <c r="R49" s="101"/>
      <c r="S49" s="102"/>
      <c r="T49" s="103"/>
      <c r="U49" s="103"/>
      <c r="AU49" s="103"/>
      <c r="AV49" s="102"/>
      <c r="BC49" s="125"/>
      <c r="BE49" s="98"/>
    </row>
    <row r="50" spans="1:58" ht="112.35" hidden="1" customHeight="1">
      <c r="A50" s="103"/>
      <c r="C50" s="104"/>
      <c r="D50" s="145"/>
      <c r="F50" s="103"/>
      <c r="G50" s="102"/>
      <c r="H50" s="103"/>
      <c r="J50" s="103"/>
      <c r="L50" s="147"/>
      <c r="M50" s="115"/>
      <c r="N50" s="101"/>
      <c r="O50" s="101"/>
      <c r="P50" s="101"/>
      <c r="Q50" s="145"/>
      <c r="R50" s="101"/>
      <c r="S50" s="102"/>
      <c r="T50" s="103"/>
      <c r="U50" s="103"/>
      <c r="AU50" s="103"/>
      <c r="AV50" s="102"/>
      <c r="BC50" s="125"/>
      <c r="BE50" s="98"/>
    </row>
    <row r="51" spans="1:58" ht="98.1" customHeight="1">
      <c r="A51" s="103" t="str">
        <f t="shared" si="16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6479</v>
      </c>
      <c r="D51" s="145" t="s">
        <v>6503</v>
      </c>
      <c r="E51" s="103" t="str">
        <f>IF(F51&lt;&gt;"",IFERROR(VLOOKUP(F51,Категории!A:B,2,0),""),"Требуется категория")</f>
        <v>Шапки</v>
      </c>
      <c r="F51" s="103" t="s">
        <v>340</v>
      </c>
      <c r="G51" s="102" t="s">
        <v>420</v>
      </c>
      <c r="H51" s="103" t="s">
        <v>389</v>
      </c>
      <c r="J51" s="103" t="s">
        <v>6498</v>
      </c>
      <c r="K51" s="108">
        <v>68</v>
      </c>
      <c r="L51" s="146" t="s">
        <v>86</v>
      </c>
      <c r="M51" s="115"/>
      <c r="N51" s="101"/>
      <c r="O51" s="101"/>
      <c r="P51" s="101"/>
      <c r="Q51" s="145" t="s">
        <v>5516</v>
      </c>
      <c r="R51" s="101"/>
      <c r="S51" s="102" t="s">
        <v>44</v>
      </c>
      <c r="T51" s="103" t="s">
        <v>34</v>
      </c>
      <c r="U51" s="103" t="s">
        <v>6507</v>
      </c>
      <c r="AC51" s="99">
        <v>6</v>
      </c>
      <c r="AT51" s="103">
        <f t="shared" si="17"/>
        <v>6</v>
      </c>
      <c r="AU51" s="103" t="s">
        <v>430</v>
      </c>
      <c r="AV51" s="102" t="str">
        <f t="shared" ref="AV48:AV55" ca="1" si="26">IF(AU51&lt;&gt;"",VLOOKUP(AU51,INDIRECT(SUBSTITUTE(IF(ISNUMBER(IFERROR(VALUE(LEFT(J51,1)),FALSE)),"_"&amp;J51,J51),"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ref="AW48:AW55" ca="1" si="27">IF(AU51&lt;&gt;"",VLOOKUP(AU51,INDIRECT(SUBSTITUTE(IF(ISNUMBER(IFERROR(VALUE(LEFT(J51,1)),FALSE)),"_"&amp;J51,J51)," ","")&amp;"Manufactures"),2,0),"Требуется код страны")</f>
        <v>Италия</v>
      </c>
      <c r="AX51" s="106">
        <f t="shared" si="20"/>
        <v>0.1</v>
      </c>
      <c r="AY51" s="103">
        <f t="shared" si="21"/>
        <v>0.15000000000000002</v>
      </c>
      <c r="AZ51" s="103">
        <f t="shared" si="22"/>
        <v>0.60000000000000009</v>
      </c>
      <c r="BA51" s="103">
        <f t="shared" si="23"/>
        <v>0.90000000000000013</v>
      </c>
      <c r="BB51" s="107">
        <v>3362.4</v>
      </c>
      <c r="BC51" s="125">
        <f t="shared" si="24"/>
        <v>20174.400000000001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5"/>
        <v>-</v>
      </c>
    </row>
    <row r="52" spans="1:58" ht="103.5" customHeight="1">
      <c r="A52" s="103" t="str">
        <f t="shared" si="16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6480</v>
      </c>
      <c r="D52" s="145" t="s">
        <v>6503</v>
      </c>
      <c r="E52" s="103" t="str">
        <f>IF(F52&lt;&gt;"",IFERROR(VLOOKUP(F52,Категории!A:B,2,0),""),"Требуется категория")</f>
        <v>Шапки</v>
      </c>
      <c r="F52" s="103" t="s">
        <v>340</v>
      </c>
      <c r="G52" s="102" t="s">
        <v>420</v>
      </c>
      <c r="H52" s="103" t="s">
        <v>389</v>
      </c>
      <c r="J52" s="103" t="s">
        <v>6498</v>
      </c>
      <c r="K52" s="108">
        <v>22</v>
      </c>
      <c r="L52" s="147" t="s">
        <v>71</v>
      </c>
      <c r="M52" s="115"/>
      <c r="N52" s="101"/>
      <c r="O52" s="101"/>
      <c r="P52" s="101"/>
      <c r="Q52" s="145" t="s">
        <v>5516</v>
      </c>
      <c r="R52" s="101"/>
      <c r="S52" s="102" t="s">
        <v>44</v>
      </c>
      <c r="T52" s="103" t="s">
        <v>34</v>
      </c>
      <c r="U52" s="103" t="s">
        <v>6507</v>
      </c>
      <c r="V52" s="99">
        <v>16</v>
      </c>
      <c r="AT52" s="103">
        <f t="shared" si="17"/>
        <v>16</v>
      </c>
      <c r="AU52" s="103" t="s">
        <v>430</v>
      </c>
      <c r="AV52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7"/>
        <v>Италия</v>
      </c>
      <c r="AX52" s="106">
        <f t="shared" si="20"/>
        <v>0.1</v>
      </c>
      <c r="AY52" s="103">
        <f t="shared" si="21"/>
        <v>0.15000000000000002</v>
      </c>
      <c r="AZ52" s="103">
        <f t="shared" si="22"/>
        <v>1.6</v>
      </c>
      <c r="BA52" s="103">
        <f t="shared" si="23"/>
        <v>2.4000000000000004</v>
      </c>
      <c r="BB52" s="107">
        <v>3362.4</v>
      </c>
      <c r="BC52" s="125">
        <f t="shared" si="24"/>
        <v>53798.400000000001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5"/>
        <v>-</v>
      </c>
    </row>
    <row r="53" spans="1:58" ht="105.95" customHeight="1">
      <c r="A53" s="103" t="str">
        <f t="shared" si="16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6480</v>
      </c>
      <c r="D53" s="145" t="s">
        <v>6503</v>
      </c>
      <c r="E53" s="103" t="str">
        <f>IF(F53&lt;&gt;"",IFERROR(VLOOKUP(F53,Категории!A:B,2,0),""),"Требуется категория")</f>
        <v>Шапки</v>
      </c>
      <c r="F53" s="103" t="s">
        <v>340</v>
      </c>
      <c r="G53" s="102" t="s">
        <v>420</v>
      </c>
      <c r="H53" s="103" t="s">
        <v>389</v>
      </c>
      <c r="J53" s="103" t="s">
        <v>6498</v>
      </c>
      <c r="K53" s="108">
        <v>68</v>
      </c>
      <c r="L53" s="147" t="s">
        <v>86</v>
      </c>
      <c r="M53" s="115"/>
      <c r="N53" s="101"/>
      <c r="O53" s="101"/>
      <c r="P53" s="101"/>
      <c r="Q53" s="145" t="s">
        <v>5516</v>
      </c>
      <c r="R53" s="101"/>
      <c r="S53" s="102" t="s">
        <v>44</v>
      </c>
      <c r="T53" s="103" t="s">
        <v>34</v>
      </c>
      <c r="U53" s="103" t="s">
        <v>6507</v>
      </c>
      <c r="V53" s="99">
        <v>16</v>
      </c>
      <c r="AT53" s="103">
        <f t="shared" si="17"/>
        <v>16</v>
      </c>
      <c r="AU53" s="103" t="s">
        <v>430</v>
      </c>
      <c r="AV53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7"/>
        <v>Италия</v>
      </c>
      <c r="AX53" s="106">
        <f t="shared" si="20"/>
        <v>0.1</v>
      </c>
      <c r="AY53" s="103">
        <f t="shared" si="21"/>
        <v>0.15000000000000002</v>
      </c>
      <c r="AZ53" s="103">
        <f t="shared" si="22"/>
        <v>1.6</v>
      </c>
      <c r="BA53" s="103">
        <f t="shared" si="23"/>
        <v>2.4000000000000004</v>
      </c>
      <c r="BB53" s="107">
        <v>3362.4</v>
      </c>
      <c r="BC53" s="125">
        <f t="shared" si="24"/>
        <v>53798.400000000001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5"/>
        <v>-</v>
      </c>
    </row>
    <row r="54" spans="1:58" ht="110.65" hidden="1" customHeight="1">
      <c r="A54" s="103"/>
      <c r="C54" s="104"/>
      <c r="D54" s="145"/>
      <c r="F54" s="103"/>
      <c r="G54" s="102"/>
      <c r="H54" s="103"/>
      <c r="J54" s="103"/>
      <c r="L54" s="147"/>
      <c r="M54" s="115"/>
      <c r="N54" s="101"/>
      <c r="O54" s="101"/>
      <c r="P54" s="101"/>
      <c r="Q54" s="145"/>
      <c r="R54" s="101"/>
      <c r="S54" s="102"/>
      <c r="T54" s="103"/>
      <c r="U54" s="103"/>
      <c r="AU54" s="103"/>
      <c r="AV54" s="102"/>
      <c r="BC54" s="125"/>
      <c r="BE54" s="98"/>
    </row>
    <row r="55" spans="1:58" ht="98.1" hidden="1" customHeight="1">
      <c r="A55" s="103"/>
      <c r="C55" s="104"/>
      <c r="D55" s="145"/>
      <c r="F55" s="103"/>
      <c r="G55" s="102"/>
      <c r="H55" s="103"/>
      <c r="J55" s="103"/>
      <c r="L55" s="146"/>
      <c r="M55" s="115"/>
      <c r="N55" s="101"/>
      <c r="O55" s="101"/>
      <c r="P55" s="101"/>
      <c r="Q55" s="145"/>
      <c r="R55" s="101"/>
      <c r="S55" s="102"/>
      <c r="T55" s="103"/>
      <c r="U55" s="103"/>
      <c r="AU55" s="103"/>
      <c r="AV55" s="102"/>
      <c r="BC55" s="125"/>
      <c r="BE55" s="98"/>
    </row>
    <row r="56" spans="1:58" ht="98.1" hidden="1" customHeight="1">
      <c r="A56" s="103"/>
      <c r="C56" s="104"/>
      <c r="D56" s="145"/>
      <c r="F56" s="103"/>
      <c r="G56" s="102"/>
      <c r="H56" s="103"/>
      <c r="J56" s="103"/>
      <c r="L56" s="146"/>
      <c r="M56" s="115"/>
      <c r="N56" s="101"/>
      <c r="O56" s="101"/>
      <c r="P56" s="101"/>
      <c r="Q56" s="145"/>
      <c r="R56" s="101"/>
      <c r="S56" s="102"/>
      <c r="T56" s="103"/>
      <c r="U56" s="103"/>
      <c r="AU56" s="103"/>
      <c r="AV56" s="101"/>
      <c r="BC56" s="125"/>
      <c r="BE56" s="98"/>
    </row>
    <row r="57" spans="1:58" ht="128.1" customHeight="1">
      <c r="A57" s="103" t="str">
        <f t="shared" si="16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6491</v>
      </c>
      <c r="D57" s="145" t="s">
        <v>6504</v>
      </c>
      <c r="E57" s="103" t="str">
        <f>IF(F57&lt;&gt;"",IFERROR(VLOOKUP(F57,Категории!A:B,2,0),""),"Требуется категория")</f>
        <v>Шапки</v>
      </c>
      <c r="F57" s="103" t="s">
        <v>340</v>
      </c>
      <c r="G57" s="103" t="s">
        <v>420</v>
      </c>
      <c r="H57" s="103" t="s">
        <v>389</v>
      </c>
      <c r="J57" s="103" t="s">
        <v>6498</v>
      </c>
      <c r="K57" s="108">
        <v>26</v>
      </c>
      <c r="L57" s="146" t="s">
        <v>71</v>
      </c>
      <c r="N57" s="101"/>
      <c r="O57" s="101"/>
      <c r="P57" s="101"/>
      <c r="Q57" s="145" t="s">
        <v>1018</v>
      </c>
      <c r="R57" s="101"/>
      <c r="S57" s="102" t="s">
        <v>44</v>
      </c>
      <c r="T57" s="103" t="s">
        <v>34</v>
      </c>
      <c r="U57" s="103" t="s">
        <v>6507</v>
      </c>
      <c r="V57" s="99">
        <v>14</v>
      </c>
      <c r="AT57" s="103">
        <f t="shared" si="17"/>
        <v>14</v>
      </c>
      <c r="AU57" s="103">
        <f>IF(A57&lt;&gt;"",_xlfn.XLOOKUP(_xlfn.XLOOKUP(A57,'1C'!A:A,'1C'!O:O,_xlfn.XLOOKUP(C57,'1C'!W:W,'1C'!O:O,"",0),0),Settings!N:N,Settings!O:O,"",0),"")</f>
        <v>0</v>
      </c>
      <c r="AV57" s="101"/>
      <c r="AW57" s="103" t="s">
        <v>6499</v>
      </c>
      <c r="AX57" s="106">
        <f t="shared" si="20"/>
        <v>0.1</v>
      </c>
      <c r="AY57" s="103">
        <f t="shared" si="21"/>
        <v>0.15000000000000002</v>
      </c>
      <c r="AZ57" s="103">
        <f t="shared" si="22"/>
        <v>1.4000000000000001</v>
      </c>
      <c r="BA57" s="103">
        <f t="shared" si="23"/>
        <v>2.1000000000000005</v>
      </c>
      <c r="BB57" s="107">
        <v>2509.92</v>
      </c>
      <c r="BC57" s="125">
        <f t="shared" si="24"/>
        <v>35138.880000000005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5"/>
        <v>-</v>
      </c>
    </row>
    <row r="58" spans="1:58" ht="130.35" customHeight="1">
      <c r="A58" s="103" t="str">
        <f t="shared" si="16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6491</v>
      </c>
      <c r="D58" s="145" t="s">
        <v>6504</v>
      </c>
      <c r="E58" s="103" t="str">
        <f>IF(F58&lt;&gt;"",IFERROR(VLOOKUP(F58,Категории!A:B,2,0),""),"Требуется категория")</f>
        <v>Шапки</v>
      </c>
      <c r="F58" s="103" t="s">
        <v>340</v>
      </c>
      <c r="G58" s="103" t="s">
        <v>420</v>
      </c>
      <c r="H58" s="103" t="s">
        <v>389</v>
      </c>
      <c r="J58" s="103" t="s">
        <v>6498</v>
      </c>
      <c r="K58" s="108">
        <v>38</v>
      </c>
      <c r="L58" s="146" t="s">
        <v>83</v>
      </c>
      <c r="N58" s="101"/>
      <c r="O58" s="101"/>
      <c r="P58" s="101"/>
      <c r="Q58" s="145" t="s">
        <v>1018</v>
      </c>
      <c r="R58" s="101"/>
      <c r="S58" s="102" t="s">
        <v>44</v>
      </c>
      <c r="T58" s="103" t="s">
        <v>34</v>
      </c>
      <c r="U58" s="103" t="s">
        <v>6507</v>
      </c>
      <c r="V58" s="99">
        <v>14</v>
      </c>
      <c r="AT58" s="103">
        <f t="shared" si="17"/>
        <v>14</v>
      </c>
      <c r="AU58" s="103">
        <f>IF(A58&lt;&gt;"",_xlfn.XLOOKUP(_xlfn.XLOOKUP(A58,'1C'!A:A,'1C'!O:O,_xlfn.XLOOKUP(C58,'1C'!W:W,'1C'!O:O,"",0),0),Settings!N:N,Settings!O:O,"",0),"")</f>
        <v>0</v>
      </c>
      <c r="AV58" s="101"/>
      <c r="AW58" s="103" t="s">
        <v>6499</v>
      </c>
      <c r="AX58" s="106">
        <f t="shared" si="20"/>
        <v>0.1</v>
      </c>
      <c r="AY58" s="103">
        <f t="shared" si="21"/>
        <v>0.15000000000000002</v>
      </c>
      <c r="AZ58" s="103">
        <f t="shared" si="22"/>
        <v>1.4000000000000001</v>
      </c>
      <c r="BA58" s="103">
        <f t="shared" si="23"/>
        <v>2.1000000000000005</v>
      </c>
      <c r="BB58" s="107">
        <v>2509.92</v>
      </c>
      <c r="BC58" s="125">
        <f t="shared" si="24"/>
        <v>35138.880000000005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5"/>
        <v>-</v>
      </c>
    </row>
    <row r="59" spans="1:58" ht="98.1" hidden="1" customHeight="1">
      <c r="A59" s="103"/>
      <c r="C59" s="104"/>
      <c r="D59" s="145"/>
      <c r="F59" s="103"/>
      <c r="H59" s="103"/>
      <c r="J59" s="103"/>
      <c r="L59" s="146"/>
      <c r="N59" s="101"/>
      <c r="O59" s="101"/>
      <c r="P59" s="101"/>
      <c r="Q59" s="145"/>
      <c r="R59" s="101"/>
      <c r="S59" s="102"/>
      <c r="T59" s="103"/>
      <c r="U59" s="103"/>
      <c r="AU59" s="103"/>
      <c r="AV59" s="102"/>
      <c r="BC59" s="125"/>
      <c r="BE59" s="98"/>
    </row>
    <row r="60" spans="1:58" ht="116.65" customHeight="1">
      <c r="A60" s="103" t="str">
        <f t="shared" si="16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6494</v>
      </c>
      <c r="D60" s="145" t="s">
        <v>6505</v>
      </c>
      <c r="E60" s="103" t="str">
        <f>IF(F60&lt;&gt;"",IFERROR(VLOOKUP(F60,Категории!A:B,2,0),""),"Требуется категория")</f>
        <v>Кепки</v>
      </c>
      <c r="F60" s="103" t="s">
        <v>318</v>
      </c>
      <c r="G60" s="103" t="s">
        <v>420</v>
      </c>
      <c r="H60" s="103" t="s">
        <v>389</v>
      </c>
      <c r="J60" s="103" t="s">
        <v>6498</v>
      </c>
      <c r="K60" s="108">
        <v>24</v>
      </c>
      <c r="L60" s="146" t="s">
        <v>152</v>
      </c>
      <c r="N60" s="101"/>
      <c r="O60" s="101"/>
      <c r="P60" s="101"/>
      <c r="Q60" s="145" t="s">
        <v>5505</v>
      </c>
      <c r="R60" s="101"/>
      <c r="S60" s="101"/>
      <c r="T60" s="103" t="s">
        <v>34</v>
      </c>
      <c r="U60" s="103" t="s">
        <v>6507</v>
      </c>
      <c r="V60" s="99">
        <v>8</v>
      </c>
      <c r="AT60" s="103">
        <f t="shared" si="17"/>
        <v>8</v>
      </c>
      <c r="AU60" s="103" t="s">
        <v>430</v>
      </c>
      <c r="AV60" s="102" t="str">
        <f t="shared" ref="AV59:AV66" ca="1" si="28">IF(AU60&lt;&gt;"",VLOOKUP(AU60,INDIRECT(SUBSTITUTE(IF(ISNUMBER(IFERROR(VALUE(LEFT(J60,1)),FALSE)),"_"&amp;J60,J60),"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ref="AW59:AW66" ca="1" si="29">IF(AU60&lt;&gt;"",VLOOKUP(AU60,INDIRECT(SUBSTITUTE(IF(ISNUMBER(IFERROR(VALUE(LEFT(J60,1)),FALSE)),"_"&amp;J60,J60)," ","")&amp;"Manufactures"),2,0),"Требуется код страны")</f>
        <v>Италия</v>
      </c>
      <c r="AX60" s="106">
        <f t="shared" si="20"/>
        <v>0.1</v>
      </c>
      <c r="AY60" s="103">
        <f t="shared" si="21"/>
        <v>0.15000000000000002</v>
      </c>
      <c r="AZ60" s="103">
        <f t="shared" si="22"/>
        <v>0.8</v>
      </c>
      <c r="BA60" s="103">
        <f t="shared" si="23"/>
        <v>1.2000000000000002</v>
      </c>
      <c r="BB60" s="107">
        <v>2509.92</v>
      </c>
      <c r="BC60" s="125">
        <f t="shared" si="24"/>
        <v>20079.36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5"/>
        <v>-</v>
      </c>
    </row>
    <row r="61" spans="1:58" ht="130.15" customHeight="1">
      <c r="A61" s="103" t="str">
        <f t="shared" si="16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6494</v>
      </c>
      <c r="D61" s="145" t="s">
        <v>6505</v>
      </c>
      <c r="E61" s="103" t="str">
        <f>IF(F61&lt;&gt;"",IFERROR(VLOOKUP(F61,Категории!A:B,2,0),""),"Требуется категория")</f>
        <v>Кепки</v>
      </c>
      <c r="F61" s="103" t="s">
        <v>318</v>
      </c>
      <c r="G61" s="103" t="s">
        <v>420</v>
      </c>
      <c r="H61" s="103" t="s">
        <v>389</v>
      </c>
      <c r="J61" s="103" t="s">
        <v>6498</v>
      </c>
      <c r="K61" s="108">
        <v>26</v>
      </c>
      <c r="L61" s="146" t="s">
        <v>251</v>
      </c>
      <c r="N61" s="101"/>
      <c r="O61" s="101"/>
      <c r="P61" s="101"/>
      <c r="Q61" s="145" t="s">
        <v>5505</v>
      </c>
      <c r="R61" s="101"/>
      <c r="S61" s="101"/>
      <c r="T61" s="103" t="s">
        <v>34</v>
      </c>
      <c r="U61" s="103" t="s">
        <v>6507</v>
      </c>
      <c r="V61" s="99">
        <v>8</v>
      </c>
      <c r="AT61" s="103">
        <f t="shared" si="17"/>
        <v>8</v>
      </c>
      <c r="AU61" s="103" t="s">
        <v>430</v>
      </c>
      <c r="AV61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29"/>
        <v>Италия</v>
      </c>
      <c r="AX61" s="106">
        <f t="shared" si="20"/>
        <v>0.1</v>
      </c>
      <c r="AY61" s="103">
        <f t="shared" si="21"/>
        <v>0.15000000000000002</v>
      </c>
      <c r="AZ61" s="103">
        <f t="shared" si="22"/>
        <v>0.8</v>
      </c>
      <c r="BA61" s="103">
        <f t="shared" si="23"/>
        <v>1.2000000000000002</v>
      </c>
      <c r="BB61" s="107">
        <v>2509.92</v>
      </c>
      <c r="BC61" s="125">
        <f t="shared" si="24"/>
        <v>20079.36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5"/>
        <v>-</v>
      </c>
    </row>
    <row r="62" spans="1:58" ht="134.44999999999999" hidden="1" customHeight="1">
      <c r="A62" s="103"/>
      <c r="C62" s="104"/>
      <c r="D62" s="145"/>
      <c r="F62" s="103"/>
      <c r="H62" s="103"/>
      <c r="J62" s="103"/>
      <c r="L62" s="146"/>
      <c r="N62" s="101"/>
      <c r="O62" s="101"/>
      <c r="P62" s="101"/>
      <c r="Q62" s="145"/>
      <c r="R62" s="101"/>
      <c r="S62" s="102"/>
      <c r="T62" s="103"/>
      <c r="U62" s="103"/>
      <c r="AU62" s="103"/>
      <c r="AV62" s="102"/>
      <c r="BC62" s="125"/>
      <c r="BE62" s="98"/>
    </row>
    <row r="63" spans="1:58" ht="132.75" hidden="1" customHeight="1">
      <c r="A63" s="103"/>
      <c r="C63" s="104"/>
      <c r="D63" s="145"/>
      <c r="F63" s="103"/>
      <c r="H63" s="103"/>
      <c r="J63" s="103"/>
      <c r="L63" s="146"/>
      <c r="N63" s="101"/>
      <c r="O63" s="101"/>
      <c r="P63" s="101"/>
      <c r="Q63" s="145"/>
      <c r="R63" s="101"/>
      <c r="S63" s="102"/>
      <c r="T63" s="103"/>
      <c r="U63" s="103"/>
      <c r="AU63" s="103"/>
      <c r="AV63" s="102"/>
      <c r="BC63" s="125"/>
      <c r="BE63" s="98"/>
    </row>
    <row r="64" spans="1:58" ht="132.75" hidden="1" customHeight="1">
      <c r="A64" s="103"/>
      <c r="C64" s="104"/>
      <c r="D64" s="145"/>
      <c r="F64" s="103"/>
      <c r="H64" s="103"/>
      <c r="J64" s="103"/>
      <c r="L64" s="146"/>
      <c r="N64" s="101"/>
      <c r="O64" s="101"/>
      <c r="P64" s="101"/>
      <c r="Q64" s="145"/>
      <c r="R64" s="101"/>
      <c r="S64" s="102"/>
      <c r="T64" s="103"/>
      <c r="U64" s="103"/>
      <c r="AU64" s="103"/>
      <c r="AV64" s="102"/>
      <c r="BC64" s="125"/>
      <c r="BE64" s="98"/>
    </row>
    <row r="65" spans="1:58" ht="132.75" hidden="1" customHeight="1">
      <c r="A65" s="103"/>
      <c r="C65" s="104"/>
      <c r="D65" s="145"/>
      <c r="F65" s="103"/>
      <c r="H65" s="103"/>
      <c r="J65" s="103"/>
      <c r="L65" s="146"/>
      <c r="N65" s="101"/>
      <c r="O65" s="101"/>
      <c r="P65" s="101"/>
      <c r="Q65" s="145"/>
      <c r="R65" s="101"/>
      <c r="S65" s="102"/>
      <c r="T65" s="103"/>
      <c r="U65" s="103"/>
      <c r="AU65" s="103"/>
      <c r="AV65" s="102"/>
      <c r="BC65" s="125"/>
      <c r="BE65" s="98"/>
    </row>
    <row r="66" spans="1:58" ht="132.75" hidden="1" customHeight="1">
      <c r="A66" s="103"/>
      <c r="C66" s="104"/>
      <c r="D66" s="145"/>
      <c r="F66" s="103"/>
      <c r="H66" s="103"/>
      <c r="J66" s="103"/>
      <c r="L66" s="146"/>
      <c r="N66" s="101"/>
      <c r="O66" s="101"/>
      <c r="P66" s="101"/>
      <c r="Q66" s="145"/>
      <c r="R66" s="101"/>
      <c r="S66" s="102"/>
      <c r="T66" s="103"/>
      <c r="U66" s="103"/>
      <c r="AU66" s="103"/>
      <c r="AV66" s="102"/>
      <c r="BC66" s="125"/>
      <c r="BE66" s="98"/>
    </row>
    <row r="67" spans="1:58" ht="130.15" hidden="1" customHeight="1">
      <c r="A67" s="103"/>
      <c r="C67" s="104"/>
      <c r="D67" s="145"/>
      <c r="F67" s="103"/>
      <c r="H67" s="103"/>
      <c r="J67" s="103"/>
      <c r="L67" s="146"/>
      <c r="N67" s="101"/>
      <c r="O67" s="101"/>
      <c r="P67" s="101"/>
      <c r="Q67" s="145"/>
      <c r="R67" s="101"/>
      <c r="S67" s="102"/>
      <c r="T67" s="103"/>
      <c r="U67" s="103"/>
      <c r="AU67" s="103"/>
      <c r="AV67" s="101"/>
      <c r="BC67" s="125"/>
      <c r="BE67" s="98"/>
    </row>
    <row r="68" spans="1:58" ht="123.4" hidden="1" customHeight="1">
      <c r="A68" s="103"/>
      <c r="C68" s="104"/>
      <c r="D68" s="145"/>
      <c r="F68" s="103"/>
      <c r="H68" s="103"/>
      <c r="J68" s="103"/>
      <c r="L68" s="146"/>
      <c r="N68" s="101"/>
      <c r="O68" s="101"/>
      <c r="P68" s="101"/>
      <c r="Q68" s="145"/>
      <c r="R68" s="101"/>
      <c r="S68" s="102"/>
      <c r="T68" s="103"/>
      <c r="U68" s="103"/>
      <c r="AU68" s="103"/>
      <c r="AV68" s="101"/>
      <c r="BC68" s="125"/>
      <c r="BE68" s="98"/>
    </row>
    <row r="69" spans="1:58" ht="100.9" hidden="1" customHeight="1">
      <c r="A69" s="103"/>
      <c r="C69" s="104"/>
      <c r="D69" s="103"/>
      <c r="F69" s="103"/>
      <c r="G69" s="102"/>
      <c r="H69" s="103"/>
      <c r="J69" s="103"/>
      <c r="L69" s="147"/>
      <c r="M69" s="101"/>
      <c r="N69" s="101"/>
      <c r="O69" s="101"/>
      <c r="P69" s="101"/>
      <c r="Q69" s="145"/>
      <c r="R69" s="101"/>
      <c r="S69" s="102"/>
      <c r="T69" s="103"/>
      <c r="U69" s="103"/>
      <c r="AU69" s="126"/>
      <c r="AV69" s="102"/>
      <c r="BC69" s="125"/>
      <c r="BE69" s="98"/>
    </row>
    <row r="70" spans="1:58" ht="118.9" hidden="1" customHeight="1">
      <c r="A70" s="103"/>
      <c r="C70" s="104"/>
      <c r="D70" s="103"/>
      <c r="F70" s="103"/>
      <c r="G70" s="102"/>
      <c r="H70" s="103"/>
      <c r="J70" s="103"/>
      <c r="L70" s="146"/>
      <c r="M70" s="115"/>
      <c r="N70" s="101"/>
      <c r="O70" s="101"/>
      <c r="P70" s="101"/>
      <c r="Q70" s="145"/>
      <c r="R70" s="101"/>
      <c r="S70" s="102"/>
      <c r="T70" s="103"/>
      <c r="U70" s="103"/>
      <c r="AU70" s="126"/>
      <c r="AV70" s="102"/>
      <c r="BC70" s="125"/>
      <c r="BE70" s="98"/>
    </row>
    <row r="71" spans="1:58" ht="98.1" hidden="1" customHeight="1">
      <c r="A71" s="103"/>
      <c r="C71" s="104"/>
      <c r="D71" s="103"/>
      <c r="F71" s="103"/>
      <c r="G71" s="102"/>
      <c r="H71" s="103"/>
      <c r="J71" s="103"/>
      <c r="L71" s="146"/>
      <c r="M71" s="115"/>
      <c r="N71" s="101"/>
      <c r="O71" s="101"/>
      <c r="P71" s="101"/>
      <c r="Q71" s="145"/>
      <c r="R71" s="101"/>
      <c r="S71" s="102"/>
      <c r="T71" s="103"/>
      <c r="U71" s="103"/>
      <c r="AU71" s="103"/>
      <c r="AV71" s="102"/>
      <c r="BC71" s="125"/>
      <c r="BE71" s="98"/>
    </row>
    <row r="72" spans="1:58" ht="98.1" hidden="1" customHeight="1">
      <c r="A72" s="103"/>
      <c r="C72" s="104"/>
      <c r="D72" s="103"/>
      <c r="F72" s="103"/>
      <c r="G72" s="102"/>
      <c r="H72" s="103"/>
      <c r="J72" s="103"/>
      <c r="L72" s="146"/>
      <c r="M72" s="115"/>
      <c r="N72" s="101"/>
      <c r="O72" s="101"/>
      <c r="P72" s="101"/>
      <c r="Q72" s="145"/>
      <c r="R72" s="101"/>
      <c r="S72" s="102"/>
      <c r="T72" s="103"/>
      <c r="U72" s="103"/>
      <c r="AU72" s="103"/>
      <c r="AV72" s="102"/>
      <c r="BC72" s="125"/>
      <c r="BE72" s="98"/>
    </row>
    <row r="73" spans="1:58" ht="98.1" hidden="1" customHeight="1">
      <c r="A73" s="103"/>
      <c r="C73" s="104"/>
      <c r="D73" s="103"/>
      <c r="F73" s="103"/>
      <c r="H73" s="103"/>
      <c r="J73" s="103"/>
      <c r="L73" s="146"/>
      <c r="N73" s="101"/>
      <c r="O73" s="101"/>
      <c r="P73" s="101"/>
      <c r="Q73" s="145"/>
      <c r="S73" s="102"/>
      <c r="T73" s="103"/>
      <c r="U73" s="103"/>
      <c r="AU73" s="103"/>
      <c r="AV73" s="102"/>
      <c r="BC73" s="125"/>
      <c r="BE73" s="98"/>
    </row>
    <row r="74" spans="1:58" ht="98.1" hidden="1" customHeight="1">
      <c r="A74" s="103"/>
      <c r="C74" s="104"/>
      <c r="D74" s="103"/>
      <c r="F74" s="103"/>
      <c r="G74" s="102"/>
      <c r="H74" s="103"/>
      <c r="J74" s="102"/>
      <c r="L74" s="146"/>
      <c r="M74" s="101"/>
      <c r="N74" s="101"/>
      <c r="O74" s="101"/>
      <c r="P74" s="101"/>
      <c r="Q74" s="145"/>
      <c r="R74" s="101"/>
      <c r="S74" s="102"/>
      <c r="T74" s="103"/>
      <c r="U74" s="103"/>
      <c r="AT74" s="102"/>
      <c r="AU74" s="126"/>
      <c r="AV74" s="102"/>
      <c r="BC74" s="125"/>
      <c r="BE74" s="98"/>
    </row>
    <row r="75" spans="1:58" ht="112.35" hidden="1" customHeight="1">
      <c r="A75" s="103"/>
      <c r="C75" s="104"/>
      <c r="D75" s="103"/>
      <c r="F75" s="103"/>
      <c r="G75" s="102"/>
      <c r="H75" s="103"/>
      <c r="J75" s="102"/>
      <c r="L75" s="146"/>
      <c r="M75" s="101"/>
      <c r="N75" s="101"/>
      <c r="O75" s="101"/>
      <c r="P75" s="101"/>
      <c r="Q75" s="145"/>
      <c r="R75" s="101"/>
      <c r="S75" s="102"/>
      <c r="T75" s="103"/>
      <c r="U75" s="103"/>
      <c r="AT75" s="102"/>
      <c r="AU75" s="126"/>
      <c r="AV75" s="102"/>
      <c r="BC75" s="125"/>
      <c r="BE75" s="98"/>
    </row>
    <row r="76" spans="1:58" ht="98.1" hidden="1" customHeight="1">
      <c r="A76" s="103"/>
      <c r="C76" s="104"/>
      <c r="D76" s="103"/>
      <c r="F76" s="103"/>
      <c r="G76" s="102"/>
      <c r="H76" s="103"/>
      <c r="J76" s="102"/>
      <c r="L76" s="146"/>
      <c r="M76" s="101"/>
      <c r="N76" s="101"/>
      <c r="O76" s="101"/>
      <c r="P76" s="101"/>
      <c r="Q76" s="145"/>
      <c r="R76" s="101"/>
      <c r="S76" s="102"/>
      <c r="T76" s="103"/>
      <c r="U76" s="103"/>
      <c r="AT76" s="102"/>
      <c r="AU76" s="126"/>
      <c r="AV76" s="102"/>
      <c r="BC76" s="125"/>
      <c r="BE76" s="98"/>
    </row>
    <row r="77" spans="1:58" ht="98.1" hidden="1" customHeight="1">
      <c r="A77" s="103"/>
      <c r="C77" s="104"/>
      <c r="D77" s="103"/>
      <c r="F77" s="103"/>
      <c r="G77" s="102"/>
      <c r="H77" s="103"/>
      <c r="J77" s="103"/>
      <c r="L77" s="146"/>
      <c r="M77" s="101"/>
      <c r="N77" s="101"/>
      <c r="O77" s="101"/>
      <c r="P77" s="101"/>
      <c r="Q77" s="145"/>
      <c r="R77" s="101"/>
      <c r="S77" s="102"/>
      <c r="T77" s="103"/>
      <c r="U77" s="103"/>
      <c r="AT77" s="102"/>
      <c r="AU77" s="126"/>
      <c r="AV77" s="102"/>
      <c r="BC77" s="125"/>
      <c r="BE77" s="98"/>
    </row>
    <row r="78" spans="1:58" ht="98.1" hidden="1" customHeight="1">
      <c r="A78" s="103"/>
      <c r="C78" s="104"/>
      <c r="D78" s="103"/>
      <c r="F78" s="103"/>
      <c r="G78" s="102"/>
      <c r="H78" s="103"/>
      <c r="J78" s="103"/>
      <c r="L78" s="147"/>
      <c r="M78" s="101"/>
      <c r="N78" s="101"/>
      <c r="O78" s="101"/>
      <c r="P78" s="101"/>
      <c r="Q78" s="145"/>
      <c r="R78" s="101"/>
      <c r="S78" s="102"/>
      <c r="T78" s="103"/>
      <c r="U78" s="103"/>
      <c r="AU78" s="126"/>
      <c r="AV78" s="102"/>
      <c r="BC78" s="125"/>
      <c r="BE78" s="98"/>
    </row>
    <row r="79" spans="1:58" ht="98.1" customHeight="1">
      <c r="A79" s="103" t="str">
        <f t="shared" ref="A67:A98" si="30">IF(C79&amp;K79&lt;&gt;"",C79&amp;K79,"")</f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6460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103" t="s">
        <v>6498</v>
      </c>
      <c r="K79" s="108">
        <v>355</v>
      </c>
      <c r="L79" s="147" t="s">
        <v>60</v>
      </c>
      <c r="M79" s="101"/>
      <c r="N79" s="101"/>
      <c r="O79" s="101"/>
      <c r="P79" s="101"/>
      <c r="Q79" s="145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103" t="s">
        <v>15</v>
      </c>
      <c r="U79" s="103" t="str">
        <f>IF(A79&lt;&gt;"",_xlfn.XLOOKUP(A79,'1C'!A:A,'1C'!K:K,_xlfn.XLOOKUP(C79,'1C'!W:W,'1C'!K:K,"",0),0),"")</f>
        <v>Унисекс</v>
      </c>
      <c r="AA79" s="99">
        <v>2</v>
      </c>
      <c r="AC79" s="99">
        <v>4</v>
      </c>
      <c r="AD79" s="99">
        <v>6</v>
      </c>
      <c r="AE79" s="99">
        <v>15</v>
      </c>
      <c r="AH79" s="99">
        <v>11</v>
      </c>
      <c r="AT79" s="103">
        <f t="shared" ref="AT67:AT98" si="31">IF(COUNTBLANK(V79:AS79)&lt;24,SUM(V79:AS79),"")</f>
        <v>38</v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ref="AV70:AV83" ca="1" si="32">IF(AU79&lt;&gt;"",VLOOKUP(AU79,INDIRECT(SUBSTITUTE(IF(ISNUMBER(IFERROR(VALUE(LEFT(J79,1)),FALSE)),"_"&amp;J79,J79),"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ref="AW70:AW83" ca="1" si="33">IF(AU79&lt;&gt;"",VLOOKUP(AU79,INDIRECT(SUBSTITUTE(IF(ISNUMBER(IFERROR(VALUE(LEFT(J79,1)),FALSE)),"_"&amp;J79,J79)," ","")&amp;"Manufactures"),2,0),"Требуется код страны")</f>
        <v>Чехия</v>
      </c>
      <c r="AX79" s="106">
        <f t="shared" ref="AX67:AX98" si="34">0.05+0.05</f>
        <v>0.1</v>
      </c>
      <c r="AY79" s="103">
        <f t="shared" ref="AY67:AY98" si="35">IF(AX79&lt;&gt;"",AX79*1.5,"Требуется нетто")</f>
        <v>0.15000000000000002</v>
      </c>
      <c r="AZ79" s="103">
        <f t="shared" ref="AZ67:AZ98" si="36">+IF(AX79&lt;&gt;"",IFERROR(AT79*AX79,"Требуются кол-во и нетто"),"Требуются кол-во и нетто")</f>
        <v>3.8000000000000003</v>
      </c>
      <c r="BA79" s="103">
        <f t="shared" ref="BA67:BA98" si="37">IF(AY79&lt;&gt;"",IFERROR(AT79*AY79,"Требуются кол-во и брутто"),"Требуются кол-во и брутто")</f>
        <v>5.7000000000000011</v>
      </c>
      <c r="BB79" s="107">
        <v>4213.4400000000005</v>
      </c>
      <c r="BC79" s="125">
        <f t="shared" ref="BC67:BC98" si="38">+IF(BB79&lt;&gt;0,IFERROR(AT79*BB79,"Требуются кол-во и цена"),"Требуются кол-во и цена")</f>
        <v>160110.72000000003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ref="BF67:BF98" si="39">IFERROR(IF(BE79,"-",IFERROR(IF(BD79&gt;0,0,1),"")),"")</f>
        <v>1</v>
      </c>
    </row>
    <row r="80" spans="1:58" ht="98.1" hidden="1" customHeight="1">
      <c r="A80" s="103"/>
      <c r="C80" s="104"/>
      <c r="D80" s="103"/>
      <c r="F80" s="103"/>
      <c r="G80" s="102"/>
      <c r="H80" s="103"/>
      <c r="J80" s="103"/>
      <c r="L80" s="146"/>
      <c r="M80" s="115"/>
      <c r="N80" s="101"/>
      <c r="O80" s="101"/>
      <c r="P80" s="101"/>
      <c r="Q80" s="145"/>
      <c r="R80" s="101"/>
      <c r="S80" s="102"/>
      <c r="T80" s="103"/>
      <c r="U80" s="103"/>
      <c r="AU80" s="126"/>
      <c r="AV80" s="102"/>
      <c r="BC80" s="125"/>
      <c r="BE80" s="98"/>
    </row>
    <row r="81" spans="1:58" ht="98.1" hidden="1" customHeight="1">
      <c r="A81" s="103"/>
      <c r="C81" s="104"/>
      <c r="D81" s="103"/>
      <c r="F81" s="103"/>
      <c r="G81" s="102"/>
      <c r="H81" s="103"/>
      <c r="J81" s="103"/>
      <c r="L81" s="147"/>
      <c r="M81" s="115"/>
      <c r="N81" s="101"/>
      <c r="O81" s="101"/>
      <c r="P81" s="101"/>
      <c r="Q81" s="145"/>
      <c r="R81" s="101"/>
      <c r="S81" s="102"/>
      <c r="T81" s="103"/>
      <c r="U81" s="103"/>
      <c r="AU81" s="126"/>
      <c r="AV81" s="102"/>
      <c r="BC81" s="125"/>
      <c r="BE81" s="98"/>
    </row>
    <row r="82" spans="1:58" ht="98.1" hidden="1" customHeight="1">
      <c r="A82" s="103"/>
      <c r="C82" s="104"/>
      <c r="D82" s="103"/>
      <c r="F82" s="103"/>
      <c r="G82" s="102"/>
      <c r="H82" s="103"/>
      <c r="J82" s="103"/>
      <c r="L82" s="146"/>
      <c r="M82" s="115"/>
      <c r="N82" s="101"/>
      <c r="O82" s="101"/>
      <c r="P82" s="101"/>
      <c r="Q82" s="145"/>
      <c r="R82" s="101"/>
      <c r="S82" s="102"/>
      <c r="T82" s="103"/>
      <c r="U82" s="103"/>
      <c r="AU82" s="103"/>
      <c r="AV82" s="102"/>
      <c r="BC82" s="125"/>
      <c r="BE82" s="98"/>
    </row>
    <row r="83" spans="1:58" ht="126" hidden="1" customHeight="1">
      <c r="A83" s="103"/>
      <c r="C83" s="104"/>
      <c r="D83" s="103"/>
      <c r="F83" s="103"/>
      <c r="H83" s="103"/>
      <c r="J83" s="103"/>
      <c r="L83" s="146"/>
      <c r="M83" s="115"/>
      <c r="N83" s="101"/>
      <c r="O83" s="101"/>
      <c r="P83" s="101"/>
      <c r="Q83" s="145"/>
      <c r="R83" s="101"/>
      <c r="S83" s="102"/>
      <c r="T83" s="103"/>
      <c r="U83" s="103"/>
      <c r="AU83" s="103"/>
      <c r="AV83" s="102"/>
      <c r="BC83" s="125"/>
      <c r="BE83" s="98"/>
    </row>
    <row r="84" spans="1:58" ht="119.1" hidden="1" customHeight="1">
      <c r="A84" s="103"/>
      <c r="C84" s="104"/>
      <c r="D84" s="103"/>
      <c r="F84" s="103"/>
      <c r="H84" s="103"/>
      <c r="J84" s="103"/>
      <c r="L84" s="146"/>
      <c r="M84" s="115"/>
      <c r="N84" s="101"/>
      <c r="O84" s="101"/>
      <c r="P84" s="101"/>
      <c r="Q84" s="145"/>
      <c r="R84" s="101"/>
      <c r="S84" s="102"/>
      <c r="T84" s="103"/>
      <c r="U84" s="103"/>
      <c r="AU84" s="103"/>
      <c r="AV84" s="102"/>
      <c r="BC84" s="125"/>
      <c r="BE84" s="98"/>
    </row>
    <row r="85" spans="1:58" ht="98.1" hidden="1" customHeight="1">
      <c r="A85" s="103"/>
      <c r="C85" s="104"/>
      <c r="D85" s="103"/>
      <c r="F85" s="103"/>
      <c r="G85" s="102"/>
      <c r="H85" s="103"/>
      <c r="J85" s="102"/>
      <c r="L85" s="146"/>
      <c r="M85" s="102"/>
      <c r="N85" s="101"/>
      <c r="O85" s="101"/>
      <c r="P85" s="101"/>
      <c r="Q85" s="145"/>
      <c r="R85" s="101"/>
      <c r="S85" s="102"/>
      <c r="T85" s="103"/>
      <c r="U85" s="103"/>
      <c r="AT85" s="102"/>
      <c r="AU85" s="126"/>
      <c r="AV85" s="102"/>
      <c r="BC85" s="125"/>
      <c r="BE85" s="98"/>
    </row>
    <row r="86" spans="1:58" ht="98.1" hidden="1" customHeight="1">
      <c r="A86" s="103"/>
      <c r="C86" s="104"/>
      <c r="D86" s="103"/>
      <c r="F86" s="103"/>
      <c r="G86" s="102"/>
      <c r="H86" s="103"/>
      <c r="J86" s="102"/>
      <c r="L86" s="146"/>
      <c r="M86" s="102"/>
      <c r="N86" s="101"/>
      <c r="O86" s="101"/>
      <c r="P86" s="101"/>
      <c r="Q86" s="145"/>
      <c r="R86" s="101"/>
      <c r="S86" s="102"/>
      <c r="T86" s="103"/>
      <c r="U86" s="103"/>
      <c r="AT86" s="102"/>
      <c r="AU86" s="126"/>
      <c r="AV86" s="102"/>
      <c r="BC86" s="125"/>
      <c r="BE86" s="98"/>
    </row>
    <row r="87" spans="1:58" ht="98.1" hidden="1" customHeight="1">
      <c r="A87" s="103"/>
      <c r="C87" s="104"/>
      <c r="D87" s="103"/>
      <c r="F87" s="103"/>
      <c r="G87" s="102"/>
      <c r="H87" s="103"/>
      <c r="J87" s="102"/>
      <c r="L87" s="146"/>
      <c r="M87" s="102"/>
      <c r="N87" s="101"/>
      <c r="O87" s="101"/>
      <c r="P87" s="101"/>
      <c r="Q87" s="145"/>
      <c r="R87" s="101"/>
      <c r="S87" s="102"/>
      <c r="T87" s="103"/>
      <c r="U87" s="103"/>
      <c r="AT87" s="102"/>
      <c r="AU87" s="126"/>
      <c r="AV87" s="102"/>
      <c r="BC87" s="125"/>
      <c r="BE87" s="98"/>
    </row>
    <row r="88" spans="1:58" ht="98.1" hidden="1" customHeight="1">
      <c r="A88" s="103"/>
      <c r="C88" s="104"/>
      <c r="D88" s="103"/>
      <c r="F88" s="103"/>
      <c r="G88" s="102"/>
      <c r="H88" s="103"/>
      <c r="J88" s="102"/>
      <c r="L88" s="146"/>
      <c r="M88" s="102"/>
      <c r="N88" s="101"/>
      <c r="O88" s="101"/>
      <c r="P88" s="101"/>
      <c r="Q88" s="145"/>
      <c r="R88" s="101"/>
      <c r="S88" s="102"/>
      <c r="T88" s="103"/>
      <c r="U88" s="103"/>
      <c r="AT88" s="102"/>
      <c r="AU88" s="126"/>
      <c r="AV88" s="102"/>
      <c r="BC88" s="125"/>
      <c r="BE88" s="98"/>
    </row>
    <row r="89" spans="1:58" ht="98.1" customHeight="1">
      <c r="A89" s="103" t="str">
        <f t="shared" si="30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6427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46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45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103" t="s">
        <v>31</v>
      </c>
      <c r="U89" s="103" t="str">
        <f>IF(A89&lt;&gt;"",_xlfn.XLOOKUP(A89,'1C'!A:A,'1C'!K:K,_xlfn.XLOOKUP(C89,'1C'!W:W,'1C'!K:K,"",0),0),"")</f>
        <v>Унисекс</v>
      </c>
      <c r="Y89" s="99">
        <v>4</v>
      </c>
      <c r="AE89" s="99">
        <v>14</v>
      </c>
      <c r="AT89" s="102">
        <f t="shared" si="31"/>
        <v>18</v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ref="AV84:AV93" ca="1" si="40">IF(AU89&lt;&gt;"",VLOOKUP(AU89,INDIRECT(SUBSTITUTE(IF(ISNUMBER(IFERROR(VALUE(LEFT(J89,1)),FALSE)),"_"&amp;J89,J89),"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ref="AW84:AW93" ca="1" si="41">IF(AU89&lt;&gt;"",VLOOKUP(AU89,INDIRECT(SUBSTITUTE(IF(ISNUMBER(IFERROR(VALUE(LEFT(J89,1)),FALSE)),"_"&amp;J89,J89)," ","")&amp;"Manufactures"),2,0),"Требуется код страны")</f>
        <v>Китай</v>
      </c>
      <c r="AX89" s="106">
        <f t="shared" si="34"/>
        <v>0.1</v>
      </c>
      <c r="AY89" s="103">
        <f t="shared" si="35"/>
        <v>0.15000000000000002</v>
      </c>
      <c r="AZ89" s="103">
        <f t="shared" si="36"/>
        <v>1.8</v>
      </c>
      <c r="BA89" s="103">
        <f t="shared" si="37"/>
        <v>2.7</v>
      </c>
      <c r="BB89" s="107">
        <v>6337.44</v>
      </c>
      <c r="BC89" s="125">
        <f t="shared" si="38"/>
        <v>114073.92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9"/>
        <v>0</v>
      </c>
    </row>
    <row r="90" spans="1:58" ht="98.1" customHeight="1">
      <c r="A90" s="103" t="str">
        <f t="shared" si="30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6427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46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45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103" t="s">
        <v>31</v>
      </c>
      <c r="U90" s="103" t="str">
        <f>IF(A90&lt;&gt;"",_xlfn.XLOOKUP(A90,'1C'!A:A,'1C'!K:K,_xlfn.XLOOKUP(C90,'1C'!W:W,'1C'!K:K,"",0),0),"")</f>
        <v>Унисекс</v>
      </c>
      <c r="Y90" s="99">
        <v>7</v>
      </c>
      <c r="AA90" s="99">
        <v>4</v>
      </c>
      <c r="AC90" s="99">
        <v>3</v>
      </c>
      <c r="AF90" s="99">
        <v>10</v>
      </c>
      <c r="AT90" s="102">
        <f t="shared" si="31"/>
        <v>24</v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1"/>
        <v>Китай</v>
      </c>
      <c r="AX90" s="106">
        <f t="shared" si="34"/>
        <v>0.1</v>
      </c>
      <c r="AY90" s="103">
        <f t="shared" si="35"/>
        <v>0.15000000000000002</v>
      </c>
      <c r="AZ90" s="103">
        <f t="shared" si="36"/>
        <v>2.4000000000000004</v>
      </c>
      <c r="BA90" s="103">
        <f t="shared" si="37"/>
        <v>3.6000000000000005</v>
      </c>
      <c r="BB90" s="107">
        <v>6337.44</v>
      </c>
      <c r="BC90" s="125">
        <f t="shared" si="38"/>
        <v>152098.56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9"/>
        <v>0</v>
      </c>
    </row>
    <row r="91" spans="1:58" ht="105.6" customHeight="1">
      <c r="A91" s="103" t="str">
        <f t="shared" si="30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6428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46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45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AA91" s="99">
        <v>4</v>
      </c>
      <c r="AD91" s="99">
        <v>2</v>
      </c>
      <c r="AG91" s="99">
        <v>3</v>
      </c>
      <c r="AT91" s="102">
        <f t="shared" si="31"/>
        <v>9</v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1"/>
        <v>Китай</v>
      </c>
      <c r="AX91" s="106">
        <f t="shared" si="34"/>
        <v>0.1</v>
      </c>
      <c r="AY91" s="103">
        <f t="shared" si="35"/>
        <v>0.15000000000000002</v>
      </c>
      <c r="AZ91" s="103">
        <f t="shared" si="36"/>
        <v>0.9</v>
      </c>
      <c r="BA91" s="103">
        <f t="shared" si="37"/>
        <v>1.35</v>
      </c>
      <c r="BB91" s="107">
        <v>5484.9600000000009</v>
      </c>
      <c r="BC91" s="125">
        <f t="shared" si="38"/>
        <v>49364.640000000007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9"/>
        <v>0</v>
      </c>
    </row>
    <row r="92" spans="1:58" ht="98.1" hidden="1" customHeight="1">
      <c r="A92" s="103"/>
      <c r="C92" s="104"/>
      <c r="D92" s="103"/>
      <c r="F92" s="103"/>
      <c r="G92" s="102"/>
      <c r="H92" s="103"/>
      <c r="J92" s="102"/>
      <c r="L92" s="146"/>
      <c r="M92" s="102"/>
      <c r="N92" s="101"/>
      <c r="O92" s="101"/>
      <c r="P92" s="101"/>
      <c r="Q92" s="145"/>
      <c r="R92" s="101"/>
      <c r="S92" s="102"/>
      <c r="T92" s="103"/>
      <c r="U92" s="103"/>
      <c r="AT92" s="102"/>
      <c r="AU92" s="126"/>
      <c r="AV92" s="102"/>
      <c r="BC92" s="125"/>
      <c r="BE92" s="98"/>
    </row>
    <row r="93" spans="1:58" ht="109.35" hidden="1" customHeight="1">
      <c r="A93" s="103"/>
      <c r="C93" s="104"/>
      <c r="D93" s="103"/>
      <c r="F93" s="103"/>
      <c r="G93" s="102"/>
      <c r="H93" s="103"/>
      <c r="J93" s="102"/>
      <c r="L93" s="146"/>
      <c r="M93" s="102"/>
      <c r="N93" s="101"/>
      <c r="O93" s="101"/>
      <c r="P93" s="101"/>
      <c r="Q93" s="145"/>
      <c r="R93" s="101"/>
      <c r="S93" s="102"/>
      <c r="T93" s="103"/>
      <c r="U93" s="103"/>
      <c r="AT93" s="102"/>
      <c r="AU93" s="126"/>
      <c r="AV93" s="102"/>
      <c r="BC93" s="125"/>
      <c r="BE93" s="98"/>
    </row>
    <row r="94" spans="1:58" ht="98.1" hidden="1" customHeight="1">
      <c r="A94" s="103"/>
      <c r="C94" s="104"/>
      <c r="D94" s="103"/>
      <c r="F94" s="103"/>
      <c r="G94" s="102"/>
      <c r="H94" s="103"/>
      <c r="J94" s="103"/>
      <c r="L94" s="146"/>
      <c r="M94" s="102"/>
      <c r="N94" s="101"/>
      <c r="O94" s="101"/>
      <c r="P94" s="101"/>
      <c r="Q94" s="145"/>
      <c r="R94" s="101"/>
      <c r="S94" s="102"/>
      <c r="T94" s="103"/>
      <c r="U94" s="103"/>
      <c r="AU94" s="126"/>
      <c r="AV94" s="102"/>
      <c r="BC94" s="125"/>
      <c r="BE94" s="98"/>
    </row>
    <row r="95" spans="1:58" ht="98.1" hidden="1" customHeight="1">
      <c r="A95" s="103"/>
      <c r="C95" s="104"/>
      <c r="D95" s="103"/>
      <c r="F95" s="103"/>
      <c r="G95" s="102"/>
      <c r="H95" s="103"/>
      <c r="J95" s="103"/>
      <c r="L95" s="146"/>
      <c r="M95" s="102"/>
      <c r="N95" s="101"/>
      <c r="O95" s="101"/>
      <c r="P95" s="101"/>
      <c r="Q95" s="145"/>
      <c r="R95" s="101"/>
      <c r="S95" s="102"/>
      <c r="T95" s="103"/>
      <c r="U95" s="103"/>
      <c r="AU95" s="126"/>
      <c r="AV95" s="102"/>
      <c r="BC95" s="125"/>
      <c r="BE95" s="98"/>
    </row>
    <row r="96" spans="1:58" ht="111.95" customHeight="1">
      <c r="A96" s="103" t="str">
        <f t="shared" si="30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6431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46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45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103" t="s">
        <v>31</v>
      </c>
      <c r="U96" s="103" t="str">
        <f>IF(A96&lt;&gt;"",_xlfn.XLOOKUP(A96,'1C'!A:A,'1C'!K:K,_xlfn.XLOOKUP(C96,'1C'!W:W,'1C'!K:K,"",0),0),"")</f>
        <v>Унисекс</v>
      </c>
      <c r="AA96" s="99">
        <v>5</v>
      </c>
      <c r="AT96" s="103">
        <f t="shared" si="31"/>
        <v>5</v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ref="AV94:AV96" ca="1" si="42">IF(AU96&lt;&gt;"",VLOOKUP(AU96,INDIRECT(SUBSTITUTE(IF(ISNUMBER(IFERROR(VALUE(LEFT(J96,1)),FALSE)),"_"&amp;J96,J96)," ","")&amp;"Manufactures"),3,0),"Требуется код страны")</f>
        <v>Skoczowska Fabryka Kapeluszy POLKAP S.A. ul. Powstańców Śląskich 1, 43-430 Skoczów, Poland</v>
      </c>
      <c r="AW96" s="103" t="str">
        <f t="shared" ref="AW94:AW96" ca="1" si="43">IF(AU96&lt;&gt;"",VLOOKUP(AU96,INDIRECT(SUBSTITUTE(IF(ISNUMBER(IFERROR(VALUE(LEFT(J96,1)),FALSE)),"_"&amp;J96,J96)," ","")&amp;"Manufactures"),2,0),"Требуется код страны")</f>
        <v>Польша</v>
      </c>
      <c r="AX96" s="106">
        <f t="shared" si="34"/>
        <v>0.1</v>
      </c>
      <c r="AY96" s="103">
        <f t="shared" si="35"/>
        <v>0.15000000000000002</v>
      </c>
      <c r="AZ96" s="103">
        <f t="shared" si="36"/>
        <v>0.5</v>
      </c>
      <c r="BA96" s="103">
        <f t="shared" si="37"/>
        <v>0.75000000000000011</v>
      </c>
      <c r="BB96" s="107">
        <v>6337.44</v>
      </c>
      <c r="BC96" s="125">
        <f t="shared" si="38"/>
        <v>31687.199999999997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9"/>
        <v>0</v>
      </c>
    </row>
    <row r="97" spans="1:58" ht="110.65" hidden="1" customHeight="1">
      <c r="A97" s="103"/>
      <c r="C97" s="104"/>
      <c r="D97" s="103"/>
      <c r="F97" s="103"/>
      <c r="G97" s="102"/>
      <c r="H97" s="103"/>
      <c r="J97" s="103"/>
      <c r="L97" s="146"/>
      <c r="M97" s="102"/>
      <c r="N97" s="101"/>
      <c r="O97" s="101"/>
      <c r="P97" s="101"/>
      <c r="Q97" s="145"/>
      <c r="R97" s="101"/>
      <c r="S97" s="102"/>
      <c r="T97" s="103"/>
      <c r="U97" s="103"/>
      <c r="AU97" s="126"/>
      <c r="AV97" s="102"/>
      <c r="BC97" s="125"/>
      <c r="BE97" s="98"/>
    </row>
    <row r="98" spans="1:58" ht="98.45" hidden="1" customHeight="1">
      <c r="A98" s="103"/>
      <c r="C98" s="104"/>
      <c r="D98" s="103"/>
      <c r="F98" s="103"/>
      <c r="G98" s="102"/>
      <c r="H98" s="103"/>
      <c r="J98" s="103"/>
      <c r="L98" s="146"/>
      <c r="M98" s="102"/>
      <c r="N98" s="101"/>
      <c r="O98" s="101"/>
      <c r="P98" s="101"/>
      <c r="Q98" s="145"/>
      <c r="R98" s="101"/>
      <c r="S98" s="102"/>
      <c r="T98" s="103"/>
      <c r="U98" s="103"/>
      <c r="AU98" s="126"/>
      <c r="AV98" s="102"/>
      <c r="BC98" s="125"/>
      <c r="BE98" s="98"/>
    </row>
    <row r="99" spans="1:58" ht="98.1" customHeight="1">
      <c r="A99" s="103" t="str">
        <f t="shared" ref="A99:A130" si="44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6432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47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45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103" t="s">
        <v>31</v>
      </c>
      <c r="U99" s="103" t="str">
        <f>IF(A99&lt;&gt;"",_xlfn.XLOOKUP(A99,'1C'!A:A,'1C'!K:K,_xlfn.XLOOKUP(C99,'1C'!W:W,'1C'!K:K,"",0),0),"")</f>
        <v>Унисекс</v>
      </c>
      <c r="Y99" s="99">
        <v>3</v>
      </c>
      <c r="AA99" s="99">
        <v>2</v>
      </c>
      <c r="AB99" s="99">
        <v>6</v>
      </c>
      <c r="AC99" s="99">
        <v>4</v>
      </c>
      <c r="AF99" s="99">
        <v>3</v>
      </c>
      <c r="AT99" s="103">
        <f t="shared" ref="AT99:AT130" si="45">IF(COUNTBLANK(V99:AS99)&lt;24,SUM(V99:AS99),"")</f>
        <v>18</v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ref="AV97:AV128" ca="1" si="46">IF(AU99&lt;&gt;"",VLOOKUP(AU99,INDIRECT(SUBSTITUTE(IF(ISNUMBER(IFERROR(VALUE(LEFT(J99,1)),FALSE)),"_"&amp;J99,J99),"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ref="AW97:AW128" ca="1" si="47">IF(AU99&lt;&gt;"",VLOOKUP(AU99,INDIRECT(SUBSTITUTE(IF(ISNUMBER(IFERROR(VALUE(LEFT(J99,1)),FALSE)),"_"&amp;J99,J99)," ","")&amp;"Manufactures"),2,0),"Требуется код страны")</f>
        <v>Китай</v>
      </c>
      <c r="AX99" s="106">
        <f t="shared" ref="AX99:AX130" si="48">0.05+0.05</f>
        <v>0.1</v>
      </c>
      <c r="AY99" s="103">
        <f t="shared" ref="AY99:AY130" si="49">IF(AX99&lt;&gt;"",AX99*1.5,"Требуется нетто")</f>
        <v>0.15000000000000002</v>
      </c>
      <c r="AZ99" s="103">
        <f t="shared" ref="AZ99:AZ130" si="50">+IF(AX99&lt;&gt;"",IFERROR(AT99*AX99,"Требуются кол-во и нетто"),"Требуются кол-во и нетто")</f>
        <v>1.8</v>
      </c>
      <c r="BA99" s="103">
        <f t="shared" ref="BA99:BA130" si="51">IF(AY99&lt;&gt;"",IFERROR(AT99*AY99,"Требуются кол-во и брутто"),"Требуются кол-во и брутто")</f>
        <v>2.7</v>
      </c>
      <c r="BB99" s="107">
        <v>4213.4400000000005</v>
      </c>
      <c r="BC99" s="125">
        <f t="shared" ref="BC99:BC130" si="52">+IF(BB99&lt;&gt;0,IFERROR(AT99*BB99,"Требуются кол-во и цена"),"Требуются кол-во и цена")</f>
        <v>75841.920000000013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30" si="53">IFERROR(IF(BE99,"-",IFERROR(IF(BD99&gt;0,0,1),"")),"")</f>
        <v>0</v>
      </c>
    </row>
    <row r="100" spans="1:58" ht="147.94999999999999" hidden="1" customHeight="1">
      <c r="A100" s="103"/>
      <c r="C100" s="104"/>
      <c r="D100" s="103"/>
      <c r="F100" s="103"/>
      <c r="G100" s="102"/>
      <c r="H100" s="103"/>
      <c r="J100" s="103"/>
      <c r="L100" s="146"/>
      <c r="M100" s="126"/>
      <c r="N100" s="101"/>
      <c r="O100" s="101"/>
      <c r="P100" s="101"/>
      <c r="Q100" s="145"/>
      <c r="R100" s="101"/>
      <c r="S100" s="102"/>
      <c r="T100" s="103"/>
      <c r="U100" s="103"/>
      <c r="AU100" s="126"/>
      <c r="AV100" s="102"/>
      <c r="BC100" s="125"/>
      <c r="BE100" s="98"/>
    </row>
    <row r="101" spans="1:58" ht="147.94999999999999" hidden="1" customHeight="1">
      <c r="A101" s="103"/>
      <c r="C101" s="104"/>
      <c r="D101" s="103"/>
      <c r="F101" s="103"/>
      <c r="G101" s="102"/>
      <c r="H101" s="103"/>
      <c r="J101" s="103"/>
      <c r="L101" s="146"/>
      <c r="M101" s="126"/>
      <c r="N101" s="101"/>
      <c r="O101" s="101"/>
      <c r="P101" s="101"/>
      <c r="Q101" s="145"/>
      <c r="R101" s="101"/>
      <c r="S101" s="102"/>
      <c r="T101" s="103"/>
      <c r="U101" s="103"/>
      <c r="AU101" s="126"/>
      <c r="AV101" s="102"/>
      <c r="BC101" s="125"/>
      <c r="BE101" s="98"/>
    </row>
    <row r="102" spans="1:58" ht="147.94999999999999" customHeight="1">
      <c r="A102" s="103" t="str">
        <f t="shared" si="44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6441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46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45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103" t="s">
        <v>15</v>
      </c>
      <c r="U102" s="103" t="str">
        <f>IF(A102&lt;&gt;"",_xlfn.XLOOKUP(A102,'1C'!A:A,'1C'!K:K,_xlfn.XLOOKUP(C102,'1C'!W:W,'1C'!K:K,"",0),0),"")</f>
        <v>Унисекс</v>
      </c>
      <c r="V102" s="99">
        <v>70</v>
      </c>
      <c r="AT102" s="103">
        <f t="shared" si="45"/>
        <v>70</v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7"/>
        <v>Китай</v>
      </c>
      <c r="AX102" s="106">
        <f t="shared" si="48"/>
        <v>0.1</v>
      </c>
      <c r="AY102" s="103">
        <f t="shared" si="49"/>
        <v>0.15000000000000002</v>
      </c>
      <c r="AZ102" s="103">
        <f t="shared" si="50"/>
        <v>7</v>
      </c>
      <c r="BA102" s="103">
        <f t="shared" si="51"/>
        <v>10.500000000000002</v>
      </c>
      <c r="BB102" s="107">
        <v>1150.8900000000001</v>
      </c>
      <c r="BC102" s="125">
        <f t="shared" si="52"/>
        <v>80562.3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3"/>
        <v>0</v>
      </c>
    </row>
    <row r="103" spans="1:58" ht="147.94999999999999" hidden="1" customHeight="1">
      <c r="A103" s="103"/>
      <c r="C103" s="104"/>
      <c r="D103" s="103"/>
      <c r="F103" s="103"/>
      <c r="G103" s="102"/>
      <c r="H103" s="103"/>
      <c r="J103" s="103"/>
      <c r="L103" s="147"/>
      <c r="M103" s="126"/>
      <c r="N103" s="101"/>
      <c r="O103" s="101"/>
      <c r="P103" s="101"/>
      <c r="Q103" s="145"/>
      <c r="R103" s="101"/>
      <c r="S103" s="102"/>
      <c r="T103" s="103"/>
      <c r="U103" s="103"/>
      <c r="AU103" s="126"/>
      <c r="AV103" s="102"/>
      <c r="BC103" s="125"/>
      <c r="BE103" s="98"/>
    </row>
    <row r="104" spans="1:58" ht="147.94999999999999" hidden="1" customHeight="1">
      <c r="A104" s="103"/>
      <c r="C104" s="104"/>
      <c r="D104" s="103"/>
      <c r="F104" s="103"/>
      <c r="G104" s="102"/>
      <c r="H104" s="103"/>
      <c r="J104" s="103"/>
      <c r="L104" s="146"/>
      <c r="M104" s="126"/>
      <c r="N104" s="101"/>
      <c r="O104" s="101"/>
      <c r="P104" s="101"/>
      <c r="Q104" s="145"/>
      <c r="R104" s="101"/>
      <c r="S104" s="102"/>
      <c r="T104" s="103"/>
      <c r="U104" s="103"/>
      <c r="AU104" s="103"/>
      <c r="AV104" s="102"/>
      <c r="BC104" s="125"/>
      <c r="BE104" s="98"/>
    </row>
    <row r="105" spans="1:58" ht="110.65" hidden="1" customHeight="1">
      <c r="A105" s="103"/>
      <c r="C105" s="104"/>
      <c r="D105" s="103"/>
      <c r="F105" s="103"/>
      <c r="G105" s="102"/>
      <c r="H105" s="103"/>
      <c r="J105" s="103"/>
      <c r="L105" s="147"/>
      <c r="M105" s="126"/>
      <c r="N105" s="101"/>
      <c r="O105" s="101"/>
      <c r="P105" s="101"/>
      <c r="Q105" s="145"/>
      <c r="R105" s="101"/>
      <c r="S105" s="102"/>
      <c r="T105" s="103"/>
      <c r="U105" s="103"/>
      <c r="AU105" s="103"/>
      <c r="AV105" s="102"/>
      <c r="BC105" s="125"/>
      <c r="BE105" s="98"/>
    </row>
    <row r="106" spans="1:58" ht="98.1" hidden="1" customHeight="1">
      <c r="A106" s="103"/>
      <c r="C106" s="104"/>
      <c r="D106" s="103"/>
      <c r="F106" s="103"/>
      <c r="G106" s="102"/>
      <c r="H106" s="103"/>
      <c r="J106" s="103"/>
      <c r="L106" s="147"/>
      <c r="M106" s="126"/>
      <c r="N106" s="101"/>
      <c r="O106" s="101"/>
      <c r="P106" s="101"/>
      <c r="Q106" s="145"/>
      <c r="R106" s="101"/>
      <c r="S106" s="102"/>
      <c r="T106" s="103"/>
      <c r="U106" s="103"/>
      <c r="AU106" s="103"/>
      <c r="AV106" s="102"/>
      <c r="BC106" s="125"/>
      <c r="BE106" s="98"/>
    </row>
    <row r="107" spans="1:58" ht="98.1" hidden="1" customHeight="1">
      <c r="A107" s="103"/>
      <c r="C107" s="104"/>
      <c r="D107" s="103"/>
      <c r="F107" s="103"/>
      <c r="G107" s="102"/>
      <c r="H107" s="103"/>
      <c r="J107" s="103"/>
      <c r="L107" s="146"/>
      <c r="M107" s="126"/>
      <c r="N107" s="101"/>
      <c r="O107" s="101"/>
      <c r="P107" s="101"/>
      <c r="Q107" s="145"/>
      <c r="R107" s="101"/>
      <c r="S107" s="102"/>
      <c r="T107" s="103"/>
      <c r="U107" s="103"/>
      <c r="AU107" s="103"/>
      <c r="AV107" s="102"/>
      <c r="BC107" s="125"/>
      <c r="BE107" s="98"/>
    </row>
    <row r="108" spans="1:58" ht="98.85" hidden="1" customHeight="1">
      <c r="A108" s="103"/>
      <c r="C108" s="104"/>
      <c r="D108" s="103"/>
      <c r="F108" s="103"/>
      <c r="G108" s="102"/>
      <c r="H108" s="103"/>
      <c r="J108" s="103"/>
      <c r="L108" s="146"/>
      <c r="M108" s="126"/>
      <c r="N108" s="101"/>
      <c r="O108" s="101"/>
      <c r="P108" s="101"/>
      <c r="Q108" s="145"/>
      <c r="R108" s="101"/>
      <c r="S108" s="102"/>
      <c r="T108" s="103"/>
      <c r="U108" s="103"/>
      <c r="AU108" s="103"/>
      <c r="AV108" s="102"/>
      <c r="BC108" s="125"/>
      <c r="BE108" s="98"/>
    </row>
    <row r="109" spans="1:58" ht="98.1" hidden="1" customHeight="1">
      <c r="A109" s="103"/>
      <c r="C109" s="104"/>
      <c r="D109" s="103"/>
      <c r="F109" s="103"/>
      <c r="G109" s="102"/>
      <c r="H109" s="103"/>
      <c r="J109" s="103"/>
      <c r="L109" s="146"/>
      <c r="M109" s="126"/>
      <c r="N109" s="101"/>
      <c r="O109" s="101"/>
      <c r="P109" s="101"/>
      <c r="Q109" s="145"/>
      <c r="R109" s="101"/>
      <c r="S109" s="102"/>
      <c r="T109" s="103"/>
      <c r="U109" s="103"/>
      <c r="AU109" s="103"/>
      <c r="AV109" s="102"/>
      <c r="BC109" s="125"/>
      <c r="BE109" s="98"/>
    </row>
    <row r="110" spans="1:58" ht="98.1" hidden="1" customHeight="1">
      <c r="A110" s="103"/>
      <c r="C110" s="104"/>
      <c r="D110" s="103"/>
      <c r="F110" s="103"/>
      <c r="G110" s="102"/>
      <c r="H110" s="103"/>
      <c r="J110" s="103"/>
      <c r="L110" s="147"/>
      <c r="M110" s="126"/>
      <c r="N110" s="101"/>
      <c r="O110" s="101"/>
      <c r="P110" s="101"/>
      <c r="Q110" s="145"/>
      <c r="R110" s="101"/>
      <c r="S110" s="102"/>
      <c r="T110" s="103"/>
      <c r="U110" s="103"/>
      <c r="AU110" s="103"/>
      <c r="AV110" s="102"/>
      <c r="BC110" s="125"/>
      <c r="BE110" s="98"/>
    </row>
    <row r="111" spans="1:58" ht="98.1" customHeight="1">
      <c r="A111" s="103" t="str">
        <f t="shared" si="44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6448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46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45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103" t="s">
        <v>15</v>
      </c>
      <c r="U111" s="103" t="str">
        <f>IF(A111&lt;&gt;"",_xlfn.XLOOKUP(A111,'1C'!A:A,'1C'!K:K,_xlfn.XLOOKUP(C111,'1C'!W:W,'1C'!K:K,"",0),0),"")</f>
        <v>Унисекс</v>
      </c>
      <c r="AA111" s="99">
        <v>1</v>
      </c>
      <c r="AC111" s="99">
        <v>1</v>
      </c>
      <c r="AD111" s="99">
        <v>3</v>
      </c>
      <c r="AE111" s="99">
        <v>2</v>
      </c>
      <c r="AT111" s="103">
        <f t="shared" si="45"/>
        <v>7</v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7"/>
        <v>Болгария</v>
      </c>
      <c r="AX111" s="106">
        <f t="shared" si="48"/>
        <v>0.1</v>
      </c>
      <c r="AY111" s="103">
        <f t="shared" si="49"/>
        <v>0.15000000000000002</v>
      </c>
      <c r="AZ111" s="103">
        <f t="shared" si="50"/>
        <v>0.70000000000000007</v>
      </c>
      <c r="BA111" s="103">
        <f t="shared" si="51"/>
        <v>1.0500000000000003</v>
      </c>
      <c r="BB111" s="107">
        <v>3362.4</v>
      </c>
      <c r="BC111" s="125">
        <f t="shared" si="52"/>
        <v>23536.799999999999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3"/>
        <v>0</v>
      </c>
    </row>
    <row r="112" spans="1:58" ht="98.85" hidden="1" customHeight="1">
      <c r="A112" s="103"/>
      <c r="C112" s="104"/>
      <c r="D112" s="103"/>
      <c r="F112" s="103"/>
      <c r="G112" s="102"/>
      <c r="H112" s="103"/>
      <c r="J112" s="103"/>
      <c r="L112" s="146"/>
      <c r="M112" s="126"/>
      <c r="N112" s="101"/>
      <c r="O112" s="101"/>
      <c r="P112" s="101"/>
      <c r="Q112" s="145"/>
      <c r="R112" s="101"/>
      <c r="S112" s="102"/>
      <c r="T112" s="103"/>
      <c r="U112" s="103"/>
      <c r="AU112" s="103"/>
      <c r="AV112" s="102"/>
      <c r="BC112" s="125"/>
      <c r="BE112" s="98"/>
    </row>
    <row r="113" spans="1:57" ht="98.1" hidden="1" customHeight="1">
      <c r="A113" s="103"/>
      <c r="C113" s="104"/>
      <c r="D113" s="103"/>
      <c r="F113" s="103"/>
      <c r="G113" s="102"/>
      <c r="H113" s="103"/>
      <c r="J113" s="103"/>
      <c r="L113" s="146"/>
      <c r="M113" s="126"/>
      <c r="N113" s="101"/>
      <c r="O113" s="101"/>
      <c r="P113" s="101"/>
      <c r="Q113" s="145"/>
      <c r="R113" s="101"/>
      <c r="S113" s="102"/>
      <c r="T113" s="103"/>
      <c r="U113" s="103"/>
      <c r="AU113" s="103"/>
      <c r="AV113" s="102"/>
      <c r="BC113" s="125"/>
      <c r="BE113" s="98"/>
    </row>
    <row r="114" spans="1:57" ht="107.25" hidden="1" customHeight="1">
      <c r="A114" s="103"/>
      <c r="C114" s="104"/>
      <c r="D114" s="103"/>
      <c r="F114" s="103"/>
      <c r="G114" s="102"/>
      <c r="H114" s="103"/>
      <c r="J114" s="103"/>
      <c r="L114" s="147"/>
      <c r="M114" s="126"/>
      <c r="N114" s="101"/>
      <c r="O114" s="101"/>
      <c r="P114" s="101"/>
      <c r="Q114" s="145"/>
      <c r="R114" s="101"/>
      <c r="S114" s="102"/>
      <c r="T114" s="103"/>
      <c r="U114" s="103"/>
      <c r="AU114" s="103"/>
      <c r="AV114" s="102"/>
      <c r="BC114" s="125"/>
      <c r="BE114" s="98"/>
    </row>
    <row r="115" spans="1:57" ht="101.45" hidden="1" customHeight="1">
      <c r="A115" s="103"/>
      <c r="C115" s="104"/>
      <c r="D115" s="103"/>
      <c r="F115" s="103"/>
      <c r="G115" s="102"/>
      <c r="H115" s="103"/>
      <c r="J115" s="103"/>
      <c r="L115" s="147"/>
      <c r="M115" s="126"/>
      <c r="N115" s="101"/>
      <c r="O115" s="101"/>
      <c r="P115" s="101"/>
      <c r="Q115" s="145"/>
      <c r="R115" s="101"/>
      <c r="S115" s="102"/>
      <c r="T115" s="103"/>
      <c r="U115" s="103"/>
      <c r="AU115" s="103"/>
      <c r="AV115" s="102"/>
      <c r="BC115" s="125"/>
      <c r="BE115" s="98"/>
    </row>
    <row r="116" spans="1:57" ht="98.1" hidden="1" customHeight="1">
      <c r="A116" s="103"/>
      <c r="C116" s="104"/>
      <c r="D116" s="103"/>
      <c r="F116" s="103"/>
      <c r="G116" s="102"/>
      <c r="H116" s="103"/>
      <c r="J116" s="103"/>
      <c r="L116" s="147"/>
      <c r="M116" s="126"/>
      <c r="N116" s="101"/>
      <c r="O116" s="101"/>
      <c r="P116" s="101"/>
      <c r="Q116" s="102"/>
      <c r="R116" s="101"/>
      <c r="S116" s="102"/>
      <c r="T116" s="103"/>
      <c r="U116" s="103"/>
      <c r="AU116" s="103"/>
      <c r="AV116" s="102"/>
      <c r="BC116" s="125"/>
      <c r="BE116" s="98"/>
    </row>
    <row r="117" spans="1:57" ht="98.1" hidden="1" customHeight="1">
      <c r="A117" s="103"/>
      <c r="C117" s="104"/>
      <c r="D117" s="103"/>
      <c r="F117" s="103"/>
      <c r="G117" s="102"/>
      <c r="H117" s="103"/>
      <c r="J117" s="103"/>
      <c r="L117" s="147"/>
      <c r="M117" s="126"/>
      <c r="N117" s="101"/>
      <c r="O117" s="101"/>
      <c r="P117" s="101"/>
      <c r="Q117" s="145"/>
      <c r="R117" s="101"/>
      <c r="S117" s="102"/>
      <c r="T117" s="103"/>
      <c r="U117" s="103"/>
      <c r="AU117" s="103"/>
      <c r="AV117" s="102"/>
      <c r="BC117" s="125"/>
      <c r="BE117" s="98"/>
    </row>
    <row r="118" spans="1:57" ht="98.1" hidden="1" customHeight="1">
      <c r="A118" s="103"/>
      <c r="C118" s="104"/>
      <c r="D118" s="103"/>
      <c r="F118" s="103"/>
      <c r="H118" s="103"/>
      <c r="J118" s="103"/>
      <c r="L118" s="146"/>
      <c r="M118" s="103"/>
      <c r="N118" s="101"/>
      <c r="O118" s="101"/>
      <c r="P118" s="101"/>
      <c r="Q118" s="145"/>
      <c r="S118" s="102"/>
      <c r="T118" s="103"/>
      <c r="U118" s="103"/>
      <c r="AU118" s="103"/>
      <c r="AV118" s="102"/>
      <c r="BC118" s="125"/>
      <c r="BE118" s="98"/>
    </row>
    <row r="119" spans="1:57" ht="98.1" hidden="1" customHeight="1">
      <c r="A119" s="103"/>
      <c r="C119" s="104"/>
      <c r="D119" s="103"/>
      <c r="F119" s="103"/>
      <c r="H119" s="103"/>
      <c r="J119" s="103"/>
      <c r="L119" s="146"/>
      <c r="M119" s="103"/>
      <c r="N119" s="101"/>
      <c r="O119" s="101"/>
      <c r="P119" s="101"/>
      <c r="Q119" s="145"/>
      <c r="S119" s="102"/>
      <c r="T119" s="103"/>
      <c r="U119" s="103"/>
      <c r="AU119" s="103"/>
      <c r="AV119" s="102"/>
      <c r="BC119" s="125"/>
      <c r="BE119" s="98"/>
    </row>
    <row r="120" spans="1:57" ht="98.1" hidden="1" customHeight="1">
      <c r="A120" s="103"/>
      <c r="C120" s="104"/>
      <c r="D120" s="103"/>
      <c r="F120" s="103"/>
      <c r="H120" s="103"/>
      <c r="J120" s="103"/>
      <c r="L120" s="146"/>
      <c r="M120" s="103"/>
      <c r="N120" s="101"/>
      <c r="O120" s="101"/>
      <c r="P120" s="101"/>
      <c r="Q120" s="145"/>
      <c r="S120" s="102"/>
      <c r="T120" s="103"/>
      <c r="U120" s="103"/>
      <c r="AU120" s="103"/>
      <c r="AV120" s="102"/>
      <c r="BC120" s="125"/>
      <c r="BE120" s="98"/>
    </row>
    <row r="121" spans="1:57" ht="98.1" hidden="1" customHeight="1">
      <c r="A121" s="103"/>
      <c r="C121" s="104"/>
      <c r="D121" s="103"/>
      <c r="F121" s="103"/>
      <c r="H121" s="103"/>
      <c r="J121" s="103"/>
      <c r="L121" s="146"/>
      <c r="M121" s="103"/>
      <c r="N121" s="101"/>
      <c r="O121" s="101"/>
      <c r="P121" s="101"/>
      <c r="Q121" s="145"/>
      <c r="S121" s="102"/>
      <c r="T121" s="103"/>
      <c r="U121" s="103"/>
      <c r="AU121" s="103"/>
      <c r="AV121" s="102"/>
      <c r="BC121" s="125"/>
      <c r="BE121" s="98"/>
    </row>
    <row r="122" spans="1:57" ht="99.2" hidden="1" customHeight="1">
      <c r="A122" s="103"/>
      <c r="C122" s="104"/>
      <c r="D122" s="103"/>
      <c r="F122" s="103"/>
      <c r="H122" s="103"/>
      <c r="J122" s="103"/>
      <c r="L122" s="146"/>
      <c r="M122" s="103"/>
      <c r="N122" s="101"/>
      <c r="O122" s="101"/>
      <c r="P122" s="101"/>
      <c r="Q122" s="145"/>
      <c r="S122" s="102"/>
      <c r="T122" s="103"/>
      <c r="U122" s="103"/>
      <c r="AU122" s="103"/>
      <c r="AV122" s="102"/>
      <c r="BC122" s="125"/>
      <c r="BE122" s="98"/>
    </row>
    <row r="123" spans="1:57" ht="98.1" hidden="1" customHeight="1">
      <c r="A123" s="103"/>
      <c r="C123" s="104"/>
      <c r="D123" s="103"/>
      <c r="F123" s="103"/>
      <c r="H123" s="103"/>
      <c r="J123" s="103"/>
      <c r="L123" s="146"/>
      <c r="M123" s="103"/>
      <c r="Q123" s="146"/>
      <c r="S123" s="103"/>
      <c r="T123" s="103"/>
      <c r="U123" s="103"/>
      <c r="AU123" s="103"/>
      <c r="BC123" s="125"/>
      <c r="BE123" s="148"/>
    </row>
    <row r="124" spans="1:57" ht="98.1" hidden="1" customHeight="1">
      <c r="A124" s="103"/>
      <c r="C124" s="104"/>
      <c r="D124" s="103"/>
      <c r="F124" s="103"/>
      <c r="G124" s="102"/>
      <c r="H124" s="103"/>
      <c r="J124" s="102"/>
      <c r="L124" s="146"/>
      <c r="M124" s="102"/>
      <c r="N124" s="101"/>
      <c r="O124" s="101"/>
      <c r="P124" s="101"/>
      <c r="Q124" s="145"/>
      <c r="R124" s="101"/>
      <c r="S124" s="102"/>
      <c r="T124" s="103"/>
      <c r="U124" s="103"/>
      <c r="AT124" s="102"/>
      <c r="AU124" s="126"/>
      <c r="AV124" s="102"/>
      <c r="BC124" s="125"/>
      <c r="BE124" s="98"/>
    </row>
    <row r="125" spans="1:57" ht="98.1" hidden="1" customHeight="1">
      <c r="A125" s="103"/>
      <c r="C125" s="104"/>
      <c r="D125" s="103"/>
      <c r="F125" s="103"/>
      <c r="G125" s="102"/>
      <c r="H125" s="103"/>
      <c r="J125" s="102"/>
      <c r="L125" s="146"/>
      <c r="M125" s="102"/>
      <c r="N125" s="101"/>
      <c r="O125" s="101"/>
      <c r="P125" s="101"/>
      <c r="Q125" s="145"/>
      <c r="R125" s="101"/>
      <c r="S125" s="102"/>
      <c r="T125" s="103"/>
      <c r="U125" s="103"/>
      <c r="AT125" s="102"/>
      <c r="AU125" s="126"/>
      <c r="AV125" s="102"/>
      <c r="BC125" s="125"/>
      <c r="BE125" s="98"/>
    </row>
    <row r="126" spans="1:57" ht="98.1" hidden="1" customHeight="1">
      <c r="A126" s="103"/>
      <c r="C126" s="104"/>
      <c r="D126" s="103"/>
      <c r="F126" s="103"/>
      <c r="G126" s="102"/>
      <c r="H126" s="103"/>
      <c r="J126" s="102"/>
      <c r="L126" s="146"/>
      <c r="M126" s="102"/>
      <c r="N126" s="101"/>
      <c r="O126" s="101"/>
      <c r="P126" s="101"/>
      <c r="Q126" s="145"/>
      <c r="R126" s="101"/>
      <c r="S126" s="102"/>
      <c r="T126" s="103"/>
      <c r="U126" s="103"/>
      <c r="AT126" s="102"/>
      <c r="AU126" s="126"/>
      <c r="AV126" s="102"/>
      <c r="BC126" s="125"/>
      <c r="BE126" s="98"/>
    </row>
    <row r="127" spans="1:57" ht="98.1" hidden="1" customHeight="1">
      <c r="A127" s="103"/>
      <c r="C127" s="104"/>
      <c r="D127" s="103"/>
      <c r="F127" s="103"/>
      <c r="G127" s="102"/>
      <c r="H127" s="103"/>
      <c r="J127" s="102"/>
      <c r="L127" s="146"/>
      <c r="M127" s="102"/>
      <c r="N127" s="101"/>
      <c r="O127" s="101"/>
      <c r="P127" s="101"/>
      <c r="Q127" s="145"/>
      <c r="R127" s="101"/>
      <c r="S127" s="102"/>
      <c r="T127" s="103"/>
      <c r="U127" s="103"/>
      <c r="AT127" s="102"/>
      <c r="AU127" s="126"/>
      <c r="AV127" s="102"/>
      <c r="BC127" s="125"/>
      <c r="BE127" s="98"/>
    </row>
    <row r="128" spans="1:57" ht="111.2" hidden="1" customHeight="1">
      <c r="A128" s="103"/>
      <c r="C128" s="104"/>
      <c r="D128" s="103"/>
      <c r="F128" s="103"/>
      <c r="G128" s="102"/>
      <c r="H128" s="103"/>
      <c r="J128" s="102"/>
      <c r="L128" s="146"/>
      <c r="M128" s="102"/>
      <c r="N128" s="101"/>
      <c r="O128" s="101"/>
      <c r="P128" s="101"/>
      <c r="Q128" s="145"/>
      <c r="R128" s="101"/>
      <c r="S128" s="102"/>
      <c r="T128" s="103"/>
      <c r="U128" s="103"/>
      <c r="AT128" s="102"/>
      <c r="AU128" s="126"/>
      <c r="AV128" s="102"/>
      <c r="BC128" s="125"/>
      <c r="BE128" s="98"/>
    </row>
    <row r="129" spans="1:58" ht="110.25" hidden="1" customHeight="1">
      <c r="A129" s="103"/>
      <c r="C129" s="104"/>
      <c r="D129" s="103"/>
      <c r="F129" s="103"/>
      <c r="G129" s="102"/>
      <c r="H129" s="103"/>
      <c r="J129" s="103"/>
      <c r="L129" s="146"/>
      <c r="M129" s="102"/>
      <c r="N129" s="101"/>
      <c r="O129" s="101"/>
      <c r="P129" s="101"/>
      <c r="Q129" s="145"/>
      <c r="R129" s="101"/>
      <c r="S129" s="102"/>
      <c r="T129" s="103"/>
      <c r="U129" s="103"/>
      <c r="AT129" s="102"/>
      <c r="AU129" s="126"/>
      <c r="AV129" s="102"/>
      <c r="BC129" s="125"/>
      <c r="BE129" s="98"/>
    </row>
    <row r="130" spans="1:58" ht="98.1" hidden="1" customHeight="1">
      <c r="A130" s="103"/>
      <c r="C130" s="104"/>
      <c r="D130" s="103"/>
      <c r="F130" s="103"/>
      <c r="G130" s="102"/>
      <c r="H130" s="103"/>
      <c r="J130" s="103"/>
      <c r="L130" s="146"/>
      <c r="M130" s="102"/>
      <c r="N130" s="101"/>
      <c r="O130" s="101"/>
      <c r="P130" s="101"/>
      <c r="Q130" s="145"/>
      <c r="R130" s="101"/>
      <c r="S130" s="102"/>
      <c r="T130" s="103"/>
      <c r="U130" s="103"/>
      <c r="AT130" s="102"/>
      <c r="AU130" s="126"/>
      <c r="AV130" s="102"/>
      <c r="BC130" s="125"/>
      <c r="BE130" s="98"/>
    </row>
    <row r="131" spans="1:58" ht="98.1" hidden="1" customHeight="1">
      <c r="A131" s="103"/>
      <c r="C131" s="104"/>
      <c r="D131" s="103"/>
      <c r="F131" s="103"/>
      <c r="G131" s="102"/>
      <c r="H131" s="103"/>
      <c r="J131" s="103"/>
      <c r="L131" s="146"/>
      <c r="M131" s="102"/>
      <c r="N131" s="101"/>
      <c r="O131" s="101"/>
      <c r="P131" s="101"/>
      <c r="Q131" s="145"/>
      <c r="R131" s="101"/>
      <c r="S131" s="102"/>
      <c r="T131" s="103"/>
      <c r="U131" s="103"/>
      <c r="AT131" s="102"/>
      <c r="AU131" s="126"/>
      <c r="AV131" s="102"/>
      <c r="BC131" s="125"/>
      <c r="BE131" s="98"/>
    </row>
    <row r="132" spans="1:58" ht="98.1" customHeight="1">
      <c r="A132" s="103" t="str">
        <f t="shared" ref="A131:A162" si="54">IF(C132&amp;K132&lt;&gt;"",C132&amp;K132,"")</f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6460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46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45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103" t="s">
        <v>15</v>
      </c>
      <c r="U132" s="103" t="str">
        <f>IF(A132&lt;&gt;"",_xlfn.XLOOKUP(A132,'1C'!A:A,'1C'!K:K,_xlfn.XLOOKUP(C132,'1C'!W:W,'1C'!K:K,"",0),0),"")</f>
        <v>Унисекс</v>
      </c>
      <c r="V132" s="99">
        <v>2</v>
      </c>
      <c r="AA132" s="99">
        <v>25</v>
      </c>
      <c r="AB132" s="99">
        <v>11</v>
      </c>
      <c r="AC132" s="99">
        <v>28</v>
      </c>
      <c r="AE132" s="99">
        <v>28</v>
      </c>
      <c r="AT132" s="102">
        <f t="shared" ref="AT131:AT162" si="55">IF(COUNTBLANK(V132:AS132)&lt;24,SUM(V132:AS132),"")</f>
        <v>94</v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ref="AV129:AV160" ca="1" si="56">IF(AU132&lt;&gt;"",VLOOKUP(AU132,INDIRECT(SUBSTITUTE(IF(ISNUMBER(IFERROR(VALUE(LEFT(J132,1)),FALSE)),"_"&amp;J132,J132)," ","")&amp;"Manufactures"),3,0),"Требуется код страны")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ref="AW129:AW160" ca="1" si="57">IF(AU132&lt;&gt;"",VLOOKUP(AU132,INDIRECT(SUBSTITUTE(IF(ISNUMBER(IFERROR(VALUE(LEFT(J132,1)),FALSE)),"_"&amp;J132,J132)," ","")&amp;"Manufactures"),2,0),"Требуется код страны")</f>
        <v>Болгария</v>
      </c>
      <c r="AX132" s="106">
        <f t="shared" ref="AX131:AX162" si="58">0.05+0.05</f>
        <v>0.1</v>
      </c>
      <c r="AY132" s="103">
        <f t="shared" ref="AY131:AY162" si="59">IF(AX132&lt;&gt;"",AX132*1.5,"Требуется нетто")</f>
        <v>0.15000000000000002</v>
      </c>
      <c r="AZ132" s="103">
        <f t="shared" ref="AZ131:AZ162" si="60">+IF(AX132&lt;&gt;"",IFERROR(AT132*AX132,"Требуются кол-во и нетто"),"Требуются кол-во и нетто")</f>
        <v>9.4</v>
      </c>
      <c r="BA132" s="103">
        <f t="shared" ref="BA131:BA162" si="61">IF(AY132&lt;&gt;"",IFERROR(AT132*AY132,"Требуются кол-во и брутто"),"Требуются кол-во и брутто")</f>
        <v>14.100000000000001</v>
      </c>
      <c r="BB132" s="107">
        <v>4213.4400000000005</v>
      </c>
      <c r="BC132" s="125">
        <f t="shared" ref="BC131:BC162" si="62">+IF(BB132&lt;&gt;0,IFERROR(AT132*BB132,"Требуются кол-во и цена"),"Требуются кол-во и цена")</f>
        <v>396063.36000000004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ref="BF131:BF162" si="63">IFERROR(IF(BE132,"-",IFERROR(IF(BD132&gt;0,0,1),"")),"")</f>
        <v>0</v>
      </c>
    </row>
    <row r="133" spans="1:58" ht="98.1" hidden="1" customHeight="1">
      <c r="A133" s="103"/>
      <c r="C133" s="104"/>
      <c r="D133" s="103"/>
      <c r="F133" s="103"/>
      <c r="G133" s="102"/>
      <c r="H133" s="103"/>
      <c r="J133" s="103"/>
      <c r="L133" s="146"/>
      <c r="M133" s="102"/>
      <c r="N133" s="101"/>
      <c r="O133" s="101"/>
      <c r="P133" s="101"/>
      <c r="Q133" s="145"/>
      <c r="R133" s="101"/>
      <c r="S133" s="102"/>
      <c r="T133" s="103"/>
      <c r="U133" s="103"/>
      <c r="AU133" s="126"/>
      <c r="AV133" s="102"/>
      <c r="BC133" s="125"/>
      <c r="BE133" s="98"/>
    </row>
    <row r="134" spans="1:58" ht="98.1" customHeight="1">
      <c r="A134" s="103" t="str">
        <f t="shared" si="54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6460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46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45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103" t="s">
        <v>15</v>
      </c>
      <c r="U134" s="103" t="str">
        <f>IF(A134&lt;&gt;"",_xlfn.XLOOKUP(A134,'1C'!A:A,'1C'!K:K,_xlfn.XLOOKUP(C134,'1C'!W:W,'1C'!K:K,"",0),0),"")</f>
        <v>Унисекс</v>
      </c>
      <c r="V134" s="99">
        <v>4</v>
      </c>
      <c r="AA134" s="99">
        <v>16</v>
      </c>
      <c r="AC134" s="99">
        <v>39</v>
      </c>
      <c r="AE134" s="99">
        <v>1</v>
      </c>
      <c r="AF134" s="99">
        <v>26</v>
      </c>
      <c r="AT134" s="103">
        <f t="shared" si="55"/>
        <v>86</v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7"/>
        <v>Болгария</v>
      </c>
      <c r="AX134" s="106">
        <f t="shared" si="58"/>
        <v>0.1</v>
      </c>
      <c r="AY134" s="103">
        <f t="shared" si="59"/>
        <v>0.15000000000000002</v>
      </c>
      <c r="AZ134" s="103">
        <f t="shared" si="60"/>
        <v>8.6</v>
      </c>
      <c r="BA134" s="103">
        <f t="shared" si="61"/>
        <v>12.900000000000002</v>
      </c>
      <c r="BB134" s="107">
        <v>4213.4400000000005</v>
      </c>
      <c r="BC134" s="125">
        <f t="shared" si="62"/>
        <v>362355.84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3"/>
        <v>0</v>
      </c>
    </row>
    <row r="135" spans="1:58" ht="98.1" customHeight="1">
      <c r="A135" s="103" t="str">
        <f t="shared" si="54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6460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46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45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103" t="s">
        <v>15</v>
      </c>
      <c r="U135" s="103" t="str">
        <f>IF(A135&lt;&gt;"",_xlfn.XLOOKUP(A135,'1C'!A:A,'1C'!K:K,_xlfn.XLOOKUP(C135,'1C'!W:W,'1C'!K:K,"",0),0),"")</f>
        <v>Унисекс</v>
      </c>
      <c r="V135" s="99">
        <v>1</v>
      </c>
      <c r="AC135" s="99">
        <v>7</v>
      </c>
      <c r="AE135" s="99">
        <v>2</v>
      </c>
      <c r="AG135" s="99">
        <v>12</v>
      </c>
      <c r="AT135" s="103">
        <f t="shared" si="55"/>
        <v>22</v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7"/>
        <v>Болгария</v>
      </c>
      <c r="AX135" s="106">
        <f t="shared" si="58"/>
        <v>0.1</v>
      </c>
      <c r="AY135" s="103">
        <f t="shared" si="59"/>
        <v>0.15000000000000002</v>
      </c>
      <c r="AZ135" s="103">
        <f t="shared" si="60"/>
        <v>2.2000000000000002</v>
      </c>
      <c r="BA135" s="103">
        <f t="shared" si="61"/>
        <v>3.3000000000000007</v>
      </c>
      <c r="BB135" s="107">
        <v>4213.4400000000005</v>
      </c>
      <c r="BC135" s="125">
        <f t="shared" si="62"/>
        <v>92695.680000000008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3"/>
        <v>0</v>
      </c>
    </row>
    <row r="136" spans="1:58" ht="98.1" hidden="1" customHeight="1">
      <c r="A136" s="103"/>
      <c r="C136" s="104"/>
      <c r="D136" s="103"/>
      <c r="F136" s="103"/>
      <c r="G136" s="102"/>
      <c r="H136" s="103"/>
      <c r="J136" s="103"/>
      <c r="L136" s="147"/>
      <c r="M136" s="102"/>
      <c r="N136" s="101"/>
      <c r="O136" s="101"/>
      <c r="P136" s="101"/>
      <c r="Q136" s="145"/>
      <c r="R136" s="101"/>
      <c r="S136" s="102"/>
      <c r="T136" s="103"/>
      <c r="U136" s="103"/>
      <c r="AU136" s="126"/>
      <c r="AV136" s="102"/>
      <c r="BC136" s="125"/>
      <c r="BE136" s="98"/>
    </row>
    <row r="137" spans="1:58" ht="98.45" hidden="1" customHeight="1">
      <c r="A137" s="103"/>
      <c r="C137" s="104"/>
      <c r="D137" s="103"/>
      <c r="F137" s="103"/>
      <c r="G137" s="102"/>
      <c r="H137" s="103"/>
      <c r="J137" s="103"/>
      <c r="L137" s="147"/>
      <c r="M137" s="102"/>
      <c r="N137" s="101"/>
      <c r="O137" s="101"/>
      <c r="P137" s="101"/>
      <c r="Q137" s="145"/>
      <c r="R137" s="101"/>
      <c r="S137" s="102"/>
      <c r="T137" s="103"/>
      <c r="U137" s="103"/>
      <c r="AU137" s="126"/>
      <c r="AV137" s="102"/>
      <c r="BC137" s="125"/>
      <c r="BE137" s="98"/>
    </row>
    <row r="138" spans="1:58" ht="98.1" hidden="1" customHeight="1">
      <c r="A138" s="103"/>
      <c r="C138" s="104"/>
      <c r="D138" s="103"/>
      <c r="F138" s="103"/>
      <c r="G138" s="102"/>
      <c r="H138" s="103"/>
      <c r="J138" s="103"/>
      <c r="L138" s="147"/>
      <c r="M138" s="102"/>
      <c r="N138" s="101"/>
      <c r="O138" s="101"/>
      <c r="P138" s="101"/>
      <c r="Q138" s="145"/>
      <c r="R138" s="101"/>
      <c r="S138" s="102"/>
      <c r="T138" s="103"/>
      <c r="U138" s="103"/>
      <c r="AU138" s="126"/>
      <c r="AV138" s="102"/>
      <c r="BC138" s="125"/>
      <c r="BE138" s="98"/>
    </row>
    <row r="139" spans="1:58" ht="98.1" hidden="1" customHeight="1">
      <c r="A139" s="103"/>
      <c r="C139" s="104"/>
      <c r="D139" s="103"/>
      <c r="F139" s="103"/>
      <c r="G139" s="102"/>
      <c r="H139" s="103"/>
      <c r="J139" s="103"/>
      <c r="L139" s="146"/>
      <c r="M139" s="102"/>
      <c r="N139" s="101"/>
      <c r="O139" s="101"/>
      <c r="P139" s="101"/>
      <c r="Q139" s="145"/>
      <c r="R139" s="101"/>
      <c r="S139" s="102"/>
      <c r="T139" s="103"/>
      <c r="U139" s="103"/>
      <c r="AU139" s="126"/>
      <c r="AV139" s="102"/>
      <c r="BC139" s="125"/>
      <c r="BE139" s="98"/>
    </row>
    <row r="140" spans="1:58" ht="98.45" hidden="1" customHeight="1">
      <c r="A140" s="103"/>
      <c r="C140" s="104"/>
      <c r="D140" s="103"/>
      <c r="F140" s="103"/>
      <c r="G140" s="102"/>
      <c r="H140" s="103"/>
      <c r="J140" s="103"/>
      <c r="L140" s="146"/>
      <c r="M140" s="102"/>
      <c r="N140" s="101"/>
      <c r="O140" s="101"/>
      <c r="P140" s="101"/>
      <c r="Q140" s="145"/>
      <c r="R140" s="101"/>
      <c r="S140" s="102"/>
      <c r="T140" s="103"/>
      <c r="U140" s="103"/>
      <c r="AU140" s="126"/>
      <c r="AV140" s="102"/>
      <c r="BC140" s="125"/>
      <c r="BE140" s="98"/>
    </row>
    <row r="141" spans="1:58" ht="98.1" hidden="1" customHeight="1">
      <c r="A141" s="103"/>
      <c r="C141" s="104"/>
      <c r="D141" s="103"/>
      <c r="F141" s="103"/>
      <c r="G141" s="102"/>
      <c r="H141" s="103"/>
      <c r="J141" s="103"/>
      <c r="L141" s="146"/>
      <c r="M141" s="102"/>
      <c r="N141" s="101"/>
      <c r="O141" s="101"/>
      <c r="P141" s="101"/>
      <c r="Q141" s="145"/>
      <c r="R141" s="101"/>
      <c r="S141" s="102"/>
      <c r="T141" s="103"/>
      <c r="U141" s="103"/>
      <c r="AU141" s="126"/>
      <c r="AV141" s="102"/>
      <c r="BC141" s="125"/>
      <c r="BE141" s="98"/>
    </row>
    <row r="142" spans="1:58" ht="108.95" hidden="1" customHeight="1">
      <c r="A142" s="103"/>
      <c r="C142" s="104"/>
      <c r="D142" s="103"/>
      <c r="F142" s="103"/>
      <c r="G142" s="102"/>
      <c r="H142" s="103"/>
      <c r="J142" s="103"/>
      <c r="L142" s="146"/>
      <c r="M142" s="126"/>
      <c r="N142" s="101"/>
      <c r="O142" s="101"/>
      <c r="P142" s="101"/>
      <c r="Q142" s="145"/>
      <c r="R142" s="101"/>
      <c r="S142" s="102"/>
      <c r="T142" s="103"/>
      <c r="U142" s="103"/>
      <c r="AU142" s="126"/>
      <c r="AV142" s="102"/>
      <c r="BC142" s="125"/>
      <c r="BE142" s="98"/>
    </row>
    <row r="143" spans="1:58" ht="98.1" hidden="1" customHeight="1">
      <c r="A143" s="103"/>
      <c r="C143" s="104"/>
      <c r="D143" s="103"/>
      <c r="F143" s="103"/>
      <c r="G143" s="102"/>
      <c r="H143" s="103"/>
      <c r="J143" s="103"/>
      <c r="L143" s="147"/>
      <c r="M143" s="126"/>
      <c r="N143" s="101"/>
      <c r="O143" s="101"/>
      <c r="P143" s="101"/>
      <c r="Q143" s="145"/>
      <c r="R143" s="101"/>
      <c r="S143" s="102"/>
      <c r="T143" s="103"/>
      <c r="U143" s="103"/>
      <c r="AU143" s="126"/>
      <c r="AV143" s="102"/>
      <c r="BC143" s="125"/>
      <c r="BE143" s="98"/>
    </row>
    <row r="144" spans="1:58" ht="147.94999999999999" hidden="1" customHeight="1">
      <c r="A144" s="103"/>
      <c r="C144" s="104"/>
      <c r="D144" s="103"/>
      <c r="F144" s="103"/>
      <c r="G144" s="102"/>
      <c r="H144" s="103"/>
      <c r="J144" s="103"/>
      <c r="L144" s="146"/>
      <c r="M144" s="126"/>
      <c r="N144" s="101"/>
      <c r="O144" s="101"/>
      <c r="P144" s="101"/>
      <c r="Q144" s="145"/>
      <c r="R144" s="101"/>
      <c r="S144" s="102"/>
      <c r="T144" s="103"/>
      <c r="U144" s="103"/>
      <c r="AU144" s="126"/>
      <c r="AV144" s="102"/>
      <c r="BC144" s="125"/>
      <c r="BE144" s="98"/>
    </row>
    <row r="145" spans="1:58" ht="147.94999999999999" hidden="1" customHeight="1">
      <c r="A145" s="103"/>
      <c r="C145" s="104"/>
      <c r="D145" s="103"/>
      <c r="F145" s="103"/>
      <c r="G145" s="102"/>
      <c r="H145" s="103"/>
      <c r="J145" s="103"/>
      <c r="L145" s="146"/>
      <c r="M145" s="126"/>
      <c r="N145" s="101"/>
      <c r="O145" s="101"/>
      <c r="P145" s="101"/>
      <c r="Q145" s="145"/>
      <c r="R145" s="101"/>
      <c r="S145" s="102"/>
      <c r="T145" s="103"/>
      <c r="U145" s="103"/>
      <c r="AU145" s="126"/>
      <c r="AV145" s="102"/>
      <c r="BC145" s="125"/>
      <c r="BE145" s="98"/>
    </row>
    <row r="146" spans="1:58" ht="147.94999999999999" customHeight="1">
      <c r="A146" s="103" t="str">
        <f t="shared" si="54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6471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46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45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Y146" s="99">
        <v>5</v>
      </c>
      <c r="Z146" s="99">
        <v>8</v>
      </c>
      <c r="AF146" s="99">
        <v>4</v>
      </c>
      <c r="AT146" s="103">
        <f t="shared" si="55"/>
        <v>17</v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7"/>
        <v>Китай</v>
      </c>
      <c r="AX146" s="106">
        <f t="shared" si="58"/>
        <v>0.1</v>
      </c>
      <c r="AY146" s="103">
        <f t="shared" si="59"/>
        <v>0.15000000000000002</v>
      </c>
      <c r="AZ146" s="103">
        <f t="shared" si="60"/>
        <v>1.7000000000000002</v>
      </c>
      <c r="BA146" s="103">
        <f t="shared" si="61"/>
        <v>2.5500000000000003</v>
      </c>
      <c r="BB146" s="107">
        <v>6337.44</v>
      </c>
      <c r="BC146" s="125">
        <f t="shared" si="62"/>
        <v>107736.48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3"/>
        <v>0</v>
      </c>
    </row>
    <row r="147" spans="1:58" ht="147.94999999999999" customHeight="1">
      <c r="A147" s="103" t="str">
        <f t="shared" si="54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6472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47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45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AA147" s="99">
        <v>8</v>
      </c>
      <c r="AG147" s="99">
        <v>4</v>
      </c>
      <c r="AT147" s="103">
        <f t="shared" si="55"/>
        <v>12</v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7"/>
        <v>Китай</v>
      </c>
      <c r="AX147" s="106">
        <f t="shared" si="58"/>
        <v>0.1</v>
      </c>
      <c r="AY147" s="103">
        <f t="shared" si="59"/>
        <v>0.15000000000000002</v>
      </c>
      <c r="AZ147" s="103">
        <f t="shared" si="60"/>
        <v>1.2000000000000002</v>
      </c>
      <c r="BA147" s="103">
        <f t="shared" si="61"/>
        <v>1.8000000000000003</v>
      </c>
      <c r="BB147" s="107">
        <v>6337.44</v>
      </c>
      <c r="BC147" s="125">
        <f t="shared" si="62"/>
        <v>76049.279999999999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3"/>
        <v>0</v>
      </c>
    </row>
    <row r="148" spans="1:58" ht="147.94999999999999" customHeight="1">
      <c r="A148" s="103" t="str">
        <f t="shared" si="54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6473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46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45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Y148" s="99">
        <v>3</v>
      </c>
      <c r="AA148" s="99">
        <v>4</v>
      </c>
      <c r="AB148" s="99">
        <v>10</v>
      </c>
      <c r="AC148" s="99">
        <v>1</v>
      </c>
      <c r="AT148" s="103">
        <f t="shared" si="55"/>
        <v>18</v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7"/>
        <v>Китай</v>
      </c>
      <c r="AX148" s="106">
        <f t="shared" si="58"/>
        <v>0.1</v>
      </c>
      <c r="AY148" s="103">
        <f t="shared" si="59"/>
        <v>0.15000000000000002</v>
      </c>
      <c r="AZ148" s="103">
        <f t="shared" si="60"/>
        <v>1.8</v>
      </c>
      <c r="BA148" s="103">
        <f t="shared" si="61"/>
        <v>2.7</v>
      </c>
      <c r="BB148" s="107">
        <v>7188.48</v>
      </c>
      <c r="BC148" s="125">
        <f t="shared" si="62"/>
        <v>129392.63999999998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3"/>
        <v>0</v>
      </c>
    </row>
    <row r="149" spans="1:58" ht="147.94999999999999" customHeight="1">
      <c r="A149" s="103" t="str">
        <f t="shared" si="54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6474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46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45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AC149" s="99">
        <v>6</v>
      </c>
      <c r="AT149" s="103">
        <f t="shared" si="55"/>
        <v>6</v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7"/>
        <v>Китай</v>
      </c>
      <c r="AX149" s="106">
        <f t="shared" si="58"/>
        <v>0.1</v>
      </c>
      <c r="AY149" s="103">
        <f t="shared" si="59"/>
        <v>0.15000000000000002</v>
      </c>
      <c r="AZ149" s="103">
        <f t="shared" si="60"/>
        <v>0.60000000000000009</v>
      </c>
      <c r="BA149" s="103">
        <f t="shared" si="61"/>
        <v>0.90000000000000013</v>
      </c>
      <c r="BB149" s="107">
        <v>4213.4400000000005</v>
      </c>
      <c r="BC149" s="125">
        <f t="shared" si="62"/>
        <v>25280.640000000003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3"/>
        <v>0</v>
      </c>
    </row>
    <row r="150" spans="1:58" ht="147.94999999999999" customHeight="1">
      <c r="A150" s="103" t="str">
        <f t="shared" si="54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6474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46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45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AA150" s="99">
        <v>2</v>
      </c>
      <c r="AC150" s="99">
        <v>2</v>
      </c>
      <c r="AD150" s="99">
        <v>3</v>
      </c>
      <c r="AT150" s="103">
        <f t="shared" si="55"/>
        <v>7</v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7"/>
        <v>Китай</v>
      </c>
      <c r="AX150" s="106">
        <f t="shared" si="58"/>
        <v>0.1</v>
      </c>
      <c r="AY150" s="103">
        <f t="shared" si="59"/>
        <v>0.15000000000000002</v>
      </c>
      <c r="AZ150" s="103">
        <f t="shared" si="60"/>
        <v>0.70000000000000007</v>
      </c>
      <c r="BA150" s="103">
        <f t="shared" si="61"/>
        <v>1.0500000000000003</v>
      </c>
      <c r="BB150" s="107">
        <v>4213.4400000000005</v>
      </c>
      <c r="BC150" s="125">
        <f t="shared" si="62"/>
        <v>29494.080000000002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3"/>
        <v>0</v>
      </c>
    </row>
    <row r="151" spans="1:58" ht="147.94999999999999" customHeight="1">
      <c r="A151" s="103" t="str">
        <f t="shared" si="54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6476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46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45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AE151" s="99">
        <v>3</v>
      </c>
      <c r="AT151" s="103">
        <f t="shared" si="55"/>
        <v>3</v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7"/>
        <v>Китай</v>
      </c>
      <c r="AX151" s="106">
        <f t="shared" si="58"/>
        <v>0.1</v>
      </c>
      <c r="AY151" s="103">
        <f t="shared" si="59"/>
        <v>0.15000000000000002</v>
      </c>
      <c r="AZ151" s="103">
        <f t="shared" si="60"/>
        <v>0.30000000000000004</v>
      </c>
      <c r="BA151" s="103">
        <f t="shared" si="61"/>
        <v>0.45000000000000007</v>
      </c>
      <c r="BB151" s="107">
        <v>5064.4800000000005</v>
      </c>
      <c r="BC151" s="125">
        <f t="shared" si="62"/>
        <v>15193.440000000002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3"/>
        <v>0</v>
      </c>
    </row>
    <row r="152" spans="1:58" ht="147.94999999999999" customHeight="1">
      <c r="A152" s="103" t="str">
        <f t="shared" si="54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6477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47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45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Y152" s="99">
        <v>2</v>
      </c>
      <c r="AF152" s="99">
        <v>3</v>
      </c>
      <c r="AT152" s="103">
        <f t="shared" si="55"/>
        <v>5</v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7"/>
        <v>Китай</v>
      </c>
      <c r="AX152" s="106">
        <f t="shared" si="58"/>
        <v>0.1</v>
      </c>
      <c r="AY152" s="103">
        <f t="shared" si="59"/>
        <v>0.15000000000000002</v>
      </c>
      <c r="AZ152" s="103">
        <f t="shared" si="60"/>
        <v>0.5</v>
      </c>
      <c r="BA152" s="103">
        <f t="shared" si="61"/>
        <v>0.75000000000000011</v>
      </c>
      <c r="BB152" s="107">
        <v>5064.4800000000005</v>
      </c>
      <c r="BC152" s="125">
        <f t="shared" si="62"/>
        <v>25322.400000000001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3"/>
        <v>0</v>
      </c>
    </row>
    <row r="153" spans="1:58" ht="147.94999999999999" customHeight="1">
      <c r="A153" s="103" t="str">
        <f t="shared" si="54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6477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46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45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AC153" s="99">
        <v>3</v>
      </c>
      <c r="AG153" s="99">
        <v>5</v>
      </c>
      <c r="AT153" s="103">
        <f t="shared" si="55"/>
        <v>8</v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7"/>
        <v>Германия</v>
      </c>
      <c r="AX153" s="106">
        <f t="shared" si="58"/>
        <v>0.1</v>
      </c>
      <c r="AY153" s="103">
        <f t="shared" si="59"/>
        <v>0.15000000000000002</v>
      </c>
      <c r="AZ153" s="103">
        <f t="shared" si="60"/>
        <v>0.8</v>
      </c>
      <c r="BA153" s="103">
        <f t="shared" si="61"/>
        <v>1.2000000000000002</v>
      </c>
      <c r="BB153" s="107">
        <v>5064.4800000000005</v>
      </c>
      <c r="BC153" s="125">
        <f t="shared" si="62"/>
        <v>40515.840000000004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3"/>
        <v>0</v>
      </c>
    </row>
    <row r="154" spans="1:58" ht="147.94999999999999" hidden="1" customHeight="1">
      <c r="A154" s="103"/>
      <c r="C154" s="104"/>
      <c r="D154" s="103"/>
      <c r="F154" s="103"/>
      <c r="G154" s="102"/>
      <c r="H154" s="103"/>
      <c r="J154" s="103"/>
      <c r="L154" s="147"/>
      <c r="M154" s="126"/>
      <c r="N154" s="101"/>
      <c r="O154" s="101"/>
      <c r="P154" s="101"/>
      <c r="Q154" s="145"/>
      <c r="R154" s="101"/>
      <c r="S154" s="102"/>
      <c r="T154" s="103"/>
      <c r="U154" s="103"/>
      <c r="AU154" s="103"/>
      <c r="AV154" s="102"/>
      <c r="BC154" s="125"/>
      <c r="BE154" s="98"/>
    </row>
    <row r="155" spans="1:58" ht="147.94999999999999" hidden="1" customHeight="1">
      <c r="A155" s="103"/>
      <c r="C155" s="104"/>
      <c r="D155" s="103"/>
      <c r="F155" s="103"/>
      <c r="G155" s="102"/>
      <c r="H155" s="103"/>
      <c r="J155" s="103"/>
      <c r="L155" s="146"/>
      <c r="M155" s="126"/>
      <c r="N155" s="101"/>
      <c r="O155" s="101"/>
      <c r="P155" s="101"/>
      <c r="Q155" s="145"/>
      <c r="R155" s="101"/>
      <c r="S155" s="102"/>
      <c r="T155" s="103"/>
      <c r="U155" s="103"/>
      <c r="AU155" s="103"/>
      <c r="AV155" s="102"/>
      <c r="BC155" s="125"/>
      <c r="BE155" s="98"/>
    </row>
    <row r="156" spans="1:58" ht="147.94999999999999" customHeight="1">
      <c r="A156" s="103" t="str">
        <f t="shared" si="54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6483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47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45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103" t="s">
        <v>15</v>
      </c>
      <c r="U156" s="103" t="str">
        <f>IF(A156&lt;&gt;"",_xlfn.XLOOKUP(A156,'1C'!A:A,'1C'!K:K,_xlfn.XLOOKUP(C156,'1C'!W:W,'1C'!K:K,"",0),0),"")</f>
        <v>Унисекс</v>
      </c>
      <c r="AE156" s="99">
        <v>13</v>
      </c>
      <c r="AH156" s="99">
        <v>15</v>
      </c>
      <c r="AT156" s="103">
        <f t="shared" si="55"/>
        <v>28</v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7"/>
        <v>Шри-Ланка</v>
      </c>
      <c r="AX156" s="106">
        <f t="shared" si="58"/>
        <v>0.1</v>
      </c>
      <c r="AY156" s="103">
        <f t="shared" si="59"/>
        <v>0.15000000000000002</v>
      </c>
      <c r="AZ156" s="103">
        <f t="shared" si="60"/>
        <v>2.8000000000000003</v>
      </c>
      <c r="BA156" s="103">
        <f t="shared" si="61"/>
        <v>4.2000000000000011</v>
      </c>
      <c r="BB156" s="107">
        <v>3362.4</v>
      </c>
      <c r="BC156" s="125">
        <f t="shared" si="62"/>
        <v>94147.199999999997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3"/>
        <v>0</v>
      </c>
    </row>
    <row r="157" spans="1:58" ht="147.94999999999999" customHeight="1">
      <c r="A157" s="103" t="str">
        <f t="shared" si="54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6484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46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45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103" t="s">
        <v>15</v>
      </c>
      <c r="U157" s="103" t="str">
        <f>IF(A157&lt;&gt;"",_xlfn.XLOOKUP(A157,'1C'!A:A,'1C'!K:K,_xlfn.XLOOKUP(C157,'1C'!W:W,'1C'!K:K,"",0),0),"")</f>
        <v>Унисекс</v>
      </c>
      <c r="Y157" s="99">
        <v>8</v>
      </c>
      <c r="AT157" s="103">
        <f t="shared" si="55"/>
        <v>8</v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7"/>
        <v>Шри-Ланка</v>
      </c>
      <c r="AX157" s="106">
        <f t="shared" si="58"/>
        <v>0.1</v>
      </c>
      <c r="AY157" s="103">
        <f t="shared" si="59"/>
        <v>0.15000000000000002</v>
      </c>
      <c r="AZ157" s="103">
        <f t="shared" si="60"/>
        <v>0.8</v>
      </c>
      <c r="BA157" s="103">
        <f t="shared" si="61"/>
        <v>1.2000000000000002</v>
      </c>
      <c r="BB157" s="107">
        <v>1658.8799999999999</v>
      </c>
      <c r="BC157" s="125">
        <f t="shared" si="62"/>
        <v>13271.039999999999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3"/>
        <v>0</v>
      </c>
    </row>
    <row r="158" spans="1:58" ht="147.94999999999999" hidden="1" customHeight="1">
      <c r="A158" s="103"/>
      <c r="C158" s="104"/>
      <c r="D158" s="103"/>
      <c r="F158" s="103"/>
      <c r="G158" s="102"/>
      <c r="H158" s="103"/>
      <c r="J158" s="103"/>
      <c r="L158" s="147"/>
      <c r="M158" s="126"/>
      <c r="N158" s="101"/>
      <c r="O158" s="101"/>
      <c r="P158" s="101"/>
      <c r="Q158" s="145"/>
      <c r="R158" s="101"/>
      <c r="S158" s="102"/>
      <c r="T158" s="103"/>
      <c r="U158" s="103"/>
      <c r="AU158" s="103"/>
      <c r="AV158" s="102"/>
      <c r="BC158" s="125"/>
      <c r="BE158" s="98"/>
    </row>
    <row r="159" spans="1:58" ht="98.1" hidden="1" customHeight="1">
      <c r="A159" s="103"/>
      <c r="C159" s="104"/>
      <c r="D159" s="103"/>
      <c r="F159" s="103"/>
      <c r="G159" s="102"/>
      <c r="H159" s="103"/>
      <c r="J159" s="103"/>
      <c r="L159" s="146"/>
      <c r="M159" s="126"/>
      <c r="N159" s="101"/>
      <c r="O159" s="101"/>
      <c r="P159" s="101"/>
      <c r="Q159" s="145"/>
      <c r="R159" s="101"/>
      <c r="S159" s="102"/>
      <c r="T159" s="103"/>
      <c r="U159" s="103"/>
      <c r="AU159" s="103"/>
      <c r="AV159" s="102"/>
      <c r="BC159" s="125"/>
      <c r="BE159" s="98"/>
    </row>
    <row r="160" spans="1:58" ht="98.1" hidden="1" customHeight="1">
      <c r="A160" s="103"/>
      <c r="C160" s="104"/>
      <c r="D160" s="103"/>
      <c r="F160" s="103"/>
      <c r="G160" s="102"/>
      <c r="H160" s="103"/>
      <c r="J160" s="103"/>
      <c r="L160" s="146"/>
      <c r="M160" s="126"/>
      <c r="N160" s="101"/>
      <c r="O160" s="101"/>
      <c r="P160" s="101"/>
      <c r="Q160" s="145"/>
      <c r="R160" s="101"/>
      <c r="S160" s="102"/>
      <c r="T160" s="103"/>
      <c r="U160" s="103"/>
      <c r="AU160" s="103"/>
      <c r="AV160" s="102"/>
      <c r="BC160" s="125"/>
      <c r="BE160" s="98"/>
    </row>
    <row r="161" spans="1:58" ht="98.1" customHeight="1">
      <c r="A161" s="103" t="str">
        <f t="shared" si="54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6486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46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45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103" t="s">
        <v>34</v>
      </c>
      <c r="U161" s="103" t="str">
        <f>IF(A161&lt;&gt;"",_xlfn.XLOOKUP(A161,'1C'!A:A,'1C'!K:K,_xlfn.XLOOKUP(C161,'1C'!W:W,'1C'!K:K,"",0),0),"")</f>
        <v>Унисекс</v>
      </c>
      <c r="V161" s="99">
        <v>18</v>
      </c>
      <c r="AT161" s="103">
        <f t="shared" si="55"/>
        <v>18</v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4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5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58"/>
        <v>0.1</v>
      </c>
      <c r="AY161" s="103">
        <f t="shared" si="59"/>
        <v>0.15000000000000002</v>
      </c>
      <c r="AZ161" s="103">
        <f t="shared" si="60"/>
        <v>1.8</v>
      </c>
      <c r="BA161" s="103">
        <f t="shared" si="61"/>
        <v>2.7</v>
      </c>
      <c r="BB161" s="107">
        <v>4213.4400000000005</v>
      </c>
      <c r="BC161" s="125">
        <f t="shared" si="62"/>
        <v>75841.920000000013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3"/>
        <v>0</v>
      </c>
    </row>
    <row r="162" spans="1:58" ht="98.1" hidden="1" customHeight="1">
      <c r="A162" s="103"/>
      <c r="C162" s="104"/>
      <c r="D162" s="103"/>
      <c r="F162" s="103"/>
      <c r="G162" s="102"/>
      <c r="H162" s="103"/>
      <c r="J162" s="103"/>
      <c r="L162" s="146"/>
      <c r="M162" s="126"/>
      <c r="N162" s="101"/>
      <c r="O162" s="101"/>
      <c r="P162" s="101"/>
      <c r="Q162" s="145"/>
      <c r="R162" s="101"/>
      <c r="S162" s="102"/>
      <c r="T162" s="103"/>
      <c r="U162" s="103"/>
      <c r="AU162" s="103"/>
      <c r="AV162" s="102"/>
      <c r="BC162" s="125"/>
      <c r="BE162" s="98"/>
    </row>
    <row r="163" spans="1:58" ht="98.1" customHeight="1">
      <c r="A163" s="103" t="str">
        <f t="shared" ref="A163:A192" si="66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6487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46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45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103" t="s">
        <v>34</v>
      </c>
      <c r="U163" s="103" t="str">
        <f>IF(A163&lt;&gt;"",_xlfn.XLOOKUP(A163,'1C'!A:A,'1C'!K:K,_xlfn.XLOOKUP(C163,'1C'!W:W,'1C'!K:K,"",0),0),"")</f>
        <v>Унисекс</v>
      </c>
      <c r="V163" s="99">
        <v>7</v>
      </c>
      <c r="AT163" s="103">
        <f t="shared" ref="AT163:AT192" si="67">IF(COUNTBLANK(V163:AS163)&lt;24,SUM(V163:AS163),"")</f>
        <v>7</v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4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5"/>
        <v>Китай</v>
      </c>
      <c r="AX163" s="106">
        <f t="shared" ref="AX163:AX192" si="68">0.05+0.05</f>
        <v>0.1</v>
      </c>
      <c r="AY163" s="103">
        <f t="shared" ref="AY163:AY192" si="69">IF(AX163&lt;&gt;"",AX163*1.5,"Требуется нетто")</f>
        <v>0.15000000000000002</v>
      </c>
      <c r="AZ163" s="103">
        <f t="shared" ref="AZ163:AZ192" si="70">+IF(AX163&lt;&gt;"",IFERROR(AT163*AX163,"Требуются кол-во и нетто"),"Требуются кол-во и нетто")</f>
        <v>0.70000000000000007</v>
      </c>
      <c r="BA163" s="103">
        <f t="shared" ref="BA163:BA192" si="71">IF(AY163&lt;&gt;"",IFERROR(AT163*AY163,"Требуются кол-во и брутто"),"Требуются кол-во и брутто")</f>
        <v>1.0500000000000003</v>
      </c>
      <c r="BB163" s="107">
        <v>4213.4400000000005</v>
      </c>
      <c r="BC163" s="125">
        <f t="shared" ref="BC163:BC192" si="72">+IF(BB163&lt;&gt;0,IFERROR(AT163*BB163,"Требуются кол-во и цена"),"Требуются кол-во и цена")</f>
        <v>29494.080000000002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92" si="73">IFERROR(IF(BE163,"-",IFERROR(IF(BD163&gt;0,0,1),"")),"")</f>
        <v>0</v>
      </c>
    </row>
    <row r="164" spans="1:58" ht="98.1" customHeight="1">
      <c r="A164" s="103" t="str">
        <f t="shared" si="66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6487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47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45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103" t="s">
        <v>34</v>
      </c>
      <c r="U164" s="103" t="str">
        <f>IF(A164&lt;&gt;"",_xlfn.XLOOKUP(A164,'1C'!A:A,'1C'!K:K,_xlfn.XLOOKUP(C164,'1C'!W:W,'1C'!K:K,"",0),0),"")</f>
        <v>Унисекс</v>
      </c>
      <c r="V164" s="99">
        <v>7</v>
      </c>
      <c r="AT164" s="103">
        <f t="shared" si="67"/>
        <v>7</v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4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5"/>
        <v>Китай</v>
      </c>
      <c r="AX164" s="106">
        <f t="shared" si="68"/>
        <v>0.1</v>
      </c>
      <c r="AY164" s="103">
        <f t="shared" si="69"/>
        <v>0.15000000000000002</v>
      </c>
      <c r="AZ164" s="103">
        <f t="shared" si="70"/>
        <v>0.70000000000000007</v>
      </c>
      <c r="BA164" s="103">
        <f t="shared" si="71"/>
        <v>1.0500000000000003</v>
      </c>
      <c r="BB164" s="107">
        <v>4213.4400000000005</v>
      </c>
      <c r="BC164" s="125">
        <f t="shared" si="72"/>
        <v>29494.080000000002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3"/>
        <v>0</v>
      </c>
    </row>
    <row r="165" spans="1:58" ht="98.1" hidden="1" customHeight="1">
      <c r="A165" s="103"/>
      <c r="C165" s="104"/>
      <c r="D165" s="103"/>
      <c r="F165" s="103"/>
      <c r="G165" s="102"/>
      <c r="H165" s="103"/>
      <c r="J165" s="103"/>
      <c r="L165" s="146"/>
      <c r="M165" s="126"/>
      <c r="N165" s="101"/>
      <c r="O165" s="101"/>
      <c r="P165" s="101"/>
      <c r="Q165" s="145"/>
      <c r="R165" s="101"/>
      <c r="S165" s="102"/>
      <c r="T165" s="103"/>
      <c r="U165" s="103"/>
      <c r="AU165" s="103"/>
      <c r="AV165" s="102"/>
      <c r="BC165" s="125"/>
      <c r="BE165" s="98"/>
    </row>
    <row r="166" spans="1:58" ht="124.35" hidden="1" customHeight="1">
      <c r="A166" s="103"/>
      <c r="C166" s="104"/>
      <c r="D166" s="103"/>
      <c r="F166" s="103"/>
      <c r="G166" s="102"/>
      <c r="H166" s="103"/>
      <c r="J166" s="103"/>
      <c r="L166" s="146"/>
      <c r="M166" s="126"/>
      <c r="N166" s="101"/>
      <c r="O166" s="101"/>
      <c r="P166" s="101"/>
      <c r="Q166" s="145"/>
      <c r="R166" s="101"/>
      <c r="S166" s="102"/>
      <c r="T166" s="103"/>
      <c r="U166" s="103"/>
      <c r="AU166" s="103"/>
      <c r="AV166" s="102"/>
      <c r="BC166" s="125"/>
      <c r="BE166" s="98"/>
    </row>
    <row r="167" spans="1:58" ht="133.15" hidden="1" customHeight="1">
      <c r="A167" s="103"/>
      <c r="C167" s="104"/>
      <c r="D167" s="103"/>
      <c r="F167" s="103"/>
      <c r="G167" s="102"/>
      <c r="H167" s="103"/>
      <c r="J167" s="103"/>
      <c r="L167" s="147"/>
      <c r="M167" s="126"/>
      <c r="N167" s="101"/>
      <c r="O167" s="101"/>
      <c r="P167" s="101"/>
      <c r="Q167" s="145"/>
      <c r="R167" s="101"/>
      <c r="S167" s="102"/>
      <c r="T167" s="103"/>
      <c r="U167" s="103"/>
      <c r="AU167" s="103"/>
      <c r="AV167" s="102"/>
      <c r="BC167" s="125"/>
      <c r="BE167" s="98"/>
    </row>
    <row r="168" spans="1:58" ht="126.75" customHeight="1">
      <c r="A168" s="103" t="str">
        <f t="shared" si="66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6488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46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45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103" t="s">
        <v>34</v>
      </c>
      <c r="U168" s="103" t="str">
        <f>IF(A168&lt;&gt;"",_xlfn.XLOOKUP(A168,'1C'!A:A,'1C'!K:K,_xlfn.XLOOKUP(C168,'1C'!W:W,'1C'!K:K,"",0),0),"")</f>
        <v>Унисекс</v>
      </c>
      <c r="V168" s="99">
        <v>20</v>
      </c>
      <c r="AT168" s="103">
        <f t="shared" si="67"/>
        <v>20</v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5"/>
        <v>Италия</v>
      </c>
      <c r="AX168" s="106">
        <f t="shared" si="68"/>
        <v>0.1</v>
      </c>
      <c r="AY168" s="103">
        <f t="shared" si="69"/>
        <v>0.15000000000000002</v>
      </c>
      <c r="AZ168" s="103">
        <f t="shared" si="70"/>
        <v>2</v>
      </c>
      <c r="BA168" s="103">
        <f t="shared" si="71"/>
        <v>3.0000000000000004</v>
      </c>
      <c r="BB168" s="107">
        <v>2930.4</v>
      </c>
      <c r="BC168" s="125">
        <f t="shared" si="72"/>
        <v>58608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3"/>
        <v>0</v>
      </c>
    </row>
    <row r="169" spans="1:58" ht="98.1" hidden="1" customHeight="1">
      <c r="A169" s="103"/>
      <c r="C169" s="104"/>
      <c r="D169" s="103"/>
      <c r="F169" s="103"/>
      <c r="G169" s="102"/>
      <c r="H169" s="103"/>
      <c r="J169" s="103"/>
      <c r="L169" s="146"/>
      <c r="M169" s="126"/>
      <c r="N169" s="101"/>
      <c r="O169" s="101"/>
      <c r="P169" s="101"/>
      <c r="Q169" s="145"/>
      <c r="R169" s="101"/>
      <c r="S169" s="102"/>
      <c r="T169" s="103"/>
      <c r="U169" s="103"/>
      <c r="AU169" s="103"/>
      <c r="AV169" s="102"/>
      <c r="BC169" s="125"/>
      <c r="BE169" s="98"/>
    </row>
    <row r="170" spans="1:58" ht="121.7" hidden="1" customHeight="1">
      <c r="A170" s="103"/>
      <c r="C170" s="104"/>
      <c r="D170" s="103"/>
      <c r="F170" s="103"/>
      <c r="H170" s="103"/>
      <c r="J170" s="103"/>
      <c r="L170" s="146"/>
      <c r="M170" s="126"/>
      <c r="N170" s="101"/>
      <c r="O170" s="101"/>
      <c r="P170" s="101"/>
      <c r="Q170" s="145"/>
      <c r="R170" s="101"/>
      <c r="S170" s="102"/>
      <c r="T170" s="103"/>
      <c r="U170" s="103"/>
      <c r="AU170" s="103"/>
      <c r="AV170" s="102"/>
      <c r="BC170" s="125"/>
      <c r="BE170" s="98"/>
    </row>
    <row r="171" spans="1:58" ht="111.2" customHeight="1">
      <c r="A171" s="103" t="str">
        <f t="shared" si="66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6488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46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45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103" t="s">
        <v>34</v>
      </c>
      <c r="U171" s="103" t="str">
        <f>IF(A171&lt;&gt;"",_xlfn.XLOOKUP(A171,'1C'!A:A,'1C'!K:K,_xlfn.XLOOKUP(C171,'1C'!W:W,'1C'!K:K,"",0),0),"")</f>
        <v>Унисекс</v>
      </c>
      <c r="V171" s="99">
        <v>19</v>
      </c>
      <c r="AT171" s="103">
        <f t="shared" si="67"/>
        <v>19</v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5"/>
        <v>Италия</v>
      </c>
      <c r="AX171" s="106">
        <f t="shared" si="68"/>
        <v>0.1</v>
      </c>
      <c r="AY171" s="103">
        <f t="shared" si="69"/>
        <v>0.15000000000000002</v>
      </c>
      <c r="AZ171" s="103">
        <f t="shared" si="70"/>
        <v>1.9000000000000001</v>
      </c>
      <c r="BA171" s="103">
        <f t="shared" si="71"/>
        <v>2.8500000000000005</v>
      </c>
      <c r="BB171" s="107">
        <v>2930.4</v>
      </c>
      <c r="BC171" s="125">
        <f t="shared" si="72"/>
        <v>55677.599999999999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3"/>
        <v>0</v>
      </c>
    </row>
    <row r="172" spans="1:58" ht="139.9" hidden="1" customHeight="1">
      <c r="A172" s="103"/>
      <c r="C172" s="104"/>
      <c r="D172" s="103"/>
      <c r="F172" s="103"/>
      <c r="H172" s="103"/>
      <c r="J172" s="103"/>
      <c r="L172" s="146"/>
      <c r="M172" s="126"/>
      <c r="N172" s="101"/>
      <c r="O172" s="101"/>
      <c r="P172" s="101"/>
      <c r="Q172" s="145"/>
      <c r="R172" s="101"/>
      <c r="S172" s="102"/>
      <c r="T172" s="103"/>
      <c r="U172" s="103"/>
      <c r="AU172" s="103"/>
      <c r="AV172" s="102"/>
      <c r="BC172" s="125"/>
      <c r="BE172" s="98"/>
    </row>
    <row r="173" spans="1:58" ht="140.44999999999999" hidden="1" customHeight="1">
      <c r="A173" s="103"/>
      <c r="C173" s="104"/>
      <c r="D173" s="103"/>
      <c r="F173" s="103"/>
      <c r="H173" s="103"/>
      <c r="J173" s="103"/>
      <c r="L173" s="146"/>
      <c r="M173" s="126"/>
      <c r="N173" s="101"/>
      <c r="O173" s="101"/>
      <c r="P173" s="101"/>
      <c r="Q173" s="145"/>
      <c r="R173" s="101"/>
      <c r="S173" s="102"/>
      <c r="T173" s="103"/>
      <c r="U173" s="103"/>
      <c r="AU173" s="103"/>
      <c r="AV173" s="102"/>
      <c r="BC173" s="125"/>
      <c r="BE173" s="98"/>
    </row>
    <row r="174" spans="1:58" ht="129.75" hidden="1" customHeight="1">
      <c r="A174" s="103"/>
      <c r="C174" s="104"/>
      <c r="D174" s="103"/>
      <c r="F174" s="103"/>
      <c r="H174" s="103"/>
      <c r="J174" s="103"/>
      <c r="L174" s="146"/>
      <c r="M174" s="126"/>
      <c r="N174" s="101"/>
      <c r="O174" s="101"/>
      <c r="P174" s="101"/>
      <c r="Q174" s="145"/>
      <c r="R174" s="101"/>
      <c r="S174" s="102"/>
      <c r="T174" s="103"/>
      <c r="U174" s="103"/>
      <c r="AU174" s="103"/>
      <c r="AV174" s="102"/>
      <c r="BC174" s="125"/>
      <c r="BE174" s="98"/>
    </row>
    <row r="175" spans="1:58" ht="98.1" hidden="1" customHeight="1">
      <c r="A175" s="103"/>
      <c r="C175" s="104"/>
      <c r="D175" s="103"/>
      <c r="F175" s="103"/>
      <c r="H175" s="103"/>
      <c r="J175" s="103"/>
      <c r="L175" s="146"/>
      <c r="M175" s="126"/>
      <c r="N175" s="101"/>
      <c r="O175" s="101"/>
      <c r="P175" s="101"/>
      <c r="Q175" s="145"/>
      <c r="R175" s="101"/>
      <c r="S175" s="102"/>
      <c r="T175" s="103"/>
      <c r="U175" s="103"/>
      <c r="AU175" s="103"/>
      <c r="AV175" s="102"/>
      <c r="BC175" s="125"/>
      <c r="BE175" s="98"/>
    </row>
    <row r="176" spans="1:58" ht="139.5" hidden="1" customHeight="1">
      <c r="A176" s="103"/>
      <c r="C176" s="104"/>
      <c r="D176" s="103"/>
      <c r="F176" s="103"/>
      <c r="H176" s="103"/>
      <c r="J176" s="103"/>
      <c r="L176" s="146"/>
      <c r="M176" s="126"/>
      <c r="N176" s="101"/>
      <c r="O176" s="101"/>
      <c r="P176" s="101"/>
      <c r="Q176" s="145"/>
      <c r="R176" s="101"/>
      <c r="S176" s="102"/>
      <c r="T176" s="103"/>
      <c r="U176" s="103"/>
      <c r="AU176" s="103"/>
      <c r="AV176" s="102"/>
      <c r="BC176" s="125"/>
      <c r="BE176" s="98"/>
    </row>
    <row r="177" spans="1:58" ht="122.65" hidden="1" customHeight="1">
      <c r="A177" s="103"/>
      <c r="C177" s="104"/>
      <c r="D177" s="103"/>
      <c r="F177" s="103"/>
      <c r="H177" s="103"/>
      <c r="J177" s="103"/>
      <c r="L177" s="146"/>
      <c r="M177" s="126"/>
      <c r="N177" s="101"/>
      <c r="O177" s="101"/>
      <c r="P177" s="101"/>
      <c r="Q177" s="145"/>
      <c r="R177" s="101"/>
      <c r="S177" s="102"/>
      <c r="T177" s="103"/>
      <c r="U177" s="103"/>
      <c r="AU177" s="103"/>
      <c r="AV177" s="102"/>
      <c r="BC177" s="125"/>
      <c r="BE177" s="98"/>
    </row>
    <row r="178" spans="1:58" ht="98.1" hidden="1" customHeight="1">
      <c r="A178" s="103"/>
      <c r="C178" s="104"/>
      <c r="D178" s="103"/>
      <c r="F178" s="103"/>
      <c r="H178" s="103"/>
      <c r="J178" s="103"/>
      <c r="L178" s="146"/>
      <c r="M178" s="103"/>
      <c r="N178" s="101"/>
      <c r="O178" s="101"/>
      <c r="P178" s="101"/>
      <c r="Q178" s="145"/>
      <c r="S178" s="102"/>
      <c r="T178" s="103"/>
      <c r="U178" s="103"/>
      <c r="AU178" s="103"/>
      <c r="AV178" s="102"/>
      <c r="BC178" s="125"/>
      <c r="BE178" s="98"/>
    </row>
    <row r="179" spans="1:58" ht="101.85" hidden="1" customHeight="1">
      <c r="A179" s="103"/>
      <c r="C179" s="104"/>
      <c r="D179" s="103"/>
      <c r="F179" s="103"/>
      <c r="H179" s="103"/>
      <c r="J179" s="103"/>
      <c r="L179" s="146"/>
      <c r="M179" s="103"/>
      <c r="N179" s="101"/>
      <c r="O179" s="101"/>
      <c r="P179" s="101"/>
      <c r="Q179" s="145"/>
      <c r="S179" s="102"/>
      <c r="T179" s="103"/>
      <c r="U179" s="103"/>
      <c r="AU179" s="103"/>
      <c r="AV179" s="102"/>
      <c r="BC179" s="125"/>
      <c r="BE179" s="98"/>
    </row>
    <row r="180" spans="1:58" ht="113.25" hidden="1" customHeight="1">
      <c r="A180" s="103"/>
      <c r="C180" s="104"/>
      <c r="D180" s="103"/>
      <c r="F180" s="103"/>
      <c r="H180" s="103"/>
      <c r="J180" s="103"/>
      <c r="L180" s="146"/>
      <c r="M180" s="103"/>
      <c r="N180" s="101"/>
      <c r="O180" s="101"/>
      <c r="P180" s="101"/>
      <c r="Q180" s="145"/>
      <c r="S180" s="102"/>
      <c r="T180" s="103"/>
      <c r="U180" s="103"/>
      <c r="AU180" s="103"/>
      <c r="AV180" s="102"/>
      <c r="BC180" s="125"/>
      <c r="BE180" s="98"/>
    </row>
    <row r="181" spans="1:58" ht="112.35" hidden="1" customHeight="1">
      <c r="A181" s="103"/>
      <c r="C181" s="104"/>
      <c r="D181" s="103"/>
      <c r="F181" s="103"/>
      <c r="H181" s="103"/>
      <c r="J181" s="103"/>
      <c r="L181" s="146"/>
      <c r="M181" s="103"/>
      <c r="N181" s="101"/>
      <c r="O181" s="101"/>
      <c r="P181" s="101"/>
      <c r="Q181" s="145"/>
      <c r="S181" s="102"/>
      <c r="T181" s="103"/>
      <c r="U181" s="103"/>
      <c r="AU181" s="103"/>
      <c r="AV181" s="102"/>
      <c r="BC181" s="125"/>
      <c r="BE181" s="98"/>
    </row>
    <row r="182" spans="1:58" ht="105.95" hidden="1" customHeight="1">
      <c r="A182" s="103"/>
      <c r="C182" s="104"/>
      <c r="D182" s="103"/>
      <c r="F182" s="103"/>
      <c r="H182" s="103"/>
      <c r="J182" s="103"/>
      <c r="L182" s="146"/>
      <c r="M182" s="103"/>
      <c r="N182" s="101"/>
      <c r="O182" s="101"/>
      <c r="P182" s="101"/>
      <c r="Q182" s="145"/>
      <c r="S182" s="102"/>
      <c r="T182" s="103"/>
      <c r="U182" s="103"/>
      <c r="AU182" s="103"/>
      <c r="AV182" s="102"/>
      <c r="BC182" s="125"/>
      <c r="BE182" s="98"/>
    </row>
    <row r="183" spans="1:58" ht="98.1" hidden="1" customHeight="1">
      <c r="A183" s="103"/>
      <c r="C183" s="104"/>
      <c r="D183" s="103"/>
      <c r="F183" s="103"/>
      <c r="H183" s="103"/>
      <c r="J183" s="103"/>
      <c r="L183" s="146"/>
      <c r="M183" s="103"/>
      <c r="N183" s="101"/>
      <c r="O183" s="101"/>
      <c r="P183" s="101"/>
      <c r="Q183" s="146"/>
      <c r="S183" s="102"/>
      <c r="T183" s="103"/>
      <c r="U183" s="103"/>
      <c r="AU183" s="103"/>
      <c r="AV183" s="102"/>
      <c r="BC183" s="125"/>
      <c r="BE183" s="98"/>
    </row>
    <row r="184" spans="1:58" ht="119.1" hidden="1" customHeight="1">
      <c r="A184" s="103"/>
      <c r="C184" s="104"/>
      <c r="D184" s="103"/>
      <c r="F184" s="103"/>
      <c r="H184" s="103"/>
      <c r="J184" s="103"/>
      <c r="L184" s="146"/>
      <c r="M184" s="103"/>
      <c r="N184" s="101"/>
      <c r="O184" s="101"/>
      <c r="P184" s="101"/>
      <c r="Q184" s="146"/>
      <c r="S184" s="102"/>
      <c r="T184" s="103"/>
      <c r="U184" s="103"/>
      <c r="AU184" s="103"/>
      <c r="AV184" s="102"/>
      <c r="BC184" s="125"/>
      <c r="BE184" s="98"/>
    </row>
    <row r="185" spans="1:58" ht="98.1" customHeight="1">
      <c r="A185" s="103" t="str">
        <f t="shared" si="66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6489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46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46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103" t="s">
        <v>34</v>
      </c>
      <c r="U185" s="103" t="str">
        <f>IF(A185&lt;&gt;"",_xlfn.XLOOKUP(A185,'1C'!A:A,'1C'!K:K,_xlfn.XLOOKUP(C185,'1C'!W:W,'1C'!K:K,"",0),0),"")</f>
        <v>Унисекс</v>
      </c>
      <c r="V185" s="99">
        <v>6</v>
      </c>
      <c r="AT185" s="103">
        <f t="shared" si="67"/>
        <v>6</v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5"/>
        <v>Италия</v>
      </c>
      <c r="AX185" s="106">
        <f t="shared" si="68"/>
        <v>0.1</v>
      </c>
      <c r="AY185" s="103">
        <f t="shared" si="69"/>
        <v>0.15000000000000002</v>
      </c>
      <c r="AZ185" s="103">
        <f t="shared" si="70"/>
        <v>0.60000000000000009</v>
      </c>
      <c r="BA185" s="103">
        <f t="shared" si="71"/>
        <v>0.90000000000000013</v>
      </c>
      <c r="BB185" s="107">
        <v>2509.92</v>
      </c>
      <c r="BC185" s="125">
        <f t="shared" si="72"/>
        <v>15059.52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3"/>
        <v>0</v>
      </c>
    </row>
    <row r="186" spans="1:58" ht="252.4" customHeight="1">
      <c r="A186" s="103" t="str">
        <f t="shared" si="66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6490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46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46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103" t="s">
        <v>34</v>
      </c>
      <c r="U186" s="103" t="str">
        <f>IF(A186&lt;&gt;"",_xlfn.XLOOKUP(A186,'1C'!A:A,'1C'!K:K,_xlfn.XLOOKUP(C186,'1C'!W:W,'1C'!K:K,"",0),0),"")</f>
        <v>Унисекс</v>
      </c>
      <c r="V186" s="99">
        <v>12</v>
      </c>
      <c r="AT186" s="103">
        <f t="shared" si="67"/>
        <v>12</v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5"/>
        <v>Италия</v>
      </c>
      <c r="AX186" s="106">
        <f t="shared" si="68"/>
        <v>0.1</v>
      </c>
      <c r="AY186" s="103">
        <f t="shared" si="69"/>
        <v>0.15000000000000002</v>
      </c>
      <c r="AZ186" s="103">
        <f t="shared" si="70"/>
        <v>1.2000000000000002</v>
      </c>
      <c r="BA186" s="103">
        <f t="shared" si="71"/>
        <v>1.8000000000000003</v>
      </c>
      <c r="BB186" s="107">
        <v>2509.92</v>
      </c>
      <c r="BC186" s="125">
        <f t="shared" si="72"/>
        <v>30119.040000000001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3"/>
        <v>0</v>
      </c>
    </row>
    <row r="187" spans="1:58" ht="148.9" customHeight="1">
      <c r="A187" s="103" t="str">
        <f t="shared" si="66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6490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46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45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103" t="s">
        <v>34</v>
      </c>
      <c r="U187" s="103" t="str">
        <f>IF(A187&lt;&gt;"",_xlfn.XLOOKUP(A187,'1C'!A:A,'1C'!K:K,_xlfn.XLOOKUP(C187,'1C'!W:W,'1C'!K:K,"",0),0),"")</f>
        <v>Унисекс</v>
      </c>
      <c r="V187" s="99">
        <v>10</v>
      </c>
      <c r="AT187" s="103">
        <f t="shared" si="67"/>
        <v>10</v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5"/>
        <v>Италия</v>
      </c>
      <c r="AX187" s="106">
        <f t="shared" si="68"/>
        <v>0.1</v>
      </c>
      <c r="AY187" s="103">
        <f t="shared" si="69"/>
        <v>0.15000000000000002</v>
      </c>
      <c r="AZ187" s="103">
        <f t="shared" si="70"/>
        <v>1</v>
      </c>
      <c r="BA187" s="103">
        <f t="shared" si="71"/>
        <v>1.5000000000000002</v>
      </c>
      <c r="BB187" s="107">
        <v>2509.92</v>
      </c>
      <c r="BC187" s="125">
        <f t="shared" si="72"/>
        <v>25099.200000000001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3"/>
        <v>0</v>
      </c>
    </row>
    <row r="188" spans="1:58" ht="98.1" customHeight="1">
      <c r="A188" s="103" t="str">
        <f t="shared" si="66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6492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46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46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103" t="s">
        <v>34</v>
      </c>
      <c r="U188" s="103" t="str">
        <f>IF(A188&lt;&gt;"",_xlfn.XLOOKUP(A188,'1C'!A:A,'1C'!K:K,_xlfn.XLOOKUP(C188,'1C'!W:W,'1C'!K:K,"",0),0),"")</f>
        <v>Унисекс</v>
      </c>
      <c r="V188" s="99">
        <v>6</v>
      </c>
      <c r="AT188" s="103">
        <f t="shared" si="67"/>
        <v>6</v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5"/>
        <v>Италия</v>
      </c>
      <c r="AX188" s="106">
        <f t="shared" si="68"/>
        <v>0.1</v>
      </c>
      <c r="AY188" s="103">
        <f t="shared" si="69"/>
        <v>0.15000000000000002</v>
      </c>
      <c r="AZ188" s="103">
        <f t="shared" si="70"/>
        <v>0.60000000000000009</v>
      </c>
      <c r="BA188" s="103">
        <f t="shared" si="71"/>
        <v>0.90000000000000013</v>
      </c>
      <c r="BB188" s="107">
        <v>2509.92</v>
      </c>
      <c r="BC188" s="125">
        <f t="shared" si="72"/>
        <v>15059.52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3"/>
        <v>0</v>
      </c>
    </row>
    <row r="189" spans="1:58" ht="98.1" customHeight="1">
      <c r="A189" s="103" t="str">
        <f t="shared" si="66"/>
        <v>775611257</v>
      </c>
      <c r="B189" s="98" t="str">
        <f>_xlfn.LET(_xlpm.model,MID(_xlfn.XLOOKUP(C189,'1C'!W:W,'1C'!B:B,"new",0),1,7),_xlpm.color,IF(L189&lt;&gt;"",_xlfn.XLOOKUP(L189,Colors!A:A,Colors!B:B,"new",0),"требуется цвет"),IF(C189&lt;&gt;"",_xlfn.XLOOKUP(A189,'1C'!A:A,'1C'!B:B,IF(_xlpm.model&lt;&gt;"new",_xlpm.model&amp;_xlpm.color,"new")),""))</f>
        <v>02-613-54</v>
      </c>
      <c r="C189" s="104" t="s">
        <v>6557</v>
      </c>
      <c r="D189" s="103" t="str">
        <f>IF(A189&lt;&gt;"",_xlfn.XLOOKUP(C189,'1C'!W:W,'1C'!X:X,"",0),"")</f>
        <v>TRUCKER CAP HIKING</v>
      </c>
      <c r="E189" s="103" t="str">
        <f>IF(F189&lt;&gt;"",IFERROR(VLOOKUP(F189,Категории!A:B,2,0),""),"Требуется категория")</f>
        <v>Бейсболки</v>
      </c>
      <c r="F189" s="103" t="str">
        <f>IF(A189&lt;&gt;"",IF(BD189&gt;0,_xlfn.XLOOKUP(A189,'1C'!A:A,'1C'!J:J,"",0),_xlfn.XLOOKUP(C189,'1C'!W:W,'1C'!J:J,"",0)),"")</f>
        <v>Бейсболка с сеточкой</v>
      </c>
      <c r="G189" s="103" t="str">
        <f>IF(C189&lt;&gt;"",IF(BD189&gt;0,_xlfn.XLOOKUP(A189,'1C'!A:A,'1C'!L:L,"",0),_xlfn.XLOOKUP(C189,'1C'!W:W,'1C'!L:L,"",0)),"")</f>
        <v>Stetson</v>
      </c>
      <c r="H189" s="103" t="str">
        <f>IF(A189&lt;&gt;"",_xlfn.XLOOKUP(A189,'1C'!A:A,'1C'!M:M,_xlfn.XLOOKUP(C189,'1C'!W:W,'1C'!M:M,"",0),0),"")</f>
        <v>всесезон</v>
      </c>
      <c r="I189"/>
      <c r="J189" s="103" t="str">
        <f>_xlfn.LET(_xlpm.itemName,_xlfn.XLOOKUP(A189,'1C'!A:A,'1C'!D:D,"",0),IFERROR(MID(_xlpm.itemName,FIND(" ",_xlpm.itemName)+1,FIND("арт.",_xlpm.itemName)-(FIND(" ",_xlpm.itemName)+2)),""))</f>
        <v>STETSON</v>
      </c>
      <c r="K189" s="108" t="s">
        <v>603</v>
      </c>
      <c r="L189" s="146" t="str">
        <f>IF(K189&lt;&gt;"",IFERROR(VLOOKUP(A189,'1C'!A:X,8,0),IFERROR(VLOOKUP(K189,Colors!D:E,2,0),"")),"")</f>
        <v>бежевый / серый</v>
      </c>
      <c r="M189" s="103" t="str">
        <f>IF(K189&lt;&gt;"",_xlfn.XLOOKUP(A189,'1C'!A:A,'1C'!R:R,"",0),"")</f>
        <v>бежевый</v>
      </c>
      <c r="Q189" s="146" t="str">
        <f>IF(A189&lt;&gt;"",_xlfn.XLOOKUP(A189,'1C'!A:A,'1C'!I:I,_xlfn.XLOOKUP(C189,'1C'!W:W,'1C'!I:I,"",0),0),"")</f>
        <v>100% хлопок / Подклад: 100% хлопок</v>
      </c>
      <c r="S189" s="103" t="str">
        <f>_xlfn.LET(_xlpm.RES,IF(A189&lt;&gt;"",_xlfn.XLOOKUP(A189,'1C'!A:A,'1C'!N:N,_xlfn.XLOOKUP(C189,'1C'!W:W,'1C'!N:N,"",0),0),""),IF(_xlpm.RES=0,"",_xlpm.RES))</f>
        <v>хлопковые</v>
      </c>
      <c r="T189" s="99" t="s">
        <v>15</v>
      </c>
      <c r="U189" s="103" t="str">
        <f>IF(A189&lt;&gt;"",_xlfn.XLOOKUP(A189,'1C'!A:A,'1C'!K:K,_xlfn.XLOOKUP(C189,'1C'!W:W,'1C'!K:K,"",0),0),"")</f>
        <v>Унисекс</v>
      </c>
      <c r="V189" s="99">
        <v>55</v>
      </c>
      <c r="AT189" s="103">
        <f t="shared" si="67"/>
        <v>55</v>
      </c>
      <c r="AU189" s="103" t="str">
        <f>IF(A189&lt;&gt;"",_xlfn.XLOOKUP(_xlfn.XLOOKUP(A189,'1C'!A:A,'1C'!O:O,_xlfn.XLOOKUP(C189,'1C'!W:W,'1C'!O:O,"",0),0),Settings!N:N,Settings!O:O,"",0),"")</f>
        <v>CN</v>
      </c>
      <c r="AV189" s="103" t="str">
        <f ca="1">IF(AU189&lt;&gt;"",VLOOKUP(AU189,INDIRECT(SUBSTITUTE(IF(ISNUMBER(IFERROR(VALUE(LEFT(J189,1)),FALSE)),"_"&amp;J189,J189),"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9" s="103" t="str">
        <f ca="1">IF(AU189&lt;&gt;"",VLOOKUP(AU189,INDIRECT(SUBSTITUTE(IF(ISNUMBER(IFERROR(VALUE(LEFT(J189,1)),FALSE)),"_"&amp;J189,J189)," ","")&amp;"Manufactures"),2,0),"Требуется код страны")</f>
        <v>Китай</v>
      </c>
      <c r="AX189" s="106">
        <f t="shared" si="68"/>
        <v>0.1</v>
      </c>
      <c r="AY189" s="103">
        <f t="shared" si="69"/>
        <v>0.15000000000000002</v>
      </c>
      <c r="AZ189" s="103">
        <f t="shared" si="70"/>
        <v>5.5</v>
      </c>
      <c r="BA189" s="103">
        <f t="shared" si="71"/>
        <v>8.2500000000000018</v>
      </c>
      <c r="BB189" s="107">
        <v>1005.75</v>
      </c>
      <c r="BC189" s="125">
        <f t="shared" si="72"/>
        <v>55316.25</v>
      </c>
      <c r="BD189" s="98">
        <f>IF(A189&lt;&gt;"",IF(_xlfn.XLOOKUP(A189,'1C'!A:A,'1C'!A:A,0,0)&gt;0,1,0),"")</f>
        <v>1</v>
      </c>
      <c r="BE189" s="148">
        <f>IF(C189&lt;&gt;"",IF(_xlfn.XLOOKUP(TEXT(C189,"###"),'1C'!W:W,'1C'!D:D,0,0)&gt;0,0,1),"")</f>
        <v>0</v>
      </c>
      <c r="BF189" s="98">
        <f t="shared" si="73"/>
        <v>0</v>
      </c>
    </row>
    <row r="190" spans="1:58" ht="98.1" customHeight="1">
      <c r="A190" s="103" t="str">
        <f t="shared" si="66"/>
        <v>775611337</v>
      </c>
      <c r="B190" s="98" t="str">
        <f>_xlfn.LET(_xlpm.model,MID(_xlfn.XLOOKUP(C190,'1C'!W:W,'1C'!B:B,"new",0),1,7),_xlpm.color,IF(L190&lt;&gt;"",_xlfn.XLOOKUP(L190,Colors!A:A,Colors!B:B,"new",0),"требуется цвет"),IF(C190&lt;&gt;"",_xlfn.XLOOKUP(A190,'1C'!A:A,'1C'!B:B,IF(_xlpm.model&lt;&gt;"new",_xlpm.model&amp;_xlpm.color,"new")),""))</f>
        <v>02-614-54</v>
      </c>
      <c r="C190" s="104" t="s">
        <v>6558</v>
      </c>
      <c r="D190" s="103" t="str">
        <f>IF(A190&lt;&gt;"",_xlfn.XLOOKUP(C190,'1C'!W:W,'1C'!X:X,"",0),"")</f>
        <v>TRUCKER CAP ANIMAL NATURE</v>
      </c>
      <c r="E190" s="103" t="str">
        <f>IF(F190&lt;&gt;"",IFERROR(VLOOKUP(F190,Категории!A:B,2,0),""),"Требуется категория")</f>
        <v>Бейсболки</v>
      </c>
      <c r="F190" s="103" t="str">
        <f>IF(A190&lt;&gt;"",IF(BD190&gt;0,_xlfn.XLOOKUP(A190,'1C'!A:A,'1C'!J:J,"",0),_xlfn.XLOOKUP(C190,'1C'!W:W,'1C'!J:J,"",0)),"")</f>
        <v>Бейсболка с сеточкой</v>
      </c>
      <c r="G190" s="103" t="str">
        <f>IF(C190&lt;&gt;"",IF(BD190&gt;0,_xlfn.XLOOKUP(A190,'1C'!A:A,'1C'!L:L,"",0),_xlfn.XLOOKUP(C190,'1C'!W:W,'1C'!L:L,"",0)),"")</f>
        <v>Stetson</v>
      </c>
      <c r="H190" s="103" t="str">
        <f>IF(A190&lt;&gt;"",_xlfn.XLOOKUP(A190,'1C'!A:A,'1C'!M:M,_xlfn.XLOOKUP(C190,'1C'!W:W,'1C'!M:M,"",0),0),"")</f>
        <v>всесезон</v>
      </c>
      <c r="I190"/>
      <c r="J190" s="103" t="str">
        <f>_xlfn.LET(_xlpm.itemName,_xlfn.XLOOKUP(A190,'1C'!A:A,'1C'!D:D,"",0),IFERROR(MID(_xlpm.itemName,FIND(" ",_xlpm.itemName)+1,FIND("арт.",_xlpm.itemName)-(FIND(" ",_xlpm.itemName)+2)),""))</f>
        <v>STETSON</v>
      </c>
      <c r="K190" s="108" t="s">
        <v>653</v>
      </c>
      <c r="L190" s="146" t="str">
        <f>IF(K190&lt;&gt;"",IFERROR(VLOOKUP(A190,'1C'!A:X,8,0),IFERROR(VLOOKUP(K190,Colors!D:E,2,0),"")),"")</f>
        <v>бежевый / серый</v>
      </c>
      <c r="M190" s="103" t="str">
        <f>IF(K190&lt;&gt;"",_xlfn.XLOOKUP(A190,'1C'!A:A,'1C'!R:R,"",0),"")</f>
        <v>бежевый</v>
      </c>
      <c r="Q190" s="146" t="str">
        <f>IF(A190&lt;&gt;"",_xlfn.XLOOKUP(A190,'1C'!A:A,'1C'!I:I,_xlfn.XLOOKUP(C190,'1C'!W:W,'1C'!I:I,"",0),0),"")</f>
        <v>100% хлопок / Подклад: 100% хлопок</v>
      </c>
      <c r="S190" s="103" t="str">
        <f>_xlfn.LET(_xlpm.RES,IF(A190&lt;&gt;"",_xlfn.XLOOKUP(A190,'1C'!A:A,'1C'!N:N,_xlfn.XLOOKUP(C190,'1C'!W:W,'1C'!N:N,"",0),0),""),IF(_xlpm.RES=0,"",_xlpm.RES))</f>
        <v>хлопковые</v>
      </c>
      <c r="T190" s="99" t="s">
        <v>15</v>
      </c>
      <c r="U190" s="103" t="str">
        <f>IF(A190&lt;&gt;"",_xlfn.XLOOKUP(A190,'1C'!A:A,'1C'!K:K,_xlfn.XLOOKUP(C190,'1C'!W:W,'1C'!K:K,"",0),0),"")</f>
        <v>Унисекс</v>
      </c>
      <c r="AA190" s="99">
        <v>30</v>
      </c>
      <c r="AT190" s="103">
        <f t="shared" si="67"/>
        <v>30</v>
      </c>
      <c r="AU190" s="103" t="str">
        <f>IF(A190&lt;&gt;"",_xlfn.XLOOKUP(_xlfn.XLOOKUP(A190,'1C'!A:A,'1C'!O:O,_xlfn.XLOOKUP(C190,'1C'!W:W,'1C'!O:O,"",0),0),Settings!N:N,Settings!O:O,"",0),"")</f>
        <v>CN</v>
      </c>
      <c r="AV190" s="103" t="str">
        <f ca="1">IF(AU190&lt;&gt;"",VLOOKUP(AU190,INDIRECT(SUBSTITUTE(IF(ISNUMBER(IFERROR(VALUE(LEFT(J190,1)),FALSE)),"_"&amp;J190,J190),"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0" s="103" t="str">
        <f ca="1">IF(AU190&lt;&gt;"",VLOOKUP(AU190,INDIRECT(SUBSTITUTE(IF(ISNUMBER(IFERROR(VALUE(LEFT(J190,1)),FALSE)),"_"&amp;J190,J190)," ","")&amp;"Manufactures"),2,0),"Требуется код страны")</f>
        <v>Китай</v>
      </c>
      <c r="AX190" s="106">
        <f t="shared" si="68"/>
        <v>0.1</v>
      </c>
      <c r="AY190" s="103">
        <f t="shared" si="69"/>
        <v>0.15000000000000002</v>
      </c>
      <c r="AZ190" s="103">
        <f t="shared" si="70"/>
        <v>3</v>
      </c>
      <c r="BA190" s="103">
        <f t="shared" si="71"/>
        <v>4.5000000000000009</v>
      </c>
      <c r="BB190" s="107">
        <v>1005.75</v>
      </c>
      <c r="BC190" s="125">
        <f t="shared" si="72"/>
        <v>30172.5</v>
      </c>
      <c r="BD190" s="98">
        <f>IF(A190&lt;&gt;"",IF(_xlfn.XLOOKUP(A190,'1C'!A:A,'1C'!A:A,0,0)&gt;0,1,0),"")</f>
        <v>1</v>
      </c>
      <c r="BE190" s="148">
        <f>IF(C190&lt;&gt;"",IF(_xlfn.XLOOKUP(TEXT(C190,"###"),'1C'!W:W,'1C'!D:D,0,0)&gt;0,0,1),"")</f>
        <v>0</v>
      </c>
      <c r="BF190" s="98">
        <f t="shared" si="73"/>
        <v>0</v>
      </c>
    </row>
    <row r="191" spans="1:58" ht="98.1" customHeight="1">
      <c r="A191" s="103" t="str">
        <f t="shared" si="66"/>
        <v>775611428</v>
      </c>
      <c r="B191" s="98" t="str">
        <f>_xlfn.LET(_xlpm.model,MID(_xlfn.XLOOKUP(C191,'1C'!W:W,'1C'!B:B,"new",0),1,7),_xlpm.color,IF(L191&lt;&gt;"",_xlfn.XLOOKUP(L191,Colors!A:A,Colors!B:B,"new",0),"требуется цвет"),IF(C191&lt;&gt;"",_xlfn.XLOOKUP(A191,'1C'!A:A,'1C'!B:B,IF(_xlpm.model&lt;&gt;"new",_xlpm.model&amp;_xlpm.color,"new")),""))</f>
        <v>02-615-13</v>
      </c>
      <c r="C191" s="104" t="s">
        <v>6559</v>
      </c>
      <c r="D191" s="103" t="str">
        <f>IF(A191&lt;&gt;"",_xlfn.XLOOKUP(C191,'1C'!W:W,'1C'!X:X,"",0),"")</f>
        <v>TRUCKER CAP CANOE</v>
      </c>
      <c r="E191" s="103" t="str">
        <f>IF(F191&lt;&gt;"",IFERROR(VLOOKUP(F191,Категории!A:B,2,0),""),"Требуется категория")</f>
        <v>Бейсболки</v>
      </c>
      <c r="F191" s="103" t="str">
        <f>IF(A191&lt;&gt;"",IF(BD191&gt;0,_xlfn.XLOOKUP(A191,'1C'!A:A,'1C'!J:J,"",0),_xlfn.XLOOKUP(C191,'1C'!W:W,'1C'!J:J,"",0)),"")</f>
        <v>Бейсболка с сеточкой</v>
      </c>
      <c r="G191" s="103" t="str">
        <f>IF(C191&lt;&gt;"",IF(BD191&gt;0,_xlfn.XLOOKUP(A191,'1C'!A:A,'1C'!L:L,"",0),_xlfn.XLOOKUP(C191,'1C'!W:W,'1C'!L:L,"",0)),"")</f>
        <v>Stetson</v>
      </c>
      <c r="H191" s="103" t="str">
        <f>IF(A191&lt;&gt;"",_xlfn.XLOOKUP(A191,'1C'!A:A,'1C'!M:M,_xlfn.XLOOKUP(C191,'1C'!W:W,'1C'!M:M,"",0),0),"")</f>
        <v>всесезон</v>
      </c>
      <c r="I191"/>
      <c r="J191" s="103" t="str">
        <f>_xlfn.LET(_xlpm.itemName,_xlfn.XLOOKUP(A191,'1C'!A:A,'1C'!D:D,"",0),IFERROR(MID(_xlpm.itemName,FIND(" ",_xlpm.itemName)+1,FIND("арт.",_xlpm.itemName)-(FIND(" ",_xlpm.itemName)+2)),""))</f>
        <v>STETSON</v>
      </c>
      <c r="K191" s="108" t="s">
        <v>662</v>
      </c>
      <c r="L191" s="146" t="str">
        <f>IF(K191&lt;&gt;"",IFERROR(VLOOKUP(A191,'1C'!A:X,8,0),IFERROR(VLOOKUP(K191,Colors!D:E,2,0),"")),"")</f>
        <v>оранжевый / синий</v>
      </c>
      <c r="M191" s="103" t="str">
        <f>IF(K191&lt;&gt;"",_xlfn.XLOOKUP(A191,'1C'!A:A,'1C'!R:R,"",0),"")</f>
        <v>оранжевый</v>
      </c>
      <c r="Q191" s="146" t="str">
        <f>IF(A191&lt;&gt;"",_xlfn.XLOOKUP(A191,'1C'!A:A,'1C'!I:I,_xlfn.XLOOKUP(C191,'1C'!W:W,'1C'!I:I,"",0),0),"")</f>
        <v>100% хлопок / Подклад: 100% хлопок</v>
      </c>
      <c r="S191" s="103" t="str">
        <f>_xlfn.LET(_xlpm.RES,IF(A191&lt;&gt;"",_xlfn.XLOOKUP(A191,'1C'!A:A,'1C'!N:N,_xlfn.XLOOKUP(C191,'1C'!W:W,'1C'!N:N,"",0),0),""),IF(_xlpm.RES=0,"",_xlpm.RES))</f>
        <v>хлопковые</v>
      </c>
      <c r="T191" s="99" t="s">
        <v>15</v>
      </c>
      <c r="U191" s="103" t="str">
        <f>IF(A191&lt;&gt;"",_xlfn.XLOOKUP(A191,'1C'!A:A,'1C'!K:K,_xlfn.XLOOKUP(C191,'1C'!W:W,'1C'!K:K,"",0),0),"")</f>
        <v>Унисекс</v>
      </c>
      <c r="AC191" s="99">
        <v>60</v>
      </c>
      <c r="AT191" s="103">
        <f t="shared" si="67"/>
        <v>60</v>
      </c>
      <c r="AU191" s="103" t="str">
        <f>IF(A191&lt;&gt;"",_xlfn.XLOOKUP(_xlfn.XLOOKUP(A191,'1C'!A:A,'1C'!O:O,_xlfn.XLOOKUP(C191,'1C'!W:W,'1C'!O:O,"",0),0),Settings!N:N,Settings!O:O,"",0),"")</f>
        <v>CN</v>
      </c>
      <c r="AV191" s="103" t="str">
        <f ca="1">IF(AU191&lt;&gt;"",VLOOKUP(AU191,INDIRECT(SUBSTITUTE(IF(ISNUMBER(IFERROR(VALUE(LEFT(J191,1)),FALSE)),"_"&amp;J191,J191),"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1" s="103" t="str">
        <f ca="1">IF(AU191&lt;&gt;"",VLOOKUP(AU191,INDIRECT(SUBSTITUTE(IF(ISNUMBER(IFERROR(VALUE(LEFT(J191,1)),FALSE)),"_"&amp;J191,J191)," ","")&amp;"Manufactures"),2,0),"Требуется код страны")</f>
        <v>Китай</v>
      </c>
      <c r="AX191" s="106">
        <f t="shared" si="68"/>
        <v>0.1</v>
      </c>
      <c r="AY191" s="103">
        <f t="shared" si="69"/>
        <v>0.15000000000000002</v>
      </c>
      <c r="AZ191" s="103">
        <f t="shared" si="70"/>
        <v>6</v>
      </c>
      <c r="BA191" s="103">
        <f t="shared" si="71"/>
        <v>9.0000000000000018</v>
      </c>
      <c r="BB191" s="107">
        <v>1005.75</v>
      </c>
      <c r="BC191" s="125">
        <f t="shared" si="72"/>
        <v>60345</v>
      </c>
      <c r="BD191" s="98">
        <f>IF(A191&lt;&gt;"",IF(_xlfn.XLOOKUP(A191,'1C'!A:A,'1C'!A:A,0,0)&gt;0,1,0),"")</f>
        <v>1</v>
      </c>
      <c r="BE191" s="148">
        <f>IF(C191&lt;&gt;"",IF(_xlfn.XLOOKUP(TEXT(C191,"###"),'1C'!W:W,'1C'!D:D,0,0)&gt;0,0,1),"")</f>
        <v>0</v>
      </c>
      <c r="BF191" s="98">
        <f t="shared" si="73"/>
        <v>0</v>
      </c>
    </row>
    <row r="192" spans="1:58" ht="98.1" customHeight="1">
      <c r="A192" s="103" t="str">
        <f t="shared" si="66"/>
        <v>66111051</v>
      </c>
      <c r="B192" s="98" t="str">
        <f>_xlfn.LET(_xlpm.model,MID(_xlfn.XLOOKUP(C192,'1C'!W:W,'1C'!B:B,"new",0),1,7),_xlpm.color,IF(L192&lt;&gt;"",_xlfn.XLOOKUP(L192,Colors!A:A,Colors!B:B,"new",0),"требуется цвет"),IF(C192&lt;&gt;"",_xlfn.XLOOKUP(A192,'1C'!A:A,'1C'!B:B,IF(_xlpm.model&lt;&gt;"new",_xlpm.model&amp;_xlpm.color,"new")),""))</f>
        <v>02-201-09</v>
      </c>
      <c r="C192" s="104" t="s">
        <v>6560</v>
      </c>
      <c r="D192" s="103" t="str">
        <f>IF(A192&lt;&gt;"",_xlfn.XLOOKUP(C192,'1C'!W:W,'1C'!X:X,"",0),"")</f>
        <v>TEXAS COTTON</v>
      </c>
      <c r="E192" s="103" t="str">
        <f>IF(F192&lt;&gt;"",IFERROR(VLOOKUP(F192,Категории!A:B,2,0),""),"Требуется категория")</f>
        <v>Кепки</v>
      </c>
      <c r="F192" s="103" t="str">
        <f>IF(A192&lt;&gt;"",IF(BD192&gt;0,_xlfn.XLOOKUP(A192,'1C'!A:A,'1C'!J:J,"",0),_xlfn.XLOOKUP(C192,'1C'!W:W,'1C'!J:J,"",0)),"")</f>
        <v>Кепка уточка</v>
      </c>
      <c r="G192" s="103" t="str">
        <f>IF(C192&lt;&gt;"",IF(BD192&gt;0,_xlfn.XLOOKUP(A192,'1C'!A:A,'1C'!L:L,"",0),_xlfn.XLOOKUP(C192,'1C'!W:W,'1C'!L:L,"",0)),"")</f>
        <v>Stetson</v>
      </c>
      <c r="H192" s="103" t="str">
        <f>IF(A192&lt;&gt;"",_xlfn.XLOOKUP(A192,'1C'!A:A,'1C'!M:M,_xlfn.XLOOKUP(C192,'1C'!W:W,'1C'!M:M,"",0),0),"")</f>
        <v>всесезон</v>
      </c>
      <c r="I192"/>
      <c r="J192" s="103" t="str">
        <f>_xlfn.LET(_xlpm.itemName,_xlfn.XLOOKUP(A192,'1C'!A:A,'1C'!D:D,"",0),IFERROR(MID(_xlpm.itemName,FIND(" ",_xlpm.itemName)+1,FIND("арт.",_xlpm.itemName)-(FIND(" ",_xlpm.itemName)+2)),""))</f>
        <v>STETSON</v>
      </c>
      <c r="K192" s="108" t="s">
        <v>6561</v>
      </c>
      <c r="L192" s="146" t="str">
        <f>IF(K192&lt;&gt;"",IFERROR(VLOOKUP(A192,'1C'!A:X,8,0),IFERROR(VLOOKUP(K192,Colors!D:E,2,0),"")),"")</f>
        <v>черный</v>
      </c>
      <c r="M192" s="103" t="str">
        <f>IF(K192&lt;&gt;"",_xlfn.XLOOKUP(A192,'1C'!A:A,'1C'!R:R,"",0),"")</f>
        <v>черный</v>
      </c>
      <c r="Q192" s="146" t="str">
        <f>IF(A192&lt;&gt;"",_xlfn.XLOOKUP(A192,'1C'!A:A,'1C'!I:I,_xlfn.XLOOKUP(C192,'1C'!W:W,'1C'!I:I,"",0),0),"")</f>
        <v>100% хлопок / Подклад: 100% хлопок</v>
      </c>
      <c r="S192" s="103" t="str">
        <f>_xlfn.LET(_xlpm.RES,IF(A192&lt;&gt;"",_xlfn.XLOOKUP(A192,'1C'!A:A,'1C'!N:N,_xlfn.XLOOKUP(C192,'1C'!W:W,'1C'!N:N,"",0),0),""),IF(_xlpm.RES=0,"",_xlpm.RES))</f>
        <v>хлопковые</v>
      </c>
      <c r="T192" s="99" t="s">
        <v>15</v>
      </c>
      <c r="U192" s="103" t="str">
        <f>IF(A192&lt;&gt;"",_xlfn.XLOOKUP(A192,'1C'!A:A,'1C'!K:K,_xlfn.XLOOKUP(C192,'1C'!W:W,'1C'!K:K,"",0),0),"")</f>
        <v>Унисекс</v>
      </c>
      <c r="AB192" s="99">
        <v>3</v>
      </c>
      <c r="AC192" s="99">
        <v>3</v>
      </c>
      <c r="AT192" s="103">
        <f t="shared" si="67"/>
        <v>6</v>
      </c>
      <c r="AU192" s="103" t="str">
        <f>IF(A192&lt;&gt;"",_xlfn.XLOOKUP(_xlfn.XLOOKUP(A192,'1C'!A:A,'1C'!O:O,_xlfn.XLOOKUP(C192,'1C'!W:W,'1C'!O:O,"",0),0),Settings!N:N,Settings!O:O,"",0),"")</f>
        <v>CN</v>
      </c>
      <c r="AV192" s="103" t="str">
        <f ca="1">IF(AU192&lt;&gt;"",VLOOKUP(AU192,INDIRECT(SUBSTITUTE(IF(ISNUMBER(IFERROR(VALUE(LEFT(J192,1)),FALSE)),"_"&amp;J192,J192),"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2" s="103" t="str">
        <f ca="1">IF(AU192&lt;&gt;"",VLOOKUP(AU192,INDIRECT(SUBSTITUTE(IF(ISNUMBER(IFERROR(VALUE(LEFT(J192,1)),FALSE)),"_"&amp;J192,J192)," ","")&amp;"Manufactures"),2,0),"Требуется код страны")</f>
        <v>Китай</v>
      </c>
      <c r="AX192" s="106">
        <f t="shared" si="68"/>
        <v>0.1</v>
      </c>
      <c r="AY192" s="103">
        <f t="shared" si="69"/>
        <v>0.15000000000000002</v>
      </c>
      <c r="AZ192" s="103">
        <f t="shared" si="70"/>
        <v>0.60000000000000009</v>
      </c>
      <c r="BA192" s="103">
        <f t="shared" si="71"/>
        <v>0.90000000000000013</v>
      </c>
      <c r="BB192" s="107">
        <v>774</v>
      </c>
      <c r="BC192" s="125">
        <f t="shared" si="72"/>
        <v>4644</v>
      </c>
      <c r="BD192" s="98">
        <f>IF(A192&lt;&gt;"",IF(_xlfn.XLOOKUP(A192,'1C'!A:A,'1C'!A:A,0,0)&gt;0,1,0),"")</f>
        <v>1</v>
      </c>
      <c r="BE192" s="148">
        <f>IF(C192&lt;&gt;"",IF(_xlfn.XLOOKUP(TEXT(C192,"###"),'1C'!W:W,'1C'!D:D,0,0)&gt;0,0,1),"")</f>
        <v>0</v>
      </c>
      <c r="BF192" s="98">
        <f t="shared" si="73"/>
        <v>0</v>
      </c>
    </row>
    <row r="193" spans="3:3" ht="98.1" customHeight="1">
      <c r="C193" s="104" t="s">
        <v>47</v>
      </c>
    </row>
  </sheetData>
  <sheetProtection sheet="1" objects="1" scenarios="1" formatColumns="0" formatRows="0" sort="0" autoFilter="0"/>
  <autoFilter ref="A1:BG188" xr:uid="{00000000-0001-0000-0000-000000000000}">
    <sortState xmlns:xlrd2="http://schemas.microsoft.com/office/spreadsheetml/2017/richdata2" ref="A3:BG188">
      <sortCondition descending="1" ref="BF1:BF89"/>
    </sortState>
  </autoFilter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A2:H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M3:O52 N3:O187 B3:B187 A1:O2 J3:M3 H3:H21 D3:D68 BF1:BF355 A4:O188 A193:O355 A189:H192 J189:O192 P1:BD355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A4:O188 A193:O355 A189:H192 J189:O192 P1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L1:M1048576 N188:N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Q45"/>
  <sheetViews>
    <sheetView topLeftCell="A16" workbookViewId="0">
      <selection activeCell="A45" sqref="A45"/>
    </sheetView>
  </sheetViews>
  <sheetFormatPr defaultRowHeight="15"/>
  <cols>
    <col min="1" max="1" width="11" style="162" bestFit="1" customWidth="1"/>
    <col min="2" max="2" width="5.7109375" bestFit="1" customWidth="1"/>
    <col min="3" max="3" width="6.28515625" bestFit="1" customWidth="1"/>
    <col min="4" max="4" width="10.140625" bestFit="1" customWidth="1"/>
    <col min="5" max="5" width="5.7109375" bestFit="1" customWidth="1"/>
    <col min="6" max="6" width="6" bestFit="1" customWidth="1"/>
    <col min="7" max="7" width="5.7109375" bestFit="1" customWidth="1"/>
    <col min="8" max="17" width="3" bestFit="1" customWidth="1"/>
  </cols>
  <sheetData>
    <row r="1" spans="1:17">
      <c r="A1" s="162" t="s">
        <v>364</v>
      </c>
      <c r="B1" t="s">
        <v>6562</v>
      </c>
      <c r="C1" t="s">
        <v>6563</v>
      </c>
      <c r="D1" t="s">
        <v>6564</v>
      </c>
      <c r="E1" t="s">
        <v>479</v>
      </c>
      <c r="F1" t="s">
        <v>6565</v>
      </c>
      <c r="G1" t="s">
        <v>6566</v>
      </c>
      <c r="H1">
        <v>55</v>
      </c>
      <c r="I1">
        <v>56</v>
      </c>
      <c r="J1">
        <v>57</v>
      </c>
      <c r="K1">
        <v>58</v>
      </c>
      <c r="L1">
        <v>59</v>
      </c>
      <c r="M1">
        <v>60</v>
      </c>
      <c r="N1">
        <v>61</v>
      </c>
      <c r="O1">
        <v>62</v>
      </c>
      <c r="P1">
        <v>63</v>
      </c>
      <c r="Q1">
        <v>64</v>
      </c>
    </row>
    <row r="2" spans="1:17">
      <c r="A2" s="162">
        <v>859938024</v>
      </c>
      <c r="B2" t="s">
        <v>6566</v>
      </c>
      <c r="C2">
        <v>8</v>
      </c>
      <c r="D2" t="s">
        <v>6494</v>
      </c>
      <c r="E2" t="s">
        <v>651</v>
      </c>
      <c r="F2">
        <v>22.7</v>
      </c>
      <c r="G2">
        <v>8</v>
      </c>
    </row>
    <row r="3" spans="1:17">
      <c r="A3" s="162">
        <v>859937922</v>
      </c>
      <c r="B3" t="s">
        <v>6566</v>
      </c>
      <c r="C3">
        <v>16</v>
      </c>
      <c r="D3" t="s">
        <v>6480</v>
      </c>
      <c r="E3" t="s">
        <v>616</v>
      </c>
      <c r="F3">
        <v>30.4</v>
      </c>
      <c r="G3">
        <v>16</v>
      </c>
    </row>
    <row r="4" spans="1:17">
      <c r="A4" s="162">
        <v>859934533</v>
      </c>
      <c r="B4" t="s">
        <v>6566</v>
      </c>
      <c r="C4">
        <v>6</v>
      </c>
      <c r="D4" t="s">
        <v>6489</v>
      </c>
      <c r="E4" t="s">
        <v>673</v>
      </c>
      <c r="F4">
        <v>22.7</v>
      </c>
      <c r="G4">
        <v>6</v>
      </c>
    </row>
    <row r="5" spans="1:17">
      <c r="A5" s="162">
        <v>775611428</v>
      </c>
      <c r="B5">
        <v>59</v>
      </c>
      <c r="C5">
        <v>60</v>
      </c>
      <c r="D5" t="s">
        <v>6559</v>
      </c>
      <c r="E5" t="s">
        <v>662</v>
      </c>
      <c r="F5">
        <v>13.41</v>
      </c>
      <c r="L5">
        <v>60</v>
      </c>
    </row>
    <row r="6" spans="1:17">
      <c r="A6" s="162">
        <v>68471021</v>
      </c>
      <c r="B6">
        <v>55</v>
      </c>
      <c r="C6">
        <v>2</v>
      </c>
      <c r="D6" t="s">
        <v>6477</v>
      </c>
      <c r="E6" t="s">
        <v>6561</v>
      </c>
      <c r="F6">
        <v>45.8</v>
      </c>
      <c r="H6">
        <v>2</v>
      </c>
      <c r="O6">
        <v>3</v>
      </c>
    </row>
    <row r="7" spans="1:17">
      <c r="A7" s="162">
        <v>6840502355</v>
      </c>
      <c r="B7">
        <v>61</v>
      </c>
      <c r="C7">
        <v>5</v>
      </c>
      <c r="D7" t="s">
        <v>6460</v>
      </c>
      <c r="E7" t="s">
        <v>6567</v>
      </c>
      <c r="F7">
        <v>38.1</v>
      </c>
      <c r="J7">
        <v>2</v>
      </c>
      <c r="L7">
        <v>4</v>
      </c>
      <c r="M7">
        <v>6</v>
      </c>
      <c r="N7">
        <v>15</v>
      </c>
      <c r="Q7">
        <v>11</v>
      </c>
    </row>
    <row r="8" spans="1:17">
      <c r="A8" s="162">
        <v>6840502347</v>
      </c>
      <c r="B8" t="s">
        <v>6566</v>
      </c>
      <c r="C8">
        <v>1</v>
      </c>
      <c r="D8" t="s">
        <v>6460</v>
      </c>
      <c r="E8" t="s">
        <v>6568</v>
      </c>
      <c r="F8">
        <v>38.1</v>
      </c>
      <c r="G8">
        <v>1</v>
      </c>
      <c r="L8">
        <v>7</v>
      </c>
      <c r="N8">
        <v>2</v>
      </c>
      <c r="P8">
        <v>12</v>
      </c>
    </row>
    <row r="9" spans="1:17">
      <c r="A9" s="162">
        <v>359810262</v>
      </c>
      <c r="B9">
        <v>59</v>
      </c>
      <c r="C9">
        <v>3</v>
      </c>
      <c r="D9" t="s">
        <v>6427</v>
      </c>
      <c r="E9" t="s">
        <v>638</v>
      </c>
      <c r="F9">
        <v>57.3</v>
      </c>
      <c r="H9">
        <v>7</v>
      </c>
      <c r="J9">
        <v>4</v>
      </c>
      <c r="L9">
        <v>3</v>
      </c>
      <c r="O9">
        <v>10</v>
      </c>
    </row>
    <row r="10" spans="1:17">
      <c r="A10" s="162">
        <v>189010126</v>
      </c>
      <c r="B10">
        <v>61</v>
      </c>
      <c r="C10">
        <v>1</v>
      </c>
      <c r="D10" t="s">
        <v>6465</v>
      </c>
      <c r="E10" t="s">
        <v>614</v>
      </c>
      <c r="F10">
        <v>49.6</v>
      </c>
      <c r="H10">
        <v>2</v>
      </c>
      <c r="J10">
        <v>1</v>
      </c>
      <c r="N10">
        <v>1</v>
      </c>
      <c r="P10">
        <v>2</v>
      </c>
    </row>
    <row r="11" spans="1:17">
      <c r="A11" s="162">
        <v>16981071</v>
      </c>
      <c r="B11">
        <v>57</v>
      </c>
      <c r="C11">
        <v>2</v>
      </c>
      <c r="D11" t="s">
        <v>6432</v>
      </c>
      <c r="E11" t="s">
        <v>6561</v>
      </c>
      <c r="F11">
        <v>38.1</v>
      </c>
      <c r="H11">
        <v>3</v>
      </c>
      <c r="J11">
        <v>2</v>
      </c>
      <c r="K11">
        <v>6</v>
      </c>
      <c r="L11">
        <v>4</v>
      </c>
      <c r="O11">
        <v>3</v>
      </c>
    </row>
    <row r="12" spans="1:17">
      <c r="A12" s="162">
        <v>6840502333</v>
      </c>
      <c r="B12">
        <v>59</v>
      </c>
      <c r="C12">
        <v>1</v>
      </c>
      <c r="D12" t="s">
        <v>6460</v>
      </c>
      <c r="E12" t="s">
        <v>6569</v>
      </c>
      <c r="F12">
        <v>38.1</v>
      </c>
      <c r="G12">
        <v>4</v>
      </c>
      <c r="J12">
        <v>16</v>
      </c>
      <c r="L12">
        <v>39</v>
      </c>
      <c r="N12">
        <v>1</v>
      </c>
      <c r="O12">
        <v>26</v>
      </c>
    </row>
    <row r="13" spans="1:17">
      <c r="A13" s="162">
        <v>6840502327</v>
      </c>
      <c r="B13">
        <v>57</v>
      </c>
      <c r="C13">
        <v>22</v>
      </c>
      <c r="D13" t="s">
        <v>6460</v>
      </c>
      <c r="E13" t="s">
        <v>6570</v>
      </c>
      <c r="F13">
        <v>38.1</v>
      </c>
      <c r="G13">
        <v>2</v>
      </c>
      <c r="J13">
        <v>25</v>
      </c>
      <c r="K13">
        <v>11</v>
      </c>
      <c r="L13">
        <v>28</v>
      </c>
      <c r="N13">
        <v>28</v>
      </c>
    </row>
    <row r="14" spans="1:17">
      <c r="A14" s="162">
        <v>859938026</v>
      </c>
      <c r="B14" t="s">
        <v>6566</v>
      </c>
      <c r="C14">
        <v>8</v>
      </c>
      <c r="D14" t="s">
        <v>6494</v>
      </c>
      <c r="E14" t="s">
        <v>614</v>
      </c>
      <c r="F14">
        <v>22.7</v>
      </c>
      <c r="G14">
        <v>8</v>
      </c>
    </row>
    <row r="15" spans="1:17">
      <c r="A15" s="162">
        <v>859937968</v>
      </c>
      <c r="B15" t="s">
        <v>6566</v>
      </c>
      <c r="C15">
        <v>16</v>
      </c>
      <c r="D15" t="s">
        <v>6480</v>
      </c>
      <c r="E15" t="s">
        <v>658</v>
      </c>
      <c r="F15">
        <v>30.4</v>
      </c>
      <c r="G15">
        <v>16</v>
      </c>
    </row>
    <row r="16" spans="1:17">
      <c r="A16" s="162">
        <v>859937868</v>
      </c>
      <c r="B16">
        <v>59</v>
      </c>
      <c r="C16">
        <v>6</v>
      </c>
      <c r="D16" t="s">
        <v>6479</v>
      </c>
      <c r="E16" t="s">
        <v>658</v>
      </c>
      <c r="F16">
        <v>30.4</v>
      </c>
      <c r="L16">
        <v>6</v>
      </c>
    </row>
    <row r="17" spans="1:16">
      <c r="A17" s="162">
        <v>859937538</v>
      </c>
      <c r="B17" t="s">
        <v>6566</v>
      </c>
      <c r="C17">
        <v>14</v>
      </c>
      <c r="D17" t="s">
        <v>6491</v>
      </c>
      <c r="E17" t="s">
        <v>641</v>
      </c>
      <c r="F17">
        <v>22.7</v>
      </c>
      <c r="G17">
        <v>14</v>
      </c>
    </row>
    <row r="18" spans="1:16">
      <c r="A18" s="162">
        <v>859937526</v>
      </c>
      <c r="B18" t="s">
        <v>6566</v>
      </c>
      <c r="C18">
        <v>14</v>
      </c>
      <c r="D18" t="s">
        <v>6491</v>
      </c>
      <c r="E18" t="s">
        <v>614</v>
      </c>
      <c r="F18">
        <v>22.7</v>
      </c>
      <c r="G18">
        <v>14</v>
      </c>
    </row>
    <row r="19" spans="1:16">
      <c r="A19" s="162">
        <v>859936562</v>
      </c>
      <c r="B19" t="s">
        <v>6566</v>
      </c>
      <c r="C19">
        <v>10</v>
      </c>
      <c r="D19" t="s">
        <v>6490</v>
      </c>
      <c r="E19" t="s">
        <v>638</v>
      </c>
      <c r="F19">
        <v>22.7</v>
      </c>
      <c r="G19">
        <v>10</v>
      </c>
    </row>
    <row r="20" spans="1:16">
      <c r="A20" s="162">
        <v>859936513</v>
      </c>
      <c r="B20" t="s">
        <v>6566</v>
      </c>
      <c r="C20">
        <v>12</v>
      </c>
      <c r="D20" t="s">
        <v>6490</v>
      </c>
      <c r="E20" t="s">
        <v>622</v>
      </c>
      <c r="F20">
        <v>22.7</v>
      </c>
      <c r="G20">
        <v>12</v>
      </c>
    </row>
    <row r="21" spans="1:16">
      <c r="A21" s="162">
        <v>851930161</v>
      </c>
      <c r="B21" t="s">
        <v>6566</v>
      </c>
      <c r="C21">
        <v>19</v>
      </c>
      <c r="D21" t="s">
        <v>6488</v>
      </c>
      <c r="E21" t="s">
        <v>599</v>
      </c>
      <c r="F21">
        <v>26.5</v>
      </c>
      <c r="G21">
        <v>19</v>
      </c>
    </row>
    <row r="22" spans="1:16">
      <c r="A22" s="162">
        <v>851930122</v>
      </c>
      <c r="B22" t="s">
        <v>6566</v>
      </c>
      <c r="C22">
        <v>20</v>
      </c>
      <c r="D22" t="s">
        <v>6488</v>
      </c>
      <c r="E22" t="s">
        <v>616</v>
      </c>
      <c r="F22">
        <v>26.5</v>
      </c>
      <c r="G22">
        <v>20</v>
      </c>
    </row>
    <row r="23" spans="1:16">
      <c r="A23" s="162">
        <v>775611337</v>
      </c>
      <c r="B23">
        <v>57</v>
      </c>
      <c r="C23">
        <v>30</v>
      </c>
      <c r="D23" t="s">
        <v>6558</v>
      </c>
      <c r="E23" t="s">
        <v>653</v>
      </c>
      <c r="F23">
        <v>13.41</v>
      </c>
      <c r="J23">
        <v>30</v>
      </c>
    </row>
    <row r="24" spans="1:16">
      <c r="A24" s="162">
        <v>775611257</v>
      </c>
      <c r="B24" t="s">
        <v>6566</v>
      </c>
      <c r="C24">
        <v>55</v>
      </c>
      <c r="D24" t="s">
        <v>6557</v>
      </c>
      <c r="E24" t="s">
        <v>603</v>
      </c>
      <c r="F24">
        <v>13.41</v>
      </c>
      <c r="G24">
        <v>55</v>
      </c>
    </row>
    <row r="25" spans="1:16">
      <c r="A25" s="162">
        <v>775118667</v>
      </c>
      <c r="B25" t="s">
        <v>6566</v>
      </c>
      <c r="C25">
        <v>70</v>
      </c>
      <c r="D25" t="s">
        <v>6441</v>
      </c>
      <c r="E25" t="s">
        <v>764</v>
      </c>
      <c r="F25">
        <v>13.41</v>
      </c>
      <c r="G25">
        <v>70</v>
      </c>
    </row>
    <row r="26" spans="1:16">
      <c r="A26" s="162">
        <v>684710263</v>
      </c>
      <c r="B26">
        <v>63</v>
      </c>
      <c r="C26">
        <v>5</v>
      </c>
      <c r="D26" t="s">
        <v>6477</v>
      </c>
      <c r="E26" t="s">
        <v>779</v>
      </c>
      <c r="F26">
        <v>45.8</v>
      </c>
      <c r="L26">
        <v>3</v>
      </c>
      <c r="P26">
        <v>5</v>
      </c>
    </row>
    <row r="27" spans="1:16">
      <c r="A27" s="162">
        <v>684010121</v>
      </c>
      <c r="B27">
        <v>60</v>
      </c>
      <c r="C27">
        <v>3</v>
      </c>
      <c r="D27" t="s">
        <v>6448</v>
      </c>
      <c r="E27" t="s">
        <v>669</v>
      </c>
      <c r="F27">
        <v>30.4</v>
      </c>
      <c r="J27">
        <v>1</v>
      </c>
      <c r="L27">
        <v>1</v>
      </c>
      <c r="M27">
        <v>3</v>
      </c>
      <c r="N27">
        <v>2</v>
      </c>
    </row>
    <row r="28" spans="1:16">
      <c r="A28" s="162">
        <v>612710263</v>
      </c>
      <c r="B28">
        <v>59</v>
      </c>
      <c r="C28">
        <v>2</v>
      </c>
      <c r="D28" t="s">
        <v>6474</v>
      </c>
      <c r="E28" t="s">
        <v>779</v>
      </c>
      <c r="F28">
        <v>38.1</v>
      </c>
      <c r="J28">
        <v>2</v>
      </c>
      <c r="L28">
        <v>2</v>
      </c>
      <c r="M28">
        <v>3</v>
      </c>
    </row>
    <row r="29" spans="1:16">
      <c r="A29" s="162">
        <v>259812363</v>
      </c>
      <c r="B29">
        <v>57</v>
      </c>
      <c r="C29">
        <v>2</v>
      </c>
      <c r="D29" t="s">
        <v>6431</v>
      </c>
      <c r="E29" t="s">
        <v>779</v>
      </c>
      <c r="F29">
        <v>57.3</v>
      </c>
      <c r="J29">
        <v>5</v>
      </c>
    </row>
    <row r="30" spans="1:16">
      <c r="A30" s="162">
        <v>252811365</v>
      </c>
      <c r="B30">
        <v>57</v>
      </c>
      <c r="C30">
        <v>4</v>
      </c>
      <c r="D30" t="s">
        <v>6428</v>
      </c>
      <c r="E30" t="s">
        <v>642</v>
      </c>
      <c r="F30">
        <v>49.6</v>
      </c>
      <c r="J30">
        <v>4</v>
      </c>
      <c r="M30">
        <v>2</v>
      </c>
      <c r="P30">
        <v>3</v>
      </c>
    </row>
    <row r="31" spans="1:16">
      <c r="A31" s="162">
        <v>219814129</v>
      </c>
      <c r="B31">
        <v>59</v>
      </c>
      <c r="C31">
        <v>2</v>
      </c>
      <c r="D31" t="s">
        <v>6430</v>
      </c>
      <c r="E31" t="s">
        <v>672</v>
      </c>
      <c r="F31">
        <v>49.6</v>
      </c>
      <c r="I31">
        <v>3</v>
      </c>
      <c r="L31">
        <v>6</v>
      </c>
    </row>
    <row r="32" spans="1:16">
      <c r="A32" s="162">
        <v>118710163</v>
      </c>
      <c r="B32">
        <v>55</v>
      </c>
      <c r="C32">
        <v>5</v>
      </c>
      <c r="D32" t="s">
        <v>6471</v>
      </c>
      <c r="E32" t="s">
        <v>779</v>
      </c>
      <c r="F32">
        <v>57.3</v>
      </c>
      <c r="H32">
        <v>5</v>
      </c>
      <c r="I32">
        <v>8</v>
      </c>
      <c r="O32">
        <v>4</v>
      </c>
    </row>
    <row r="33" spans="1:17">
      <c r="A33" s="162">
        <v>86993521</v>
      </c>
      <c r="B33" t="s">
        <v>6566</v>
      </c>
      <c r="C33">
        <v>6</v>
      </c>
      <c r="D33" t="s">
        <v>6492</v>
      </c>
      <c r="E33" t="s">
        <v>6561</v>
      </c>
      <c r="F33">
        <v>22.7</v>
      </c>
      <c r="G33">
        <v>6</v>
      </c>
    </row>
    <row r="34" spans="1:17">
      <c r="A34" s="162">
        <v>85992113</v>
      </c>
      <c r="B34" t="s">
        <v>6566</v>
      </c>
      <c r="C34">
        <v>7</v>
      </c>
      <c r="D34" t="s">
        <v>6487</v>
      </c>
      <c r="E34" t="s">
        <v>6571</v>
      </c>
      <c r="F34">
        <v>38.1</v>
      </c>
      <c r="G34">
        <v>7</v>
      </c>
    </row>
    <row r="35" spans="1:17">
      <c r="A35" s="162">
        <v>85992111</v>
      </c>
      <c r="B35" t="s">
        <v>6566</v>
      </c>
      <c r="C35">
        <v>7</v>
      </c>
      <c r="D35" t="s">
        <v>6487</v>
      </c>
      <c r="E35" t="s">
        <v>6561</v>
      </c>
      <c r="F35">
        <v>38.1</v>
      </c>
      <c r="G35">
        <v>7</v>
      </c>
    </row>
    <row r="36" spans="1:17">
      <c r="A36" s="162">
        <v>85392013</v>
      </c>
      <c r="B36" t="s">
        <v>6566</v>
      </c>
      <c r="C36">
        <v>18</v>
      </c>
      <c r="D36" t="s">
        <v>6486</v>
      </c>
      <c r="E36" t="s">
        <v>6571</v>
      </c>
      <c r="F36">
        <v>38.1</v>
      </c>
      <c r="G36">
        <v>18</v>
      </c>
    </row>
    <row r="37" spans="1:17">
      <c r="A37" s="162">
        <v>74911021</v>
      </c>
      <c r="B37">
        <v>55</v>
      </c>
      <c r="C37">
        <v>8</v>
      </c>
      <c r="D37" t="s">
        <v>6484</v>
      </c>
      <c r="E37" t="s">
        <v>6561</v>
      </c>
      <c r="F37">
        <v>15</v>
      </c>
      <c r="H37">
        <v>8</v>
      </c>
    </row>
    <row r="38" spans="1:17">
      <c r="A38" s="162">
        <v>66471031</v>
      </c>
      <c r="B38">
        <v>61</v>
      </c>
      <c r="C38">
        <v>3</v>
      </c>
      <c r="D38" t="s">
        <v>6476</v>
      </c>
      <c r="E38" t="s">
        <v>6561</v>
      </c>
      <c r="F38">
        <v>45.8</v>
      </c>
      <c r="N38">
        <v>3</v>
      </c>
    </row>
    <row r="39" spans="1:17">
      <c r="A39" s="162">
        <v>66111051</v>
      </c>
      <c r="B39">
        <v>59</v>
      </c>
      <c r="C39">
        <v>3</v>
      </c>
      <c r="D39" t="s">
        <v>6560</v>
      </c>
      <c r="E39" t="s">
        <v>6561</v>
      </c>
      <c r="F39">
        <v>10.32</v>
      </c>
      <c r="K39">
        <v>3</v>
      </c>
      <c r="L39">
        <v>3</v>
      </c>
    </row>
    <row r="40" spans="1:17">
      <c r="A40" s="162">
        <v>61271021</v>
      </c>
      <c r="B40">
        <v>59</v>
      </c>
      <c r="C40">
        <v>6</v>
      </c>
      <c r="D40" t="s">
        <v>6474</v>
      </c>
      <c r="E40" t="s">
        <v>6561</v>
      </c>
      <c r="F40">
        <v>38.1</v>
      </c>
      <c r="L40">
        <v>6</v>
      </c>
    </row>
    <row r="41" spans="1:17">
      <c r="A41" s="162">
        <v>35981021</v>
      </c>
      <c r="B41">
        <v>55</v>
      </c>
      <c r="C41">
        <v>4</v>
      </c>
      <c r="D41" t="s">
        <v>6427</v>
      </c>
      <c r="E41" t="s">
        <v>6561</v>
      </c>
      <c r="F41">
        <v>57.3</v>
      </c>
      <c r="H41">
        <v>4</v>
      </c>
      <c r="N41">
        <v>14</v>
      </c>
    </row>
    <row r="42" spans="1:17">
      <c r="A42" s="162">
        <v>27911036</v>
      </c>
      <c r="B42">
        <v>61</v>
      </c>
      <c r="C42">
        <v>6</v>
      </c>
      <c r="D42" t="s">
        <v>6483</v>
      </c>
      <c r="E42" t="s">
        <v>820</v>
      </c>
      <c r="F42">
        <v>30.4</v>
      </c>
      <c r="N42">
        <v>13</v>
      </c>
      <c r="Q42">
        <v>15</v>
      </c>
    </row>
    <row r="43" spans="1:17">
      <c r="A43" s="162">
        <v>25271026</v>
      </c>
      <c r="B43">
        <v>59</v>
      </c>
      <c r="C43">
        <v>1</v>
      </c>
      <c r="D43" t="s">
        <v>6473</v>
      </c>
      <c r="E43" t="s">
        <v>820</v>
      </c>
      <c r="F43">
        <v>65</v>
      </c>
      <c r="H43">
        <v>3</v>
      </c>
      <c r="J43">
        <v>4</v>
      </c>
      <c r="K43">
        <v>10</v>
      </c>
      <c r="L43">
        <v>1</v>
      </c>
    </row>
    <row r="44" spans="1:17">
      <c r="A44" s="162">
        <v>19981011</v>
      </c>
      <c r="B44">
        <v>57</v>
      </c>
      <c r="C44">
        <v>2</v>
      </c>
      <c r="D44" t="s">
        <v>6433</v>
      </c>
      <c r="E44" t="s">
        <v>6561</v>
      </c>
      <c r="F44">
        <v>38.1</v>
      </c>
      <c r="H44">
        <v>6</v>
      </c>
      <c r="I44">
        <v>2</v>
      </c>
      <c r="J44">
        <v>2</v>
      </c>
      <c r="L44">
        <v>6</v>
      </c>
    </row>
    <row r="45" spans="1:17">
      <c r="A45" s="162">
        <v>16971011</v>
      </c>
      <c r="B45">
        <v>57</v>
      </c>
      <c r="C45">
        <v>8</v>
      </c>
      <c r="D45" t="s">
        <v>6472</v>
      </c>
      <c r="E45" t="s">
        <v>6561</v>
      </c>
      <c r="F45">
        <v>57.3</v>
      </c>
      <c r="J45">
        <v>8</v>
      </c>
      <c r="P4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5" t="s">
        <v>466</v>
      </c>
      <c r="C5" s="155"/>
      <c r="D5" s="155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6"/>
      <c r="C6" s="157"/>
      <c r="D6" s="157"/>
      <c r="E6" s="15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2" t="s">
        <v>543</v>
      </c>
      <c r="C8" s="153"/>
      <c r="D8" s="153"/>
      <c r="E8" s="15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9"/>
      <c r="C17" s="150"/>
      <c r="D17" s="150"/>
      <c r="E17" s="15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5" activePane="bottomLeft" state="frozen"/>
      <selection pane="bottomLeft" activeCell="B7" sqref="B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1" t="s">
        <v>435</v>
      </c>
      <c r="B11" s="142" t="s">
        <v>395</v>
      </c>
      <c r="C11" s="142" t="s">
        <v>6497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38"/>
      <c r="E20" s="138"/>
      <c r="F20" s="138"/>
      <c r="G20" s="138"/>
      <c r="H20" s="138"/>
      <c r="I20" s="138"/>
      <c r="J20" s="13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0" t="s">
        <v>556</v>
      </c>
      <c r="C21" s="138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6508</v>
      </c>
      <c r="G3559" s="70" t="s">
        <v>6429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6509</v>
      </c>
      <c r="G3560" s="70" t="s">
        <v>6430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6510</v>
      </c>
      <c r="G3561" s="70" t="s">
        <v>6433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6511</v>
      </c>
      <c r="G3562" s="70" t="s">
        <v>6434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6512</v>
      </c>
      <c r="G3563" s="70" t="s">
        <v>6435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6513</v>
      </c>
      <c r="G3564" s="70" t="s">
        <v>6436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6514</v>
      </c>
      <c r="G3565" s="70" t="s">
        <v>6437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6515</v>
      </c>
      <c r="G3566" s="70" t="s">
        <v>6438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6516</v>
      </c>
      <c r="G3567" s="70" t="s">
        <v>6439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6517</v>
      </c>
      <c r="G3568" s="70" t="s">
        <v>6440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6518</v>
      </c>
      <c r="G3569" s="70" t="s">
        <v>6442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6519</v>
      </c>
      <c r="G3570" s="70" t="s">
        <v>6443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6520</v>
      </c>
      <c r="G3571" s="70" t="s">
        <v>6444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6521</v>
      </c>
      <c r="G3572" s="70" t="s">
        <v>6445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6522</v>
      </c>
      <c r="G3573" s="70" t="s">
        <v>6446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6523</v>
      </c>
      <c r="G3574" s="70" t="s">
        <v>6447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6524</v>
      </c>
      <c r="G3575" s="70" t="s">
        <v>6449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6525</v>
      </c>
      <c r="G3576" s="70" t="s">
        <v>6450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6526</v>
      </c>
      <c r="G3577" s="70" t="s">
        <v>6451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6527</v>
      </c>
      <c r="G3578" s="70" t="s">
        <v>6452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6528</v>
      </c>
      <c r="G3579" s="70" t="s">
        <v>6453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6529</v>
      </c>
      <c r="G3580" s="70" t="s">
        <v>6454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6530</v>
      </c>
      <c r="G3581" s="70" t="s">
        <v>6455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6531</v>
      </c>
      <c r="G3582" s="70" t="s">
        <v>6456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6532</v>
      </c>
      <c r="G3583" s="70" t="s">
        <v>6457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6533</v>
      </c>
      <c r="G3584" s="70" t="s">
        <v>6458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6534</v>
      </c>
      <c r="G3585" s="70" t="s">
        <v>6459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6535</v>
      </c>
      <c r="G3586" s="70" t="s">
        <v>6461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6536</v>
      </c>
      <c r="G3587" s="70" t="s">
        <v>6462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6537</v>
      </c>
      <c r="G3588" s="70" t="s">
        <v>6463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6538</v>
      </c>
      <c r="G3589" s="70" t="s">
        <v>6464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6539</v>
      </c>
      <c r="G3590" s="70" t="s">
        <v>6465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6540</v>
      </c>
      <c r="G3591" s="70" t="s">
        <v>6466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6541</v>
      </c>
      <c r="G3592" s="70" t="s">
        <v>6467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6542</v>
      </c>
      <c r="G3593" s="70" t="s">
        <v>6468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6543</v>
      </c>
      <c r="G3594" s="70" t="s">
        <v>6469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6544</v>
      </c>
      <c r="G3595" s="70" t="s">
        <v>6470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6545</v>
      </c>
      <c r="G3596" s="70" t="s">
        <v>6475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6546</v>
      </c>
      <c r="G3597" s="70" t="s">
        <v>6478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6547</v>
      </c>
      <c r="G3598" s="70" t="s">
        <v>6479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6548</v>
      </c>
      <c r="G3599" s="70" t="s">
        <v>6480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6549</v>
      </c>
      <c r="G3600" s="70" t="s">
        <v>6481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6550</v>
      </c>
      <c r="G3601" s="70" t="s">
        <v>6482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6551</v>
      </c>
      <c r="G3602" s="70" t="s">
        <v>6485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6552</v>
      </c>
      <c r="G3603" s="70" t="s">
        <v>6491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6553</v>
      </c>
      <c r="G3604" s="70" t="s">
        <v>6493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6554</v>
      </c>
      <c r="G3605" s="70" t="s">
        <v>6494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6555</v>
      </c>
      <c r="G3606" s="70" t="s">
        <v>6495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6556</v>
      </c>
      <c r="G3607" s="70" t="s">
        <v>6496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2022-09-09T11:32:11Z</dcterms:modified>
</cp:coreProperties>
</file>