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ty\term4\مکانیک سیالات\پروژه\"/>
    </mc:Choice>
  </mc:AlternateContent>
  <xr:revisionPtr revIDLastSave="0" documentId="13_ncr:1_{182EF2E3-4B86-485A-A296-891D32715F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L3" i="2"/>
  <c r="L4" i="2"/>
  <c r="L5" i="2"/>
  <c r="L6" i="2"/>
  <c r="L7" i="2"/>
  <c r="L8" i="2"/>
  <c r="L9" i="2"/>
  <c r="L10" i="2"/>
  <c r="L11" i="2"/>
  <c r="L12" i="2"/>
  <c r="L13" i="2"/>
  <c r="L14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2" i="2"/>
  <c r="M3" i="2"/>
  <c r="M4" i="2"/>
  <c r="M6" i="2"/>
  <c r="M5" i="2"/>
  <c r="M7" i="2"/>
  <c r="M9" i="2"/>
  <c r="M8" i="2"/>
  <c r="M10" i="2"/>
  <c r="M11" i="2"/>
  <c r="M12" i="2"/>
  <c r="M13" i="2"/>
  <c r="M14" i="2"/>
  <c r="M2" i="2"/>
  <c r="I3" i="2"/>
  <c r="I4" i="2"/>
  <c r="I6" i="2"/>
  <c r="I5" i="2"/>
  <c r="I7" i="2"/>
  <c r="I9" i="2"/>
  <c r="I8" i="2"/>
  <c r="I10" i="2"/>
  <c r="I11" i="2"/>
  <c r="I12" i="2"/>
  <c r="I13" i="2"/>
  <c r="I14" i="2"/>
  <c r="I2" i="2"/>
  <c r="G3" i="2"/>
  <c r="G4" i="2"/>
  <c r="G6" i="2"/>
  <c r="G5" i="2"/>
  <c r="G7" i="2"/>
  <c r="G9" i="2"/>
  <c r="G8" i="2"/>
  <c r="G10" i="2"/>
  <c r="G11" i="2"/>
  <c r="G12" i="2"/>
  <c r="G13" i="2"/>
  <c r="G14" i="2"/>
  <c r="G2" i="2"/>
  <c r="E3" i="2"/>
  <c r="E4" i="2"/>
  <c r="E6" i="2"/>
  <c r="E5" i="2"/>
  <c r="E7" i="2"/>
  <c r="E9" i="2"/>
  <c r="E8" i="2"/>
  <c r="E10" i="2"/>
  <c r="E11" i="2"/>
  <c r="E12" i="2"/>
  <c r="E13" i="2"/>
  <c r="E14" i="2"/>
  <c r="E2" i="2"/>
  <c r="C3" i="2"/>
  <c r="C4" i="2"/>
  <c r="C6" i="2"/>
  <c r="C5" i="2"/>
  <c r="C7" i="2"/>
  <c r="C9" i="2"/>
  <c r="C8" i="2"/>
  <c r="C10" i="2"/>
  <c r="C11" i="2"/>
  <c r="C12" i="2"/>
  <c r="N12" i="2" s="1"/>
  <c r="C13" i="2"/>
  <c r="C14" i="2"/>
  <c r="C2" i="2"/>
  <c r="B3" i="1"/>
  <c r="B4" i="1"/>
  <c r="B5" i="1"/>
  <c r="B6" i="1"/>
  <c r="B7" i="1"/>
  <c r="B8" i="1"/>
  <c r="B9" i="1"/>
  <c r="H3" i="1"/>
  <c r="H4" i="1"/>
  <c r="H5" i="1"/>
  <c r="H6" i="1"/>
  <c r="H7" i="1"/>
  <c r="H8" i="1"/>
  <c r="H9" i="1"/>
  <c r="H2" i="1"/>
  <c r="F3" i="1"/>
  <c r="I3" i="1" s="1"/>
  <c r="J3" i="1" s="1"/>
  <c r="F4" i="1"/>
  <c r="I4" i="1" s="1"/>
  <c r="J4" i="1" s="1"/>
  <c r="F5" i="1"/>
  <c r="I5" i="1" s="1"/>
  <c r="J5" i="1" s="1"/>
  <c r="F6" i="1"/>
  <c r="I6" i="1" s="1"/>
  <c r="J6" i="1" s="1"/>
  <c r="F7" i="1"/>
  <c r="I7" i="1" s="1"/>
  <c r="J7" i="1" s="1"/>
  <c r="F8" i="1"/>
  <c r="F9" i="1"/>
  <c r="I9" i="1" s="1"/>
  <c r="J9" i="1" s="1"/>
  <c r="F2" i="1"/>
  <c r="I2" i="1" s="1"/>
  <c r="D3" i="1"/>
  <c r="D4" i="1"/>
  <c r="D5" i="1"/>
  <c r="D6" i="1"/>
  <c r="D7" i="1"/>
  <c r="D8" i="1"/>
  <c r="D9" i="1"/>
  <c r="D2" i="1"/>
  <c r="I8" i="1" l="1"/>
  <c r="J8" i="1" s="1"/>
  <c r="J2" i="1"/>
  <c r="N14" i="2"/>
  <c r="N13" i="2"/>
  <c r="N4" i="2"/>
  <c r="N11" i="2"/>
  <c r="N5" i="2"/>
  <c r="N9" i="2"/>
  <c r="N6" i="2"/>
  <c r="N7" i="2"/>
  <c r="N2" i="2"/>
  <c r="N10" i="2"/>
  <c r="N8" i="2"/>
  <c r="K9" i="1"/>
  <c r="L7" i="1"/>
  <c r="L9" i="1"/>
  <c r="K8" i="1"/>
  <c r="L8" i="1"/>
  <c r="L6" i="1"/>
  <c r="K6" i="1"/>
  <c r="L5" i="1"/>
  <c r="K5" i="1"/>
  <c r="L4" i="1"/>
  <c r="K4" i="1"/>
  <c r="L3" i="1"/>
  <c r="K3" i="1"/>
  <c r="L2" i="1"/>
  <c r="K2" i="1"/>
  <c r="P8" i="2" l="1"/>
  <c r="P10" i="2"/>
  <c r="P11" i="2"/>
  <c r="N3" i="2"/>
  <c r="P7" i="2"/>
  <c r="O7" i="2"/>
  <c r="P12" i="2"/>
  <c r="O12" i="2"/>
  <c r="P13" i="2"/>
  <c r="O13" i="2"/>
  <c r="P14" i="2"/>
  <c r="O14" i="2"/>
  <c r="P2" i="2"/>
  <c r="O2" i="2"/>
  <c r="P3" i="2"/>
  <c r="O3" i="2"/>
  <c r="P4" i="2"/>
  <c r="O4" i="2"/>
  <c r="P5" i="2"/>
  <c r="O5" i="2"/>
  <c r="P9" i="2"/>
  <c r="O9" i="2"/>
  <c r="P6" i="2"/>
  <c r="O6" i="2"/>
  <c r="K7" i="1"/>
  <c r="O11" i="2" l="1"/>
  <c r="O10" i="2"/>
  <c r="O8" i="2"/>
</calcChain>
</file>

<file path=xl/sharedStrings.xml><?xml version="1.0" encoding="utf-8"?>
<sst xmlns="http://schemas.openxmlformats.org/spreadsheetml/2006/main" count="27" uniqueCount="19">
  <si>
    <t>Pump_Head_m</t>
  </si>
  <si>
    <t>Hydraulic_Power_W</t>
  </si>
  <si>
    <t>specifi_speed</t>
  </si>
  <si>
    <t>Overall_pump_efficiency</t>
  </si>
  <si>
    <t>Torque_N.m</t>
  </si>
  <si>
    <t>Flow_rate_lit/min</t>
  </si>
  <si>
    <t>Flow_rate_gpm</t>
  </si>
  <si>
    <t>Flow_rate_m3s</t>
  </si>
  <si>
    <t>Motor_Power_kw</t>
  </si>
  <si>
    <t>Discharge_pressure_Pa</t>
  </si>
  <si>
    <t>Discharge_pressure_bar</t>
  </si>
  <si>
    <t>Suction_pressure_Pa</t>
  </si>
  <si>
    <t>Suction_pressure_bar</t>
  </si>
  <si>
    <t>Motor_Current_amp</t>
  </si>
  <si>
    <t>Discharge_pressure_psig</t>
  </si>
  <si>
    <t>Suction_pressure_psig</t>
  </si>
  <si>
    <t>Electrical_input_power-w</t>
  </si>
  <si>
    <t>mechanical-power-W</t>
  </si>
  <si>
    <t>Hydraulic_efficiency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</si>
</sst>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 applyAlignment="1">
      <alignment horizontal="right" vertical="top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0" fontId="0" fillId="0" borderId="6" xfId="0" applyBorder="1"/>
    <xf numFmtId="0" fontId="0" fillId="0" borderId="6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1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1" fillId="0" borderId="1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 i="0">
                <a:cs typeface="B Nazanin" panose="00000400000000000000" pitchFamily="2" charset="-78"/>
              </a:rPr>
              <a:t>هدپمپ برحسب دبی حجمی</a:t>
            </a:r>
            <a:endParaRPr lang="en-US" sz="1600" b="1" i="0">
              <a:cs typeface="B Nazanin" panose="00000400000000000000" pitchFamily="2" charset="-78"/>
            </a:endParaRPr>
          </a:p>
        </c:rich>
      </c:tx>
      <c:layout>
        <c:manualLayout>
          <c:xMode val="edge"/>
          <c:yMode val="edge"/>
          <c:x val="0.2802484773041071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>
        <c:manualLayout>
          <c:layoutTarget val="inner"/>
          <c:xMode val="edge"/>
          <c:yMode val="edge"/>
          <c:x val="0.12456714785651793"/>
          <c:y val="0.12666666666666668"/>
          <c:w val="0.82905796150481192"/>
          <c:h val="0.741188393117526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9.4961523041212331E-2"/>
                  <c:y val="-3.94238799015168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3.1544999999999997E-2</c:v>
                </c:pt>
                <c:pt idx="2">
                  <c:v>5.0471999999999996E-2</c:v>
                </c:pt>
                <c:pt idx="3">
                  <c:v>6.3089999999999993E-2</c:v>
                </c:pt>
                <c:pt idx="4">
                  <c:v>6.9398999999999988E-2</c:v>
                </c:pt>
                <c:pt idx="5">
                  <c:v>7.5707999999999998E-2</c:v>
                </c:pt>
                <c:pt idx="6">
                  <c:v>8.8325999999999988E-2</c:v>
                </c:pt>
                <c:pt idx="7">
                  <c:v>9.4634999999999997E-2</c:v>
                </c:pt>
              </c:numCache>
            </c:numRef>
          </c:xVal>
          <c:yVal>
            <c:numRef>
              <c:f>Sheet1!$I$2:$I$9</c:f>
              <c:numCache>
                <c:formatCode>General</c:formatCode>
                <c:ptCount val="8"/>
                <c:pt idx="0">
                  <c:v>39.115333155429596</c:v>
                </c:pt>
                <c:pt idx="1">
                  <c:v>35.872587998449987</c:v>
                </c:pt>
                <c:pt idx="2">
                  <c:v>32.065887161995676</c:v>
                </c:pt>
                <c:pt idx="3">
                  <c:v>28.661004747167091</c:v>
                </c:pt>
                <c:pt idx="4">
                  <c:v>26.137303081517747</c:v>
                </c:pt>
                <c:pt idx="5">
                  <c:v>22.739470112682596</c:v>
                </c:pt>
                <c:pt idx="6">
                  <c:v>14.491618300364909</c:v>
                </c:pt>
                <c:pt idx="7">
                  <c:v>9.1833854673091651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61-4FF8-A3CF-3F70B3DD7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880912"/>
        <c:axId val="625883408"/>
      </c:scatterChart>
      <c:valAx>
        <c:axId val="62588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rate_m3s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25883408"/>
        <c:crosses val="autoZero"/>
        <c:crossBetween val="midCat"/>
      </c:valAx>
      <c:valAx>
        <c:axId val="6258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Pump_Head_m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2588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b="1">
                <a:cs typeface="B Nazanin" panose="00000400000000000000" pitchFamily="2" charset="-78"/>
              </a:rPr>
              <a:t>بازده هیدرولیکی برحسب دبی حجمی</a:t>
            </a:r>
            <a:endParaRPr lang="en-US" b="1"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>
        <c:manualLayout>
          <c:layoutTarget val="inner"/>
          <c:xMode val="edge"/>
          <c:yMode val="edge"/>
          <c:x val="0.11824759405074366"/>
          <c:y val="0.11161102977740212"/>
          <c:w val="0.81637751531058622"/>
          <c:h val="0.766521132028274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6.3316710411198601E-2"/>
                  <c:y val="0.207973247889636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Sheet2!$C$2:$C$14</c:f>
              <c:numCache>
                <c:formatCode>General</c:formatCode>
                <c:ptCount val="13"/>
                <c:pt idx="0">
                  <c:v>4.2334180000000001E-3</c:v>
                </c:pt>
                <c:pt idx="1">
                  <c:v>3.8000760000000003E-3</c:v>
                </c:pt>
                <c:pt idx="2">
                  <c:v>3.2833990000000002E-3</c:v>
                </c:pt>
                <c:pt idx="3">
                  <c:v>2.9500590000000001E-3</c:v>
                </c:pt>
                <c:pt idx="4">
                  <c:v>2.7167210000000001E-3</c:v>
                </c:pt>
                <c:pt idx="5">
                  <c:v>2.5833850000000001E-3</c:v>
                </c:pt>
                <c:pt idx="6">
                  <c:v>2.1500430000000004E-3</c:v>
                </c:pt>
                <c:pt idx="7">
                  <c:v>2.116709E-3</c:v>
                </c:pt>
                <c:pt idx="8">
                  <c:v>1.6500330000000002E-3</c:v>
                </c:pt>
                <c:pt idx="9">
                  <c:v>1.2500250000000001E-3</c:v>
                </c:pt>
                <c:pt idx="10">
                  <c:v>8.3335000000000006E-4</c:v>
                </c:pt>
                <c:pt idx="11">
                  <c:v>4.5000900000000002E-4</c:v>
                </c:pt>
                <c:pt idx="12">
                  <c:v>3.3334000000000003E-5</c:v>
                </c:pt>
              </c:numCache>
            </c:numRef>
          </c:xVal>
          <c:yVal>
            <c:numRef>
              <c:f>Sheet2!$O$2:$O$14</c:f>
              <c:numCache>
                <c:formatCode>General</c:formatCode>
                <c:ptCount val="13"/>
                <c:pt idx="0">
                  <c:v>0.24513132599884191</c:v>
                </c:pt>
                <c:pt idx="1">
                  <c:v>0.29705284308048641</c:v>
                </c:pt>
                <c:pt idx="2">
                  <c:v>0.34522069149422491</c:v>
                </c:pt>
                <c:pt idx="3">
                  <c:v>0.37010969889982631</c:v>
                </c:pt>
                <c:pt idx="4">
                  <c:v>0.4025251660478899</c:v>
                </c:pt>
                <c:pt idx="5">
                  <c:v>0.38276932967744137</c:v>
                </c:pt>
                <c:pt idx="6">
                  <c:v>0.39838665894614939</c:v>
                </c:pt>
                <c:pt idx="7">
                  <c:v>0.392210121598147</c:v>
                </c:pt>
                <c:pt idx="8">
                  <c:v>0.34805063694267524</c:v>
                </c:pt>
                <c:pt idx="9">
                  <c:v>0.32571583671105969</c:v>
                </c:pt>
                <c:pt idx="10">
                  <c:v>0.24346436279412534</c:v>
                </c:pt>
                <c:pt idx="11">
                  <c:v>0.14461783149971047</c:v>
                </c:pt>
                <c:pt idx="12">
                  <c:v>1.1902702181046131E-2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C0-4D26-88E3-54FADB7EB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256976"/>
        <c:axId val="1858234928"/>
      </c:scatterChart>
      <c:valAx>
        <c:axId val="185825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  <a:cs typeface="+mn-cs"/>
                  </a:rPr>
                  <a:t>Flow_rate_m3s</a:t>
                </a:r>
                <a:endParaRPr lang="fa-IR" sz="300">
                  <a:effectLst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1897790901137361"/>
              <c:y val="0.94549882873416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58234928"/>
        <c:crosses val="autoZero"/>
        <c:crossBetween val="midCat"/>
      </c:valAx>
      <c:valAx>
        <c:axId val="18582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Hydraulic_efficiency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5825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توان</a:t>
            </a:r>
            <a:r>
              <a:rPr lang="fa-IR" sz="1600" b="1" baseline="0">
                <a:cs typeface="B Nazanin" panose="00000400000000000000" pitchFamily="2" charset="-78"/>
              </a:rPr>
              <a:t> هیدرولیکی برجسب دبی حجمی</a:t>
            </a:r>
            <a:endParaRPr lang="en-US" sz="1600" b="1">
              <a:cs typeface="B Nazanin" panose="00000400000000000000" pitchFamily="2" charset="-78"/>
            </a:endParaRPr>
          </a:p>
        </c:rich>
      </c:tx>
      <c:layout>
        <c:manualLayout>
          <c:xMode val="edge"/>
          <c:yMode val="edge"/>
          <c:x val="0.21253629840937122"/>
          <c:y val="9.418266319649284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>
        <c:manualLayout>
          <c:layoutTarget val="inner"/>
          <c:xMode val="edge"/>
          <c:yMode val="edge"/>
          <c:x val="0.16966447944006999"/>
          <c:y val="0.13592592592592592"/>
          <c:w val="0.78396062992125981"/>
          <c:h val="0.6902624671916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1.8851313222055424E-2"/>
                  <c:y val="0.14583406720415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3.1544999999999997E-2</c:v>
                </c:pt>
                <c:pt idx="2">
                  <c:v>5.0471999999999996E-2</c:v>
                </c:pt>
                <c:pt idx="3">
                  <c:v>6.3089999999999993E-2</c:v>
                </c:pt>
                <c:pt idx="4">
                  <c:v>6.9398999999999988E-2</c:v>
                </c:pt>
                <c:pt idx="5">
                  <c:v>7.5707999999999998E-2</c:v>
                </c:pt>
                <c:pt idx="6">
                  <c:v>8.8325999999999988E-2</c:v>
                </c:pt>
                <c:pt idx="7">
                  <c:v>9.4634999999999997E-2</c:v>
                </c:pt>
              </c:numCache>
            </c:numRef>
          </c:xVal>
          <c:yVal>
            <c:numRef>
              <c:f>Sheet1!$J$2:$J$9</c:f>
              <c:numCache>
                <c:formatCode>General</c:formatCode>
                <c:ptCount val="8"/>
                <c:pt idx="0">
                  <c:v>0</c:v>
                </c:pt>
                <c:pt idx="1">
                  <c:v>11067.700723109998</c:v>
                </c:pt>
                <c:pt idx="2">
                  <c:v>15829.162592688001</c:v>
                </c:pt>
                <c:pt idx="3">
                  <c:v>17685.449568287997</c:v>
                </c:pt>
                <c:pt idx="4">
                  <c:v>17741.0022968376</c:v>
                </c:pt>
                <c:pt idx="5">
                  <c:v>16837.836165273598</c:v>
                </c:pt>
                <c:pt idx="6">
                  <c:v>12518.9993032272</c:v>
                </c:pt>
                <c:pt idx="7">
                  <c:v>8499.9968762939989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B-4795-A491-5F91F336E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352880"/>
        <c:axId val="1485350800"/>
      </c:scatterChart>
      <c:valAx>
        <c:axId val="148535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</a:rPr>
                  <a:t>Flow rate_m3s</a:t>
                </a:r>
                <a:endParaRPr lang="fa-IR" sz="3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815857392825895"/>
              <c:y val="0.93525444736074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485350800"/>
        <c:crosses val="autoZero"/>
        <c:crossBetween val="midCat"/>
      </c:valAx>
      <c:valAx>
        <c:axId val="14853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Hydraulic_Power_W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48535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9302289648055"/>
          <c:y val="0.14473637870969469"/>
          <c:w val="0.81556890385304048"/>
          <c:h val="0.780286477813324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8.9313225594013876E-2"/>
                  <c:y val="5.19815091080955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3.1544999999999997E-2</c:v>
                </c:pt>
                <c:pt idx="2">
                  <c:v>5.0471999999999996E-2</c:v>
                </c:pt>
                <c:pt idx="3">
                  <c:v>6.3089999999999993E-2</c:v>
                </c:pt>
                <c:pt idx="4">
                  <c:v>6.9398999999999988E-2</c:v>
                </c:pt>
                <c:pt idx="5">
                  <c:v>7.5707999999999998E-2</c:v>
                </c:pt>
                <c:pt idx="6">
                  <c:v>8.8325999999999988E-2</c:v>
                </c:pt>
                <c:pt idx="7">
                  <c:v>9.4634999999999997E-2</c:v>
                </c:pt>
              </c:numCache>
            </c:numRef>
          </c:xVal>
          <c:yVal>
            <c:numRef>
              <c:f>Sheet1!$K$2:$K$9</c:f>
              <c:numCache>
                <c:formatCode>General</c:formatCode>
                <c:ptCount val="8"/>
                <c:pt idx="0">
                  <c:v>0</c:v>
                </c:pt>
                <c:pt idx="1">
                  <c:v>21.20465848914689</c:v>
                </c:pt>
                <c:pt idx="2">
                  <c:v>29.176343332975229</c:v>
                </c:pt>
                <c:pt idx="3">
                  <c:v>35.485404006024126</c:v>
                </c:pt>
                <c:pt idx="4">
                  <c:v>39.88127870650677</c:v>
                </c:pt>
                <c:pt idx="5">
                  <c:v>46.240623370597483</c:v>
                </c:pt>
                <c:pt idx="6">
                  <c:v>70.023637204296989</c:v>
                </c:pt>
                <c:pt idx="7">
                  <c:v>102.04972328816034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0C-4AA1-A821-2E67C697E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132576"/>
        <c:axId val="1395131328"/>
      </c:scatterChart>
      <c:valAx>
        <c:axId val="13951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rate_m3s</a:t>
                </a:r>
              </a:p>
            </c:rich>
          </c:tx>
          <c:layout>
            <c:manualLayout>
              <c:xMode val="edge"/>
              <c:yMode val="edge"/>
              <c:x val="0.44694673232091719"/>
              <c:y val="0.91857442915041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95131328"/>
        <c:crosses val="autoZero"/>
        <c:crossBetween val="midCat"/>
      </c:valAx>
      <c:valAx>
        <c:axId val="13951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specifi_speed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9513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3.1544999999999997E-2</c:v>
                </c:pt>
                <c:pt idx="2">
                  <c:v>5.0471999999999996E-2</c:v>
                </c:pt>
                <c:pt idx="3">
                  <c:v>6.3089999999999993E-2</c:v>
                </c:pt>
                <c:pt idx="4">
                  <c:v>6.9398999999999988E-2</c:v>
                </c:pt>
                <c:pt idx="5">
                  <c:v>7.5707999999999998E-2</c:v>
                </c:pt>
                <c:pt idx="6">
                  <c:v>8.8325999999999988E-2</c:v>
                </c:pt>
                <c:pt idx="7">
                  <c:v>9.4634999999999997E-2</c:v>
                </c:pt>
              </c:numCache>
            </c:numRef>
          </c:xVal>
          <c:yVal>
            <c:numRef>
              <c:f>Sheet1!$L$2:$L$9</c:f>
              <c:numCache>
                <c:formatCode>General</c:formatCode>
                <c:ptCount val="8"/>
                <c:pt idx="0">
                  <c:v>0</c:v>
                </c:pt>
                <c:pt idx="1">
                  <c:v>0.67326663735429781</c:v>
                </c:pt>
                <c:pt idx="2">
                  <c:v>0.8138178751917694</c:v>
                </c:pt>
                <c:pt idx="3">
                  <c:v>0.8314715321106918</c:v>
                </c:pt>
                <c:pt idx="4">
                  <c:v>0.80327909936107633</c:v>
                </c:pt>
                <c:pt idx="5">
                  <c:v>0.73928285243487224</c:v>
                </c:pt>
                <c:pt idx="6">
                  <c:v>0.52506974811688356</c:v>
                </c:pt>
                <c:pt idx="7">
                  <c:v>0.34736426427699513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DB-47A9-9903-F7288F476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948752"/>
        <c:axId val="1495942512"/>
      </c:scatterChart>
      <c:valAx>
        <c:axId val="149594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</a:rPr>
                  <a:t>Flow rate_m3s</a:t>
                </a:r>
                <a:endParaRPr lang="fa-IR" sz="300" b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46201495992821484"/>
              <c:y val="0.93823154632234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495942512"/>
        <c:crosses val="autoZero"/>
        <c:crossBetween val="midCat"/>
      </c:valAx>
      <c:valAx>
        <c:axId val="14959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Axis Overall_pump_efficiency</a:t>
                </a:r>
              </a:p>
            </c:rich>
          </c:tx>
          <c:layout>
            <c:manualLayout>
              <c:xMode val="edge"/>
              <c:yMode val="edge"/>
              <c:x val="1.9518295492942348E-2"/>
              <c:y val="0.23990824284207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49594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هدپمپ</a:t>
            </a:r>
            <a:r>
              <a:rPr lang="fa-IR" sz="1600" b="1" baseline="0">
                <a:cs typeface="B Nazanin" panose="00000400000000000000" pitchFamily="2" charset="-78"/>
              </a:rPr>
              <a:t> برحسب دبی حجمی</a:t>
            </a:r>
            <a:endParaRPr lang="en-US" sz="1600" b="1">
              <a:cs typeface="B Nazanin" panose="00000400000000000000" pitchFamily="2" charset="-78"/>
            </a:endParaRPr>
          </a:p>
        </c:rich>
      </c:tx>
      <c:layout>
        <c:manualLayout>
          <c:xMode val="edge"/>
          <c:yMode val="edge"/>
          <c:x val="0.30470419677814548"/>
          <c:y val="1.07386923824056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>
        <c:manualLayout>
          <c:layoutTarget val="inner"/>
          <c:xMode val="edge"/>
          <c:yMode val="edge"/>
          <c:x val="0.11858065056944245"/>
          <c:y val="0.12299382341981974"/>
          <c:w val="0.82395330487338758"/>
          <c:h val="0.7561482537082311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22998684156895255"/>
                  <c:y val="-5.87149984864362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Sheet2!$C$2:$C$14</c:f>
              <c:numCache>
                <c:formatCode>General</c:formatCode>
                <c:ptCount val="13"/>
                <c:pt idx="0">
                  <c:v>4.2334180000000001E-3</c:v>
                </c:pt>
                <c:pt idx="1">
                  <c:v>3.8000760000000003E-3</c:v>
                </c:pt>
                <c:pt idx="2">
                  <c:v>3.2833990000000002E-3</c:v>
                </c:pt>
                <c:pt idx="3">
                  <c:v>2.9500590000000001E-3</c:v>
                </c:pt>
                <c:pt idx="4">
                  <c:v>2.7167210000000001E-3</c:v>
                </c:pt>
                <c:pt idx="5">
                  <c:v>2.5833850000000001E-3</c:v>
                </c:pt>
                <c:pt idx="6">
                  <c:v>2.1500430000000004E-3</c:v>
                </c:pt>
                <c:pt idx="7">
                  <c:v>2.116709E-3</c:v>
                </c:pt>
                <c:pt idx="8">
                  <c:v>1.6500330000000002E-3</c:v>
                </c:pt>
                <c:pt idx="9">
                  <c:v>1.2500250000000001E-3</c:v>
                </c:pt>
                <c:pt idx="10">
                  <c:v>8.3335000000000006E-4</c:v>
                </c:pt>
                <c:pt idx="11">
                  <c:v>4.5000900000000002E-4</c:v>
                </c:pt>
                <c:pt idx="12">
                  <c:v>3.3334000000000003E-5</c:v>
                </c:pt>
              </c:numCache>
            </c:numRef>
          </c:xVal>
          <c:yVal>
            <c:numRef>
              <c:f>Sheet2!$K$2:$K$14</c:f>
              <c:numCache>
                <c:formatCode>General</c:formatCode>
                <c:ptCount val="13"/>
                <c:pt idx="0">
                  <c:v>1.4314094168335794</c:v>
                </c:pt>
                <c:pt idx="1">
                  <c:v>1.8403835359288876</c:v>
                </c:pt>
                <c:pt idx="2">
                  <c:v>2.3516011847980232</c:v>
                </c:pt>
                <c:pt idx="3">
                  <c:v>2.6583317741195045</c:v>
                </c:pt>
                <c:pt idx="4">
                  <c:v>2.9650623634409858</c:v>
                </c:pt>
                <c:pt idx="5">
                  <c:v>2.9650623634409858</c:v>
                </c:pt>
                <c:pt idx="6">
                  <c:v>3.2717929527624667</c:v>
                </c:pt>
                <c:pt idx="7">
                  <c:v>3.2717929527624667</c:v>
                </c:pt>
                <c:pt idx="8">
                  <c:v>3.476280012310121</c:v>
                </c:pt>
                <c:pt idx="9">
                  <c:v>3.6807670718577752</c:v>
                </c:pt>
                <c:pt idx="10">
                  <c:v>3.7830106016316023</c:v>
                </c:pt>
                <c:pt idx="11">
                  <c:v>3.7830106016316023</c:v>
                </c:pt>
                <c:pt idx="12">
                  <c:v>3.7830106016316023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3F-42FF-9AF4-97442B87B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354016"/>
        <c:axId val="1485361920"/>
      </c:scatterChart>
      <c:valAx>
        <c:axId val="14853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Flow_rate_m3s</a:t>
                </a:r>
              </a:p>
            </c:rich>
          </c:tx>
          <c:layout>
            <c:manualLayout>
              <c:xMode val="edge"/>
              <c:yMode val="edge"/>
              <c:x val="0.42208630480337317"/>
              <c:y val="0.94509562654301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485361920"/>
        <c:crosses val="autoZero"/>
        <c:crossBetween val="midCat"/>
      </c:valAx>
      <c:valAx>
        <c:axId val="14853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Pump_Head_m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4853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توان هیدرولیکی برحسب دبی حجمی</a:t>
            </a:r>
            <a:endParaRPr lang="en-US" sz="1600" b="1"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>
        <c:manualLayout>
          <c:layoutTarget val="inner"/>
          <c:xMode val="edge"/>
          <c:yMode val="edge"/>
          <c:x val="0.12795603674540681"/>
          <c:y val="0.12646009823253915"/>
          <c:w val="0.80666907261592302"/>
          <c:h val="0.7584223193779053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2586986001749781"/>
                  <c:y val="0.205799183051061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Sheet2!$C$2:$C$14</c:f>
              <c:numCache>
                <c:formatCode>General</c:formatCode>
                <c:ptCount val="13"/>
                <c:pt idx="0">
                  <c:v>4.2334180000000001E-3</c:v>
                </c:pt>
                <c:pt idx="1">
                  <c:v>3.8000760000000003E-3</c:v>
                </c:pt>
                <c:pt idx="2">
                  <c:v>3.2833990000000002E-3</c:v>
                </c:pt>
                <c:pt idx="3">
                  <c:v>2.9500590000000001E-3</c:v>
                </c:pt>
                <c:pt idx="4">
                  <c:v>2.7167210000000001E-3</c:v>
                </c:pt>
                <c:pt idx="5">
                  <c:v>2.5833850000000001E-3</c:v>
                </c:pt>
                <c:pt idx="6">
                  <c:v>2.1500430000000004E-3</c:v>
                </c:pt>
                <c:pt idx="7">
                  <c:v>2.116709E-3</c:v>
                </c:pt>
                <c:pt idx="8">
                  <c:v>1.6500330000000002E-3</c:v>
                </c:pt>
                <c:pt idx="9">
                  <c:v>1.2500250000000001E-3</c:v>
                </c:pt>
                <c:pt idx="10">
                  <c:v>8.3335000000000006E-4</c:v>
                </c:pt>
                <c:pt idx="11">
                  <c:v>4.5000900000000002E-4</c:v>
                </c:pt>
                <c:pt idx="12">
                  <c:v>3.3334000000000003E-5</c:v>
                </c:pt>
              </c:numCache>
            </c:numRef>
          </c:xVal>
          <c:yVal>
            <c:numRef>
              <c:f>Sheet2!$L$2:$L$14</c:f>
              <c:numCache>
                <c:formatCode>General</c:formatCode>
                <c:ptCount val="13"/>
                <c:pt idx="0">
                  <c:v>59.267852000000005</c:v>
                </c:pt>
                <c:pt idx="1">
                  <c:v>68.401368000000005</c:v>
                </c:pt>
                <c:pt idx="2">
                  <c:v>75.518177000000009</c:v>
                </c:pt>
                <c:pt idx="3">
                  <c:v>76.701534000000009</c:v>
                </c:pt>
                <c:pt idx="4">
                  <c:v>78.784908999999999</c:v>
                </c:pt>
                <c:pt idx="5">
                  <c:v>74.918165000000002</c:v>
                </c:pt>
                <c:pt idx="6">
                  <c:v>68.801376000000005</c:v>
                </c:pt>
                <c:pt idx="7">
                  <c:v>67.734687999999991</c:v>
                </c:pt>
                <c:pt idx="8">
                  <c:v>56.101122000000011</c:v>
                </c:pt>
                <c:pt idx="9">
                  <c:v>45.000900000000009</c:v>
                </c:pt>
                <c:pt idx="10">
                  <c:v>30.833949999999998</c:v>
                </c:pt>
                <c:pt idx="11">
                  <c:v>16.650333</c:v>
                </c:pt>
                <c:pt idx="12">
                  <c:v>1.2333580000000002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1-42CE-8D89-ABB8F65D4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210368"/>
        <c:axId val="1325208288"/>
      </c:scatterChart>
      <c:valAx>
        <c:axId val="132521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  <a:cs typeface="+mn-cs"/>
                  </a:rPr>
                  <a:t>Flow_rate_m3s</a:t>
                </a:r>
                <a:endParaRPr lang="fa-IR" sz="300">
                  <a:effectLst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25208288"/>
        <c:crosses val="autoZero"/>
        <c:crossBetween val="midCat"/>
      </c:valAx>
      <c:valAx>
        <c:axId val="13252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Hydraulic_Power_W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2521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توان مکانیکی برحسب دبی حجمی</a:t>
            </a:r>
            <a:endParaRPr lang="en-US" sz="1600" b="1">
              <a:cs typeface="B Nazanin" panose="00000400000000000000" pitchFamily="2" charset="-78"/>
            </a:endParaRPr>
          </a:p>
        </c:rich>
      </c:tx>
      <c:layout>
        <c:manualLayout>
          <c:xMode val="edge"/>
          <c:yMode val="edge"/>
          <c:x val="0.27036300008183267"/>
          <c:y val="3.823879919331188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>
        <c:manualLayout>
          <c:layoutTarget val="inner"/>
          <c:xMode val="edge"/>
          <c:yMode val="edge"/>
          <c:x val="0.12495325653372995"/>
          <c:y val="0.12662341768150032"/>
          <c:w val="0.81746264616665043"/>
          <c:h val="0.7525766025519430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3.5417161781437882E-2"/>
                  <c:y val="0.3915322776455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Sheet2!$C$2:$C$14</c:f>
              <c:numCache>
                <c:formatCode>General</c:formatCode>
                <c:ptCount val="13"/>
                <c:pt idx="0">
                  <c:v>4.2334180000000001E-3</c:v>
                </c:pt>
                <c:pt idx="1">
                  <c:v>3.8000760000000003E-3</c:v>
                </c:pt>
                <c:pt idx="2">
                  <c:v>3.2833990000000002E-3</c:v>
                </c:pt>
                <c:pt idx="3">
                  <c:v>2.9500590000000001E-3</c:v>
                </c:pt>
                <c:pt idx="4">
                  <c:v>2.7167210000000001E-3</c:v>
                </c:pt>
                <c:pt idx="5">
                  <c:v>2.5833850000000001E-3</c:v>
                </c:pt>
                <c:pt idx="6">
                  <c:v>2.1500430000000004E-3</c:v>
                </c:pt>
                <c:pt idx="7">
                  <c:v>2.116709E-3</c:v>
                </c:pt>
                <c:pt idx="8">
                  <c:v>1.6500330000000002E-3</c:v>
                </c:pt>
                <c:pt idx="9">
                  <c:v>1.2500250000000001E-3</c:v>
                </c:pt>
                <c:pt idx="10">
                  <c:v>8.3335000000000006E-4</c:v>
                </c:pt>
                <c:pt idx="11">
                  <c:v>4.5000900000000002E-4</c:v>
                </c:pt>
                <c:pt idx="12">
                  <c:v>3.3334000000000003E-5</c:v>
                </c:pt>
              </c:numCache>
            </c:numRef>
          </c:xVal>
          <c:yVal>
            <c:numRef>
              <c:f>Sheet2!$M$2:$M$14</c:f>
              <c:numCache>
                <c:formatCode>General</c:formatCode>
                <c:ptCount val="13"/>
                <c:pt idx="0">
                  <c:v>241.78000000000003</c:v>
                </c:pt>
                <c:pt idx="1">
                  <c:v>230.26666666666668</c:v>
                </c:pt>
                <c:pt idx="2">
                  <c:v>218.75333333333333</c:v>
                </c:pt>
                <c:pt idx="3">
                  <c:v>207.24</c:v>
                </c:pt>
                <c:pt idx="4">
                  <c:v>195.72666666666666</c:v>
                </c:pt>
                <c:pt idx="5">
                  <c:v>195.72666666666666</c:v>
                </c:pt>
                <c:pt idx="6">
                  <c:v>172.70000000000002</c:v>
                </c:pt>
                <c:pt idx="7">
                  <c:v>172.70000000000002</c:v>
                </c:pt>
                <c:pt idx="8">
                  <c:v>161.18666666666667</c:v>
                </c:pt>
                <c:pt idx="9">
                  <c:v>138.16</c:v>
                </c:pt>
                <c:pt idx="10">
                  <c:v>126.64666666666669</c:v>
                </c:pt>
                <c:pt idx="11">
                  <c:v>115.13333333333334</c:v>
                </c:pt>
                <c:pt idx="12">
                  <c:v>103.62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6B-47C0-9458-83A717AAF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728992"/>
        <c:axId val="1568741472"/>
      </c:scatterChart>
      <c:valAx>
        <c:axId val="156872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  <a:cs typeface="+mn-cs"/>
                  </a:rPr>
                  <a:t>Flow_rate_m3s</a:t>
                </a:r>
                <a:endParaRPr lang="fa-IR" sz="300">
                  <a:effectLst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5248927621559504"/>
              <c:y val="0.94217324668184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68741472"/>
        <c:crosses val="autoZero"/>
        <c:crossBetween val="midCat"/>
      </c:valAx>
      <c:valAx>
        <c:axId val="15687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mechanical-power-W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6872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سرعت مخصوص برحسب دبی حجمی</a:t>
            </a:r>
            <a:endParaRPr lang="en-US" sz="1600" b="1">
              <a:cs typeface="B Nazanin" panose="00000400000000000000" pitchFamily="2" charset="-78"/>
            </a:endParaRPr>
          </a:p>
        </c:rich>
      </c:tx>
      <c:layout>
        <c:manualLayout>
          <c:xMode val="edge"/>
          <c:yMode val="edge"/>
          <c:x val="0.2221628551942034"/>
          <c:y val="1.1334569723668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>
        <c:manualLayout>
          <c:layoutTarget val="inner"/>
          <c:xMode val="edge"/>
          <c:yMode val="edge"/>
          <c:x val="0.12784270636725581"/>
          <c:y val="0.13737498505086276"/>
          <c:w val="0.80684030538981955"/>
          <c:h val="0.735060828857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0075896762904638"/>
                  <c:y val="0.106423899500104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Sheet2!$C$2:$C$14</c:f>
              <c:numCache>
                <c:formatCode>General</c:formatCode>
                <c:ptCount val="13"/>
                <c:pt idx="0">
                  <c:v>4.2334180000000001E-3</c:v>
                </c:pt>
                <c:pt idx="1">
                  <c:v>3.8000760000000003E-3</c:v>
                </c:pt>
                <c:pt idx="2">
                  <c:v>3.2833990000000002E-3</c:v>
                </c:pt>
                <c:pt idx="3">
                  <c:v>2.9500590000000001E-3</c:v>
                </c:pt>
                <c:pt idx="4">
                  <c:v>2.7167210000000001E-3</c:v>
                </c:pt>
                <c:pt idx="5">
                  <c:v>2.5833850000000001E-3</c:v>
                </c:pt>
                <c:pt idx="6">
                  <c:v>2.1500430000000004E-3</c:v>
                </c:pt>
                <c:pt idx="7">
                  <c:v>2.116709E-3</c:v>
                </c:pt>
                <c:pt idx="8">
                  <c:v>1.6500330000000002E-3</c:v>
                </c:pt>
                <c:pt idx="9">
                  <c:v>1.2500250000000001E-3</c:v>
                </c:pt>
                <c:pt idx="10">
                  <c:v>8.3335000000000006E-4</c:v>
                </c:pt>
                <c:pt idx="11">
                  <c:v>4.5000900000000002E-4</c:v>
                </c:pt>
                <c:pt idx="12">
                  <c:v>3.3334000000000003E-5</c:v>
                </c:pt>
              </c:numCache>
            </c:numRef>
          </c:xVal>
          <c:yVal>
            <c:numRef>
              <c:f>Sheet2!$N$2:$N$14</c:f>
              <c:numCache>
                <c:formatCode>General</c:formatCode>
                <c:ptCount val="13"/>
                <c:pt idx="0">
                  <c:v>54.690936324945284</c:v>
                </c:pt>
                <c:pt idx="1">
                  <c:v>42.914847325309154</c:v>
                </c:pt>
                <c:pt idx="2">
                  <c:v>33.191873236463742</c:v>
                </c:pt>
                <c:pt idx="3">
                  <c:v>28.697968155186182</c:v>
                </c:pt>
                <c:pt idx="4">
                  <c:v>25.374052313558508</c:v>
                </c:pt>
                <c:pt idx="5">
                  <c:v>24.743542539360792</c:v>
                </c:pt>
                <c:pt idx="6">
                  <c:v>20.966546350735154</c:v>
                </c:pt>
                <c:pt idx="7">
                  <c:v>20.803380085834693</c:v>
                </c:pt>
                <c:pt idx="8">
                  <c:v>17.551043259085819</c:v>
                </c:pt>
                <c:pt idx="9">
                  <c:v>14.635187245548531</c:v>
                </c:pt>
                <c:pt idx="10">
                  <c:v>11.706531451164944</c:v>
                </c:pt>
                <c:pt idx="11">
                  <c:v>8.6025086139591611</c:v>
                </c:pt>
                <c:pt idx="12">
                  <c:v>2.3413062902329886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C1-4D55-A946-557B0851E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136624"/>
        <c:axId val="1606134960"/>
      </c:scatterChart>
      <c:valAx>
        <c:axId val="16061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  <a:cs typeface="+mn-cs"/>
                  </a:rPr>
                  <a:t>Flow_rate_m3s</a:t>
                </a:r>
                <a:endParaRPr lang="fa-IR" sz="300">
                  <a:effectLst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06134960"/>
        <c:crosses val="autoZero"/>
        <c:crossBetween val="midCat"/>
      </c:valAx>
      <c:valAx>
        <c:axId val="16061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specifi_speed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061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بازده کلی پمپ برحسب دبی حجمی</a:t>
            </a:r>
            <a:endParaRPr lang="en-US" sz="1600" b="1">
              <a:cs typeface="B Nazanin" panose="00000400000000000000" pitchFamily="2" charset="-78"/>
            </a:endParaRPr>
          </a:p>
        </c:rich>
      </c:tx>
      <c:layout>
        <c:manualLayout>
          <c:xMode val="edge"/>
          <c:yMode val="edge"/>
          <c:x val="0.2581345229735708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>
        <c:manualLayout>
          <c:layoutTarget val="inner"/>
          <c:xMode val="edge"/>
          <c:yMode val="edge"/>
          <c:x val="0.15424265879550073"/>
          <c:y val="0.12721839921231684"/>
          <c:w val="0.7886617158601803"/>
          <c:h val="0.7325846860002167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2.6611221607297994E-2"/>
                  <c:y val="0.18076506040195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Sheet2!$C$2:$C$14</c:f>
              <c:numCache>
                <c:formatCode>General</c:formatCode>
                <c:ptCount val="13"/>
                <c:pt idx="0">
                  <c:v>4.2334180000000001E-3</c:v>
                </c:pt>
                <c:pt idx="1">
                  <c:v>3.8000760000000003E-3</c:v>
                </c:pt>
                <c:pt idx="2">
                  <c:v>3.2833990000000002E-3</c:v>
                </c:pt>
                <c:pt idx="3">
                  <c:v>2.9500590000000001E-3</c:v>
                </c:pt>
                <c:pt idx="4">
                  <c:v>2.7167210000000001E-3</c:v>
                </c:pt>
                <c:pt idx="5">
                  <c:v>2.5833850000000001E-3</c:v>
                </c:pt>
                <c:pt idx="6">
                  <c:v>2.1500430000000004E-3</c:v>
                </c:pt>
                <c:pt idx="7">
                  <c:v>2.116709E-3</c:v>
                </c:pt>
                <c:pt idx="8">
                  <c:v>1.6500330000000002E-3</c:v>
                </c:pt>
                <c:pt idx="9">
                  <c:v>1.2500250000000001E-3</c:v>
                </c:pt>
                <c:pt idx="10">
                  <c:v>8.3335000000000006E-4</c:v>
                </c:pt>
                <c:pt idx="11">
                  <c:v>4.5000900000000002E-4</c:v>
                </c:pt>
                <c:pt idx="12">
                  <c:v>3.3334000000000003E-5</c:v>
                </c:pt>
              </c:numCache>
            </c:numRef>
          </c:xVal>
          <c:yVal>
            <c:numRef>
              <c:f>Sheet2!$P$2:$P$14</c:f>
              <c:numCache>
                <c:formatCode>General</c:formatCode>
                <c:ptCount val="13"/>
                <c:pt idx="0">
                  <c:v>1.1397663846153846E-3</c:v>
                </c:pt>
                <c:pt idx="1">
                  <c:v>1.36802736E-3</c:v>
                </c:pt>
                <c:pt idx="2">
                  <c:v>1.5732953541666669E-3</c:v>
                </c:pt>
                <c:pt idx="3">
                  <c:v>1.6319475319148938E-3</c:v>
                </c:pt>
                <c:pt idx="4">
                  <c:v>1.7127154130434782E-3</c:v>
                </c:pt>
                <c:pt idx="5">
                  <c:v>1.6648481111111112E-3</c:v>
                </c:pt>
                <c:pt idx="6">
                  <c:v>1.6381280000000002E-3</c:v>
                </c:pt>
                <c:pt idx="7">
                  <c:v>1.6127306666666665E-3</c:v>
                </c:pt>
                <c:pt idx="8">
                  <c:v>1.4025280500000003E-3</c:v>
                </c:pt>
                <c:pt idx="9">
                  <c:v>1.1842342105263159E-3</c:v>
                </c:pt>
                <c:pt idx="10">
                  <c:v>8.5649861111111107E-4</c:v>
                </c:pt>
                <c:pt idx="11">
                  <c:v>5.0455554545454542E-4</c:v>
                </c:pt>
                <c:pt idx="12">
                  <c:v>3.9785741935483875E-5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18-4300-9757-C21ACE585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527408"/>
        <c:axId val="1853548624"/>
      </c:scatterChart>
      <c:valAx>
        <c:axId val="18535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  <a:cs typeface="+mn-cs"/>
                  </a:rPr>
                  <a:t>Flow_rate_m3s</a:t>
                </a:r>
                <a:endParaRPr lang="fa-IR" sz="300">
                  <a:effectLst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3652898238997268"/>
              <c:y val="0.94201556448975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53548624"/>
        <c:crosses val="autoZero"/>
        <c:crossBetween val="midCat"/>
      </c:valAx>
      <c:valAx>
        <c:axId val="18535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Overall_pump_efficiency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535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362184</xdr:colOff>
      <xdr:row>10</xdr:row>
      <xdr:rowOff>1880</xdr:rowOff>
    </xdr:from>
    <xdr:to>
      <xdr:col>9</xdr:col>
      <xdr:colOff>9407</xdr:colOff>
      <xdr:row>25</xdr:row>
      <xdr:rowOff>141109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75B250-C1D9-42C4-A7E2-2E420FF69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1811137</xdr:colOff>
      <xdr:row>10</xdr:row>
      <xdr:rowOff>420</xdr:rowOff>
    </xdr:from>
    <xdr:to>
      <xdr:col>11</xdr:col>
      <xdr:colOff>665654</xdr:colOff>
      <xdr:row>25</xdr:row>
      <xdr:rowOff>143422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A342B1-8AD1-498E-91AE-16DE8855F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363088</xdr:colOff>
      <xdr:row>25</xdr:row>
      <xdr:rowOff>137360</xdr:rowOff>
    </xdr:from>
    <xdr:to>
      <xdr:col>8</xdr:col>
      <xdr:colOff>1820930</xdr:colOff>
      <xdr:row>41</xdr:row>
      <xdr:rowOff>153402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1ABD7-1AC9-4A2A-A91D-43E4B785F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1812757</xdr:colOff>
      <xdr:row>25</xdr:row>
      <xdr:rowOff>146637</xdr:rowOff>
    </xdr:from>
    <xdr:to>
      <xdr:col>11</xdr:col>
      <xdr:colOff>668009</xdr:colOff>
      <xdr:row>41</xdr:row>
      <xdr:rowOff>160665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803FAE-A56B-40CE-AA0F-67E51672F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1965614</xdr:colOff>
      <xdr:row>15</xdr:row>
      <xdr:rowOff>10969</xdr:rowOff>
    </xdr:from>
    <xdr:to>
      <xdr:col>9</xdr:col>
      <xdr:colOff>152978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E35A3-721C-40F8-9DB0-48E8695EB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8966</xdr:colOff>
      <xdr:row>14</xdr:row>
      <xdr:rowOff>135911</xdr:rowOff>
    </xdr:from>
    <xdr:to>
      <xdr:col>12</xdr:col>
      <xdr:colOff>1344707</xdr:colOff>
      <xdr:row>35</xdr:row>
      <xdr:rowOff>95570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B356A5-3912-41E0-9F77-DD8067567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1988806</xdr:colOff>
      <xdr:row>35</xdr:row>
      <xdr:rowOff>111605</xdr:rowOff>
    </xdr:from>
    <xdr:to>
      <xdr:col>10</xdr:col>
      <xdr:colOff>8182</xdr:colOff>
      <xdr:row>54</xdr:row>
      <xdr:rowOff>44371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AB4EF-651F-4DEB-9A74-C0B800A57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15040</xdr:colOff>
      <xdr:row>35</xdr:row>
      <xdr:rowOff>87227</xdr:rowOff>
    </xdr:from>
    <xdr:to>
      <xdr:col>12</xdr:col>
      <xdr:colOff>1348540</xdr:colOff>
      <xdr:row>54</xdr:row>
      <xdr:rowOff>60157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C3746F-D642-4856-A7D5-B39DCB574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1956403</xdr:colOff>
      <xdr:row>54</xdr:row>
      <xdr:rowOff>44299</xdr:rowOff>
    </xdr:from>
    <xdr:to>
      <xdr:col>10</xdr:col>
      <xdr:colOff>20411</xdr:colOff>
      <xdr:row>73</xdr:row>
      <xdr:rowOff>13607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14ED01-017F-4CC5-96A1-BAEA5AFC5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25119</xdr:colOff>
      <xdr:row>54</xdr:row>
      <xdr:rowOff>64478</xdr:rowOff>
    </xdr:from>
    <xdr:to>
      <xdr:col>12</xdr:col>
      <xdr:colOff>1356526</xdr:colOff>
      <xdr:row>73</xdr:row>
      <xdr:rowOff>33495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009893-4449-4A46-8EB7-4D1E449C5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topLeftCell="D1" zoomScale="75" zoomScaleNormal="75" workbookViewId="0">
      <selection activeCell="I1" sqref="I1:L9"/>
    </sheetView>
  </sheetViews>
  <sheetFormatPr defaultRowHeight="13.8" x14ac:dyDescent="0.25"/>
  <cols>
    <col min="1" max="2" width="24.296875" customWidth="1"/>
    <col min="3" max="3" width="24.59765625" customWidth="1"/>
    <col min="4" max="4" width="25.59765625" customWidth="1"/>
    <col min="5" max="5" width="26.09765625" customWidth="1"/>
    <col min="6" max="6" width="28.8984375" customWidth="1"/>
    <col min="7" max="7" width="24.5" customWidth="1"/>
    <col min="8" max="8" width="27.5" customWidth="1"/>
    <col min="9" max="9" width="24" customWidth="1"/>
    <col min="10" max="10" width="23.296875" customWidth="1"/>
    <col min="11" max="11" width="27.59765625" customWidth="1"/>
    <col min="12" max="12" width="23" customWidth="1"/>
  </cols>
  <sheetData>
    <row r="1" spans="1:12" x14ac:dyDescent="0.25">
      <c r="A1" s="1" t="s">
        <v>6</v>
      </c>
      <c r="B1" s="1" t="s">
        <v>7</v>
      </c>
      <c r="C1" s="1" t="s">
        <v>15</v>
      </c>
      <c r="D1" s="1" t="s">
        <v>11</v>
      </c>
      <c r="E1" s="1" t="s">
        <v>14</v>
      </c>
      <c r="F1" s="3" t="s">
        <v>9</v>
      </c>
      <c r="G1" s="2" t="s">
        <v>13</v>
      </c>
      <c r="H1" s="1" t="s">
        <v>16</v>
      </c>
      <c r="I1" s="13" t="s">
        <v>0</v>
      </c>
      <c r="J1" s="13" t="s">
        <v>1</v>
      </c>
      <c r="K1" s="1" t="s">
        <v>2</v>
      </c>
      <c r="L1" s="1" t="s">
        <v>3</v>
      </c>
    </row>
    <row r="2" spans="1:12" x14ac:dyDescent="0.25">
      <c r="A2" s="7">
        <v>0</v>
      </c>
      <c r="B2" s="7">
        <f>A2*0.00006309</f>
        <v>0</v>
      </c>
      <c r="C2" s="7">
        <v>0.65</v>
      </c>
      <c r="D2" s="7">
        <f>C2*6894.76</f>
        <v>4481.5940000000001</v>
      </c>
      <c r="E2" s="4">
        <v>53.3</v>
      </c>
      <c r="F2" s="7">
        <f>E2*6894.76</f>
        <v>367490.70799999998</v>
      </c>
      <c r="G2" s="7">
        <v>18</v>
      </c>
      <c r="H2" s="7">
        <f>0.9*(3^0.5)*0.875*460*G2</f>
        <v>11293.837290752865</v>
      </c>
      <c r="I2" s="15">
        <f>((F2-D2)/(997*9.81))+2</f>
        <v>39.115333155429596</v>
      </c>
      <c r="J2" s="9">
        <f>9.81*997*I2*B2</f>
        <v>0</v>
      </c>
      <c r="K2" s="18">
        <f>1750*((B2^0.5)/I2^0.75)</f>
        <v>0</v>
      </c>
      <c r="L2" s="10">
        <f>J2/H2</f>
        <v>0</v>
      </c>
    </row>
    <row r="3" spans="1:12" x14ac:dyDescent="0.25">
      <c r="A3" s="5">
        <v>500</v>
      </c>
      <c r="B3" s="4">
        <f t="shared" ref="B3:B9" si="0">A3*0.00006309</f>
        <v>3.1544999999999997E-2</v>
      </c>
      <c r="C3" s="5">
        <v>0.25</v>
      </c>
      <c r="D3" s="4">
        <f t="shared" ref="D3:D9" si="1">C3*6894.76</f>
        <v>1723.69</v>
      </c>
      <c r="E3" s="5">
        <v>48.3</v>
      </c>
      <c r="F3" s="4">
        <f t="shared" ref="F3:F9" si="2">E3*6894.76</f>
        <v>333016.908</v>
      </c>
      <c r="G3" s="5">
        <v>26.2</v>
      </c>
      <c r="H3" s="4">
        <f>0.9*(3^0.5)*0.875*460*G3</f>
        <v>16438.807612095836</v>
      </c>
      <c r="I3" s="16">
        <f>((F3-D3)/(997*9.81))+2</f>
        <v>35.872587998449987</v>
      </c>
      <c r="J3" s="5">
        <f>9.81*997*I3*B3</f>
        <v>11067.700723109998</v>
      </c>
      <c r="K3" s="19">
        <f>1750*((B3^0.5)/I3^0.75)</f>
        <v>21.20465848914689</v>
      </c>
      <c r="L3" s="11">
        <f t="shared" ref="L3:L9" si="3">J3/H3</f>
        <v>0.67326663735429781</v>
      </c>
    </row>
    <row r="4" spans="1:12" x14ac:dyDescent="0.25">
      <c r="A4" s="5">
        <v>800</v>
      </c>
      <c r="B4" s="4">
        <f t="shared" si="0"/>
        <v>5.0471999999999996E-2</v>
      </c>
      <c r="C4" s="5">
        <v>-0.35</v>
      </c>
      <c r="D4" s="4">
        <f t="shared" si="1"/>
        <v>-2413.1659999999997</v>
      </c>
      <c r="E4" s="5">
        <v>42.3</v>
      </c>
      <c r="F4" s="4">
        <f t="shared" si="2"/>
        <v>291648.348</v>
      </c>
      <c r="G4" s="5">
        <v>31</v>
      </c>
      <c r="H4" s="4">
        <f>0.9*(3^0.5)*0.875*460*G4</f>
        <v>19450.497556296599</v>
      </c>
      <c r="I4" s="16">
        <f>((F4-D4)/(997*9.81))+2</f>
        <v>32.065887161995676</v>
      </c>
      <c r="J4" s="5">
        <f>9.81*997*I4*B4</f>
        <v>15829.162592688001</v>
      </c>
      <c r="K4" s="19">
        <f>1750*((B4^0.5)/I4^0.75)</f>
        <v>29.176343332975229</v>
      </c>
      <c r="L4" s="11">
        <f t="shared" si="3"/>
        <v>0.8138178751917694</v>
      </c>
    </row>
    <row r="5" spans="1:12" x14ac:dyDescent="0.25">
      <c r="A5" s="5">
        <v>1000</v>
      </c>
      <c r="B5" s="4">
        <f t="shared" si="0"/>
        <v>6.3089999999999993E-2</v>
      </c>
      <c r="C5" s="5">
        <v>-0.92</v>
      </c>
      <c r="D5" s="4">
        <f t="shared" si="1"/>
        <v>-6343.1792000000005</v>
      </c>
      <c r="E5" s="5">
        <v>36.9</v>
      </c>
      <c r="F5" s="4">
        <f t="shared" si="2"/>
        <v>254416.644</v>
      </c>
      <c r="G5" s="5">
        <v>33.9</v>
      </c>
      <c r="H5" s="4">
        <f>0.9*(3^0.5)*0.875*460*G5</f>
        <v>21270.060230917894</v>
      </c>
      <c r="I5" s="16">
        <f>((F5-D5)/(997*9.81))+2</f>
        <v>28.661004747167091</v>
      </c>
      <c r="J5" s="5">
        <f>9.81*997*I5*B5</f>
        <v>17685.449568287997</v>
      </c>
      <c r="K5" s="19">
        <f>1750*((B5^0.5)/I5^0.75)</f>
        <v>35.485404006024126</v>
      </c>
      <c r="L5" s="11">
        <f t="shared" si="3"/>
        <v>0.8314715321106918</v>
      </c>
    </row>
    <row r="6" spans="1:12" x14ac:dyDescent="0.25">
      <c r="A6" s="5">
        <v>1100</v>
      </c>
      <c r="B6" s="4">
        <f t="shared" si="0"/>
        <v>6.9398999999999988E-2</v>
      </c>
      <c r="C6" s="5">
        <v>-1.24</v>
      </c>
      <c r="D6" s="4">
        <f t="shared" si="1"/>
        <v>-8549.5023999999994</v>
      </c>
      <c r="E6" s="5">
        <v>33</v>
      </c>
      <c r="F6" s="4">
        <f t="shared" si="2"/>
        <v>227527.08000000002</v>
      </c>
      <c r="G6" s="5">
        <v>35.200000000000003</v>
      </c>
      <c r="H6" s="4">
        <f>0.9*(3^0.5)*0.875*460*G6</f>
        <v>22085.72625747227</v>
      </c>
      <c r="I6" s="16">
        <f>((F6-D6)/(997*9.81))+2</f>
        <v>26.137303081517747</v>
      </c>
      <c r="J6" s="5">
        <f>9.81*997*I6*B6</f>
        <v>17741.0022968376</v>
      </c>
      <c r="K6" s="19">
        <f>1750*((B6^0.5)/I6^0.75)</f>
        <v>39.88127870650677</v>
      </c>
      <c r="L6" s="11">
        <f t="shared" si="3"/>
        <v>0.80327909936107633</v>
      </c>
    </row>
    <row r="7" spans="1:12" x14ac:dyDescent="0.25">
      <c r="A7" s="5">
        <v>1200</v>
      </c>
      <c r="B7" s="4">
        <f t="shared" si="0"/>
        <v>7.5707999999999998E-2</v>
      </c>
      <c r="C7" s="5">
        <v>-1.62</v>
      </c>
      <c r="D7" s="4">
        <f t="shared" si="1"/>
        <v>-11169.511200000001</v>
      </c>
      <c r="E7" s="5">
        <v>27.8</v>
      </c>
      <c r="F7" s="4">
        <f t="shared" si="2"/>
        <v>191674.32800000001</v>
      </c>
      <c r="G7" s="5">
        <v>36.299999999999997</v>
      </c>
      <c r="H7" s="4">
        <f>0.9*(3^0.5)*0.875*460*G7</f>
        <v>22775.905203018276</v>
      </c>
      <c r="I7" s="16">
        <f>((F7-D7)/(997*9.81))+2</f>
        <v>22.739470112682596</v>
      </c>
      <c r="J7" s="5">
        <f>9.81*997*I7*B7</f>
        <v>16837.836165273598</v>
      </c>
      <c r="K7" s="19">
        <f>1750*((B7^0.5)/I7^0.75)</f>
        <v>46.240623370597483</v>
      </c>
      <c r="L7" s="11">
        <f t="shared" si="3"/>
        <v>0.73928285243487224</v>
      </c>
    </row>
    <row r="8" spans="1:12" x14ac:dyDescent="0.25">
      <c r="A8" s="5">
        <v>1400</v>
      </c>
      <c r="B8" s="4">
        <f t="shared" si="0"/>
        <v>8.8325999999999988E-2</v>
      </c>
      <c r="C8" s="5">
        <v>-2.42</v>
      </c>
      <c r="D8" s="4">
        <f t="shared" si="1"/>
        <v>-16685.319200000002</v>
      </c>
      <c r="E8" s="5">
        <v>15.3</v>
      </c>
      <c r="F8" s="4">
        <f t="shared" si="2"/>
        <v>105489.82800000001</v>
      </c>
      <c r="G8" s="5">
        <v>38</v>
      </c>
      <c r="H8" s="4">
        <f>0.9*(3^0.5)*0.875*460*G8</f>
        <v>23842.545391589381</v>
      </c>
      <c r="I8" s="16">
        <f>((F8-D8)/(997*9.81))+2</f>
        <v>14.491618300364909</v>
      </c>
      <c r="J8" s="5">
        <f>9.81*997*I8*B8</f>
        <v>12518.9993032272</v>
      </c>
      <c r="K8" s="19">
        <f>1750*((B8^0.5)/I8^0.75)</f>
        <v>70.023637204296989</v>
      </c>
      <c r="L8" s="11">
        <f t="shared" si="3"/>
        <v>0.52506974811688356</v>
      </c>
    </row>
    <row r="9" spans="1:12" x14ac:dyDescent="0.25">
      <c r="A9" s="6">
        <v>1500</v>
      </c>
      <c r="B9" s="8">
        <f t="shared" si="0"/>
        <v>9.4634999999999997E-2</v>
      </c>
      <c r="C9" s="6">
        <v>-2.89</v>
      </c>
      <c r="D9" s="8">
        <f t="shared" si="1"/>
        <v>-19925.856400000001</v>
      </c>
      <c r="E9" s="6">
        <v>7.3</v>
      </c>
      <c r="F9" s="8">
        <f t="shared" si="2"/>
        <v>50331.748</v>
      </c>
      <c r="G9" s="6">
        <v>39</v>
      </c>
      <c r="H9" s="8">
        <f>0.9*(3^0.5)*0.875*460*G9</f>
        <v>24469.980796631207</v>
      </c>
      <c r="I9" s="17">
        <f>((F9-D9)/(997*9.81))+2</f>
        <v>9.1833854673091651</v>
      </c>
      <c r="J9" s="6">
        <f>9.81*997*I9*B9</f>
        <v>8499.9968762939989</v>
      </c>
      <c r="K9" s="20">
        <f>1750*((B9^0.5)/I9^0.75)</f>
        <v>102.04972328816034</v>
      </c>
      <c r="L9" s="12">
        <f t="shared" si="3"/>
        <v>0.34736426427699513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3C9D-1703-4B5E-AC92-AD538C5C5944}">
  <dimension ref="A1:P14"/>
  <sheetViews>
    <sheetView topLeftCell="F46" zoomScale="95" zoomScaleNormal="95" workbookViewId="0">
      <selection activeCell="P5" sqref="P5"/>
    </sheetView>
  </sheetViews>
  <sheetFormatPr defaultRowHeight="13.8" x14ac:dyDescent="0.25"/>
  <cols>
    <col min="1" max="1" width="17.19921875" customWidth="1"/>
    <col min="2" max="2" width="17.3984375" customWidth="1"/>
    <col min="3" max="3" width="18.8984375" customWidth="1"/>
    <col min="4" max="4" width="25.19921875" customWidth="1"/>
    <col min="5" max="5" width="23.8984375" customWidth="1"/>
    <col min="6" max="6" width="29.09765625" customWidth="1"/>
    <col min="7" max="7" width="26.59765625" customWidth="1"/>
    <col min="8" max="8" width="17.59765625" customWidth="1"/>
    <col min="9" max="9" width="18.69921875" customWidth="1"/>
    <col min="10" max="10" width="2.09765625" customWidth="1"/>
    <col min="11" max="11" width="20.3984375" customWidth="1"/>
    <col min="12" max="14" width="22.09765625" customWidth="1"/>
    <col min="15" max="15" width="19.8984375" customWidth="1"/>
    <col min="16" max="16" width="25.796875" customWidth="1"/>
  </cols>
  <sheetData>
    <row r="1" spans="1:16" x14ac:dyDescent="0.25">
      <c r="A1" s="1" t="s">
        <v>4</v>
      </c>
      <c r="B1" s="1" t="s">
        <v>5</v>
      </c>
      <c r="C1" s="1" t="s">
        <v>7</v>
      </c>
      <c r="D1" s="1" t="s">
        <v>12</v>
      </c>
      <c r="E1" s="1" t="s">
        <v>11</v>
      </c>
      <c r="F1" s="1" t="s">
        <v>10</v>
      </c>
      <c r="G1" s="1" t="s">
        <v>9</v>
      </c>
      <c r="H1" s="1" t="s">
        <v>8</v>
      </c>
      <c r="I1" s="2" t="s">
        <v>8</v>
      </c>
      <c r="J1" s="13"/>
      <c r="K1" s="23" t="s">
        <v>0</v>
      </c>
      <c r="L1" s="13" t="s">
        <v>1</v>
      </c>
      <c r="M1" s="1" t="s">
        <v>17</v>
      </c>
      <c r="N1" s="1" t="s">
        <v>2</v>
      </c>
      <c r="O1" s="1" t="s">
        <v>18</v>
      </c>
      <c r="P1" s="1" t="s">
        <v>3</v>
      </c>
    </row>
    <row r="2" spans="1:16" x14ac:dyDescent="0.25">
      <c r="A2" s="9">
        <v>2.1</v>
      </c>
      <c r="B2" s="9">
        <v>254</v>
      </c>
      <c r="C2" s="9">
        <f>B2*0.000016667</f>
        <v>4.2334180000000001E-3</v>
      </c>
      <c r="D2" s="9">
        <v>-0.08</v>
      </c>
      <c r="E2" s="9">
        <f>D2*100000</f>
        <v>-8000</v>
      </c>
      <c r="F2" s="9">
        <v>0.06</v>
      </c>
      <c r="G2" s="9">
        <f>F2*100000</f>
        <v>6000</v>
      </c>
      <c r="H2" s="9">
        <v>0.52</v>
      </c>
      <c r="I2" s="9">
        <f>H2*100000</f>
        <v>52000</v>
      </c>
      <c r="J2" s="16"/>
      <c r="K2" s="15">
        <f>((G2-E2)/(9.81*997))</f>
        <v>1.4314094168335794</v>
      </c>
      <c r="L2" s="9">
        <f>997*9.81*C2*K2</f>
        <v>59.267852000000005</v>
      </c>
      <c r="M2" s="14">
        <f>(2*3.14*1100/60)*A2</f>
        <v>241.78000000000003</v>
      </c>
      <c r="N2" s="9">
        <f>1100*((C2^0.5)/(K2^0.75))</f>
        <v>54.690936324945284</v>
      </c>
      <c r="O2" s="9">
        <f>L2/M2</f>
        <v>0.24513132599884191</v>
      </c>
      <c r="P2" s="9">
        <f>L2/I2</f>
        <v>1.1397663846153846E-3</v>
      </c>
    </row>
    <row r="3" spans="1:16" x14ac:dyDescent="0.25">
      <c r="A3" s="5">
        <v>2</v>
      </c>
      <c r="B3" s="5">
        <v>228</v>
      </c>
      <c r="C3" s="5">
        <f t="shared" ref="C3:C14" si="0">B3*0.000016667</f>
        <v>3.8000760000000003E-3</v>
      </c>
      <c r="D3" s="5">
        <v>-7.0000000000000007E-2</v>
      </c>
      <c r="E3" s="5">
        <f t="shared" ref="E3:E14" si="1">D3*100000</f>
        <v>-7000.0000000000009</v>
      </c>
      <c r="F3" s="5">
        <v>0.11</v>
      </c>
      <c r="G3" s="5">
        <f t="shared" ref="G3:G14" si="2">F3*100000</f>
        <v>11000</v>
      </c>
      <c r="H3" s="5">
        <v>0.5</v>
      </c>
      <c r="I3" s="5">
        <f t="shared" ref="I3:I14" si="3">H3*100000</f>
        <v>50000</v>
      </c>
      <c r="J3" s="16"/>
      <c r="K3" s="16">
        <f t="shared" ref="K3:K14" si="4">((G3-E3)/(9.81*997))</f>
        <v>1.8403835359288876</v>
      </c>
      <c r="L3" s="5">
        <f t="shared" ref="L3:L14" si="5">997*9.81*C3*K3</f>
        <v>68.401368000000005</v>
      </c>
      <c r="M3" s="21">
        <f t="shared" ref="M3:M14" si="6">(2*3.14*1100/60)*A3</f>
        <v>230.26666666666668</v>
      </c>
      <c r="N3" s="5">
        <f t="shared" ref="N3:N14" si="7">1100*((C3^0.5)/(K3^0.75))</f>
        <v>42.914847325309154</v>
      </c>
      <c r="O3" s="5">
        <f t="shared" ref="O3:O14" si="8">L3/M3</f>
        <v>0.29705284308048641</v>
      </c>
      <c r="P3" s="5">
        <f t="shared" ref="P3:P14" si="9">L3/I3</f>
        <v>1.36802736E-3</v>
      </c>
    </row>
    <row r="4" spans="1:16" x14ac:dyDescent="0.25">
      <c r="A4" s="5">
        <v>1.9</v>
      </c>
      <c r="B4" s="5">
        <v>197</v>
      </c>
      <c r="C4" s="5">
        <f t="shared" si="0"/>
        <v>3.2833990000000002E-3</v>
      </c>
      <c r="D4" s="5">
        <v>-0.05</v>
      </c>
      <c r="E4" s="5">
        <f t="shared" si="1"/>
        <v>-5000</v>
      </c>
      <c r="F4" s="5">
        <v>0.18</v>
      </c>
      <c r="G4" s="5">
        <f t="shared" si="2"/>
        <v>18000</v>
      </c>
      <c r="H4" s="5">
        <v>0.48</v>
      </c>
      <c r="I4" s="5">
        <f t="shared" si="3"/>
        <v>48000</v>
      </c>
      <c r="J4" s="16"/>
      <c r="K4" s="16">
        <f t="shared" si="4"/>
        <v>2.3516011847980232</v>
      </c>
      <c r="L4" s="5">
        <f t="shared" si="5"/>
        <v>75.518177000000009</v>
      </c>
      <c r="M4" s="21">
        <f t="shared" si="6"/>
        <v>218.75333333333333</v>
      </c>
      <c r="N4" s="5">
        <f t="shared" si="7"/>
        <v>33.191873236463742</v>
      </c>
      <c r="O4" s="5">
        <f t="shared" si="8"/>
        <v>0.34522069149422491</v>
      </c>
      <c r="P4" s="5">
        <f t="shared" si="9"/>
        <v>1.5732953541666669E-3</v>
      </c>
    </row>
    <row r="5" spans="1:16" x14ac:dyDescent="0.25">
      <c r="A5" s="5">
        <v>1.8</v>
      </c>
      <c r="B5" s="5">
        <v>177</v>
      </c>
      <c r="C5" s="5">
        <f>B5*0.000016667</f>
        <v>2.9500590000000001E-3</v>
      </c>
      <c r="D5" s="5">
        <v>-0.05</v>
      </c>
      <c r="E5" s="5">
        <f>D5*100000</f>
        <v>-5000</v>
      </c>
      <c r="F5" s="5">
        <v>0.21</v>
      </c>
      <c r="G5" s="5">
        <f>F5*100000</f>
        <v>21000</v>
      </c>
      <c r="H5" s="5">
        <v>0.47</v>
      </c>
      <c r="I5" s="5">
        <f>H5*100000</f>
        <v>47000</v>
      </c>
      <c r="J5" s="16"/>
      <c r="K5" s="16">
        <f t="shared" si="4"/>
        <v>2.6583317741195045</v>
      </c>
      <c r="L5" s="5">
        <f t="shared" si="5"/>
        <v>76.701534000000009</v>
      </c>
      <c r="M5" s="21">
        <f>(2*3.14*1100/60)*A5</f>
        <v>207.24</v>
      </c>
      <c r="N5" s="5">
        <f>1100*((C5^0.5)/(K5^0.75))</f>
        <v>28.697968155186182</v>
      </c>
      <c r="O5" s="5">
        <f>L5/M5</f>
        <v>0.37010969889982631</v>
      </c>
      <c r="P5" s="5">
        <f>L5/I5</f>
        <v>1.6319475319148938E-3</v>
      </c>
    </row>
    <row r="6" spans="1:16" x14ac:dyDescent="0.25">
      <c r="A6" s="5">
        <v>1.7</v>
      </c>
      <c r="B6" s="5">
        <v>163</v>
      </c>
      <c r="C6" s="5">
        <f t="shared" si="0"/>
        <v>2.7167210000000001E-3</v>
      </c>
      <c r="D6" s="5">
        <v>-0.04</v>
      </c>
      <c r="E6" s="5">
        <f t="shared" si="1"/>
        <v>-4000</v>
      </c>
      <c r="F6" s="5">
        <v>0.25</v>
      </c>
      <c r="G6" s="5">
        <f t="shared" si="2"/>
        <v>25000</v>
      </c>
      <c r="H6" s="5">
        <v>0.46</v>
      </c>
      <c r="I6" s="5">
        <f t="shared" si="3"/>
        <v>46000</v>
      </c>
      <c r="J6" s="16"/>
      <c r="K6" s="16">
        <f t="shared" si="4"/>
        <v>2.9650623634409858</v>
      </c>
      <c r="L6" s="5">
        <f t="shared" si="5"/>
        <v>78.784908999999999</v>
      </c>
      <c r="M6" s="21">
        <f t="shared" si="6"/>
        <v>195.72666666666666</v>
      </c>
      <c r="N6" s="5">
        <f t="shared" si="7"/>
        <v>25.374052313558508</v>
      </c>
      <c r="O6" s="5">
        <f t="shared" si="8"/>
        <v>0.4025251660478899</v>
      </c>
      <c r="P6" s="5">
        <f t="shared" si="9"/>
        <v>1.7127154130434782E-3</v>
      </c>
    </row>
    <row r="7" spans="1:16" x14ac:dyDescent="0.25">
      <c r="A7" s="5">
        <v>1.7</v>
      </c>
      <c r="B7" s="5">
        <v>155</v>
      </c>
      <c r="C7" s="5">
        <f t="shared" si="0"/>
        <v>2.5833850000000001E-3</v>
      </c>
      <c r="D7" s="5">
        <v>-0.04</v>
      </c>
      <c r="E7" s="5">
        <f t="shared" si="1"/>
        <v>-4000</v>
      </c>
      <c r="F7" s="5">
        <v>0.25</v>
      </c>
      <c r="G7" s="5">
        <f t="shared" si="2"/>
        <v>25000</v>
      </c>
      <c r="H7" s="5">
        <v>0.45</v>
      </c>
      <c r="I7" s="5">
        <f t="shared" si="3"/>
        <v>45000</v>
      </c>
      <c r="J7" s="16"/>
      <c r="K7" s="16">
        <f t="shared" si="4"/>
        <v>2.9650623634409858</v>
      </c>
      <c r="L7" s="5">
        <f t="shared" si="5"/>
        <v>74.918165000000002</v>
      </c>
      <c r="M7" s="21">
        <f t="shared" si="6"/>
        <v>195.72666666666666</v>
      </c>
      <c r="N7" s="5">
        <f t="shared" si="7"/>
        <v>24.743542539360792</v>
      </c>
      <c r="O7" s="5">
        <f t="shared" si="8"/>
        <v>0.38276932967744137</v>
      </c>
      <c r="P7" s="5">
        <f t="shared" si="9"/>
        <v>1.6648481111111112E-3</v>
      </c>
    </row>
    <row r="8" spans="1:16" x14ac:dyDescent="0.25">
      <c r="A8" s="5">
        <v>1.5</v>
      </c>
      <c r="B8" s="5">
        <v>129</v>
      </c>
      <c r="C8" s="5">
        <f>B8*0.000016667</f>
        <v>2.1500430000000004E-3</v>
      </c>
      <c r="D8" s="5">
        <v>-0.03</v>
      </c>
      <c r="E8" s="5">
        <f>D8*100000</f>
        <v>-3000</v>
      </c>
      <c r="F8" s="5">
        <v>0.28999999999999998</v>
      </c>
      <c r="G8" s="5">
        <f>F8*100000</f>
        <v>28999.999999999996</v>
      </c>
      <c r="H8" s="5">
        <v>0.42</v>
      </c>
      <c r="I8" s="5">
        <f>H8*100000</f>
        <v>42000</v>
      </c>
      <c r="J8" s="16"/>
      <c r="K8" s="16">
        <f t="shared" si="4"/>
        <v>3.2717929527624667</v>
      </c>
      <c r="L8" s="5">
        <f t="shared" si="5"/>
        <v>68.801376000000005</v>
      </c>
      <c r="M8" s="21">
        <f>(2*3.14*1100/60)*A8</f>
        <v>172.70000000000002</v>
      </c>
      <c r="N8" s="5">
        <f>1100*((C8^0.5)/(K8^0.75))</f>
        <v>20.966546350735154</v>
      </c>
      <c r="O8" s="5">
        <f>L8/M8</f>
        <v>0.39838665894614939</v>
      </c>
      <c r="P8" s="5">
        <f>L8/I8</f>
        <v>1.6381280000000002E-3</v>
      </c>
    </row>
    <row r="9" spans="1:16" x14ac:dyDescent="0.25">
      <c r="A9" s="5">
        <v>1.5</v>
      </c>
      <c r="B9" s="5">
        <v>127</v>
      </c>
      <c r="C9" s="5">
        <f t="shared" si="0"/>
        <v>2.116709E-3</v>
      </c>
      <c r="D9" s="5">
        <v>-0.03</v>
      </c>
      <c r="E9" s="5">
        <f t="shared" si="1"/>
        <v>-3000</v>
      </c>
      <c r="F9" s="5">
        <v>0.28999999999999998</v>
      </c>
      <c r="G9" s="5">
        <f t="shared" si="2"/>
        <v>28999.999999999996</v>
      </c>
      <c r="H9" s="5">
        <v>0.42</v>
      </c>
      <c r="I9" s="5">
        <f t="shared" si="3"/>
        <v>42000</v>
      </c>
      <c r="J9" s="16"/>
      <c r="K9" s="16">
        <f t="shared" si="4"/>
        <v>3.2717929527624667</v>
      </c>
      <c r="L9" s="5">
        <f t="shared" si="5"/>
        <v>67.734687999999991</v>
      </c>
      <c r="M9" s="21">
        <f t="shared" si="6"/>
        <v>172.70000000000002</v>
      </c>
      <c r="N9" s="5">
        <f t="shared" si="7"/>
        <v>20.803380085834693</v>
      </c>
      <c r="O9" s="5">
        <f t="shared" si="8"/>
        <v>0.392210121598147</v>
      </c>
      <c r="P9" s="5">
        <f t="shared" si="9"/>
        <v>1.6127306666666665E-3</v>
      </c>
    </row>
    <row r="10" spans="1:16" x14ac:dyDescent="0.25">
      <c r="A10" s="5">
        <v>1.4</v>
      </c>
      <c r="B10" s="5">
        <v>99</v>
      </c>
      <c r="C10" s="5">
        <f t="shared" si="0"/>
        <v>1.6500330000000002E-3</v>
      </c>
      <c r="D10" s="5">
        <v>-0.02</v>
      </c>
      <c r="E10" s="5">
        <f t="shared" si="1"/>
        <v>-2000</v>
      </c>
      <c r="F10" s="5">
        <v>0.32</v>
      </c>
      <c r="G10" s="5">
        <f t="shared" si="2"/>
        <v>32000</v>
      </c>
      <c r="H10" s="5">
        <v>0.4</v>
      </c>
      <c r="I10" s="5">
        <f t="shared" si="3"/>
        <v>40000</v>
      </c>
      <c r="J10" s="16"/>
      <c r="K10" s="16">
        <f t="shared" si="4"/>
        <v>3.476280012310121</v>
      </c>
      <c r="L10" s="5">
        <f t="shared" si="5"/>
        <v>56.101122000000011</v>
      </c>
      <c r="M10" s="21">
        <f t="shared" si="6"/>
        <v>161.18666666666667</v>
      </c>
      <c r="N10" s="5">
        <f t="shared" si="7"/>
        <v>17.551043259085819</v>
      </c>
      <c r="O10" s="5">
        <f t="shared" si="8"/>
        <v>0.34805063694267524</v>
      </c>
      <c r="P10" s="5">
        <f t="shared" si="9"/>
        <v>1.4025280500000003E-3</v>
      </c>
    </row>
    <row r="11" spans="1:16" x14ac:dyDescent="0.25">
      <c r="A11" s="5">
        <v>1.2</v>
      </c>
      <c r="B11" s="5">
        <v>75</v>
      </c>
      <c r="C11" s="5">
        <f t="shared" si="0"/>
        <v>1.2500250000000001E-3</v>
      </c>
      <c r="D11" s="5">
        <v>-0.02</v>
      </c>
      <c r="E11" s="5">
        <f t="shared" si="1"/>
        <v>-2000</v>
      </c>
      <c r="F11" s="5">
        <v>0.34</v>
      </c>
      <c r="G11" s="5">
        <f t="shared" si="2"/>
        <v>34000</v>
      </c>
      <c r="H11" s="5">
        <v>0.38</v>
      </c>
      <c r="I11" s="5">
        <f t="shared" si="3"/>
        <v>38000</v>
      </c>
      <c r="J11" s="16"/>
      <c r="K11" s="16">
        <f t="shared" si="4"/>
        <v>3.6807670718577752</v>
      </c>
      <c r="L11" s="5">
        <f t="shared" si="5"/>
        <v>45.000900000000009</v>
      </c>
      <c r="M11" s="21">
        <f t="shared" si="6"/>
        <v>138.16</v>
      </c>
      <c r="N11" s="5">
        <f t="shared" si="7"/>
        <v>14.635187245548531</v>
      </c>
      <c r="O11" s="5">
        <f t="shared" si="8"/>
        <v>0.32571583671105969</v>
      </c>
      <c r="P11" s="5">
        <f t="shared" si="9"/>
        <v>1.1842342105263159E-3</v>
      </c>
    </row>
    <row r="12" spans="1:16" x14ac:dyDescent="0.25">
      <c r="A12" s="5">
        <v>1.1000000000000001</v>
      </c>
      <c r="B12" s="5">
        <v>50</v>
      </c>
      <c r="C12" s="5">
        <f t="shared" si="0"/>
        <v>8.3335000000000006E-4</v>
      </c>
      <c r="D12" s="5">
        <v>-0.02</v>
      </c>
      <c r="E12" s="5">
        <f t="shared" si="1"/>
        <v>-2000</v>
      </c>
      <c r="F12" s="5">
        <v>0.35</v>
      </c>
      <c r="G12" s="5">
        <f t="shared" si="2"/>
        <v>35000</v>
      </c>
      <c r="H12" s="5">
        <v>0.36</v>
      </c>
      <c r="I12" s="5">
        <f t="shared" si="3"/>
        <v>36000</v>
      </c>
      <c r="J12" s="16"/>
      <c r="K12" s="16">
        <f t="shared" si="4"/>
        <v>3.7830106016316023</v>
      </c>
      <c r="L12" s="5">
        <f t="shared" si="5"/>
        <v>30.833949999999998</v>
      </c>
      <c r="M12" s="21">
        <f t="shared" si="6"/>
        <v>126.64666666666669</v>
      </c>
      <c r="N12" s="5">
        <f t="shared" si="7"/>
        <v>11.706531451164944</v>
      </c>
      <c r="O12" s="5">
        <f t="shared" si="8"/>
        <v>0.24346436279412534</v>
      </c>
      <c r="P12" s="5">
        <f t="shared" si="9"/>
        <v>8.5649861111111107E-4</v>
      </c>
    </row>
    <row r="13" spans="1:16" x14ac:dyDescent="0.25">
      <c r="A13" s="5">
        <v>1</v>
      </c>
      <c r="B13" s="5">
        <v>27</v>
      </c>
      <c r="C13" s="5">
        <f t="shared" si="0"/>
        <v>4.5000900000000002E-4</v>
      </c>
      <c r="D13" s="5">
        <v>-0.01</v>
      </c>
      <c r="E13" s="5">
        <f t="shared" si="1"/>
        <v>-1000</v>
      </c>
      <c r="F13" s="5">
        <v>0.36</v>
      </c>
      <c r="G13" s="5">
        <f t="shared" si="2"/>
        <v>36000</v>
      </c>
      <c r="H13" s="5">
        <v>0.33</v>
      </c>
      <c r="I13" s="5">
        <f t="shared" si="3"/>
        <v>33000</v>
      </c>
      <c r="J13" s="16"/>
      <c r="K13" s="16">
        <f t="shared" si="4"/>
        <v>3.7830106016316023</v>
      </c>
      <c r="L13" s="5">
        <f t="shared" si="5"/>
        <v>16.650333</v>
      </c>
      <c r="M13" s="21">
        <f t="shared" si="6"/>
        <v>115.13333333333334</v>
      </c>
      <c r="N13" s="5">
        <f t="shared" si="7"/>
        <v>8.6025086139591611</v>
      </c>
      <c r="O13" s="5">
        <f t="shared" si="8"/>
        <v>0.14461783149971047</v>
      </c>
      <c r="P13" s="5">
        <f t="shared" si="9"/>
        <v>5.0455554545454542E-4</v>
      </c>
    </row>
    <row r="14" spans="1:16" x14ac:dyDescent="0.25">
      <c r="A14" s="6">
        <v>0.9</v>
      </c>
      <c r="B14" s="6">
        <v>2</v>
      </c>
      <c r="C14" s="6">
        <f t="shared" si="0"/>
        <v>3.3334000000000003E-5</v>
      </c>
      <c r="D14" s="6">
        <v>-0.01</v>
      </c>
      <c r="E14" s="6">
        <f t="shared" si="1"/>
        <v>-1000</v>
      </c>
      <c r="F14" s="6">
        <v>0.36</v>
      </c>
      <c r="G14" s="6">
        <f t="shared" si="2"/>
        <v>36000</v>
      </c>
      <c r="H14" s="6">
        <v>0.31</v>
      </c>
      <c r="I14" s="6">
        <f t="shared" si="3"/>
        <v>31000</v>
      </c>
      <c r="J14" s="17"/>
      <c r="K14" s="17">
        <f t="shared" si="4"/>
        <v>3.7830106016316023</v>
      </c>
      <c r="L14" s="6">
        <f t="shared" si="5"/>
        <v>1.2333580000000002</v>
      </c>
      <c r="M14" s="22">
        <f t="shared" si="6"/>
        <v>103.62</v>
      </c>
      <c r="N14" s="6">
        <f t="shared" si="7"/>
        <v>2.3413062902329886</v>
      </c>
      <c r="O14" s="6">
        <f t="shared" si="8"/>
        <v>1.1902702181046131E-2</v>
      </c>
      <c r="P14" s="6">
        <f t="shared" si="9"/>
        <v>3.9785741935483875E-5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RayanGostar</dc:creator>
  <cp:lastModifiedBy>RayanGostar</cp:lastModifiedBy>
  <dcterms:created xsi:type="dcterms:W3CDTF">2025-06-30T06:01:14Z</dcterms:created>
  <dcterms:modified xsi:type="dcterms:W3CDTF">2025-07-02T18:11:45Z</dcterms:modified>
</cp:coreProperties>
</file>