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deseye/Desktop/EstridCampaign/"/>
    </mc:Choice>
  </mc:AlternateContent>
  <xr:revisionPtr revIDLastSave="0" documentId="13_ncr:1_{DFC1A431-1D95-8945-A399-EABAFB320561}" xr6:coauthVersionLast="47" xr6:coauthVersionMax="47" xr10:uidLastSave="{00000000-0000-0000-0000-000000000000}"/>
  <bookViews>
    <workbookView xWindow="800" yWindow="500" windowWidth="26880" windowHeight="16440" xr2:uid="{B16FB2FC-2702-B847-9A94-2DA6EB98A506}"/>
  </bookViews>
  <sheets>
    <sheet name="Sheet1" sheetId="1" r:id="rId1"/>
    <sheet name="Pivot Table" sheetId="3" r:id="rId2"/>
    <sheet name="Notes" sheetId="2" r:id="rId3"/>
  </sheet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9" i="3" l="1"/>
  <c r="B18" i="3"/>
  <c r="B20" i="3" l="1"/>
  <c r="O2" i="1"/>
  <c r="O3" i="1"/>
  <c r="O4" i="1"/>
  <c r="O5" i="1"/>
  <c r="O6" i="1"/>
  <c r="O7" i="1"/>
  <c r="O8" i="1"/>
  <c r="O9" i="1"/>
  <c r="O10" i="1"/>
  <c r="O11" i="1"/>
  <c r="L11" i="1"/>
  <c r="N11" i="1"/>
  <c r="K11" i="1"/>
  <c r="J11" i="1"/>
  <c r="P11" i="1" s="1"/>
  <c r="L10" i="1"/>
  <c r="N10" i="1"/>
  <c r="K10" i="1"/>
  <c r="J10" i="1"/>
  <c r="P10" i="1" s="1"/>
  <c r="L9" i="1"/>
  <c r="N9" i="1"/>
  <c r="K9" i="1"/>
  <c r="J9" i="1"/>
  <c r="P9" i="1" s="1"/>
  <c r="L8" i="1"/>
  <c r="N8" i="1"/>
  <c r="K8" i="1"/>
  <c r="J8" i="1"/>
  <c r="P8" i="1" s="1"/>
  <c r="L7" i="1"/>
  <c r="N7" i="1"/>
  <c r="K7" i="1"/>
  <c r="J7" i="1"/>
  <c r="P7" i="1" s="1"/>
  <c r="L6" i="1"/>
  <c r="N6" i="1"/>
  <c r="K6" i="1"/>
  <c r="J6" i="1"/>
  <c r="P6" i="1" s="1"/>
  <c r="L5" i="1"/>
  <c r="N5" i="1"/>
  <c r="K5" i="1"/>
  <c r="J5" i="1"/>
  <c r="P5" i="1" s="1"/>
  <c r="L4" i="1"/>
  <c r="N4" i="1"/>
  <c r="K4" i="1"/>
  <c r="J4" i="1"/>
  <c r="P4" i="1" s="1"/>
  <c r="L3" i="1"/>
  <c r="N3" i="1"/>
  <c r="K3" i="1"/>
  <c r="J3" i="1"/>
  <c r="P3" i="1" s="1"/>
  <c r="L2" i="1"/>
  <c r="N2" i="1"/>
  <c r="K2" i="1"/>
  <c r="J2" i="1"/>
  <c r="P2" i="1" s="1"/>
  <c r="B17" i="3" l="1"/>
  <c r="M9" i="1"/>
  <c r="M8" i="1"/>
  <c r="M7" i="1"/>
  <c r="M6" i="1"/>
  <c r="M5" i="1"/>
  <c r="M4" i="1"/>
  <c r="M3" i="1"/>
  <c r="M11" i="1"/>
  <c r="M10" i="1"/>
  <c r="M2" i="1"/>
  <c r="B16" i="3" l="1"/>
</calcChain>
</file>

<file path=xl/sharedStrings.xml><?xml version="1.0" encoding="utf-8"?>
<sst xmlns="http://schemas.openxmlformats.org/spreadsheetml/2006/main" count="84" uniqueCount="61">
  <si>
    <t>Follower Count</t>
  </si>
  <si>
    <t>CTR</t>
  </si>
  <si>
    <t>Engagement Rate</t>
  </si>
  <si>
    <t>266K</t>
  </si>
  <si>
    <t>6.4M</t>
  </si>
  <si>
    <t>Name</t>
  </si>
  <si>
    <t>Handle</t>
  </si>
  <si>
    <t>Deliverable</t>
  </si>
  <si>
    <t>Following</t>
  </si>
  <si>
    <t>Views</t>
  </si>
  <si>
    <t>Reach</t>
  </si>
  <si>
    <t>Link Clicks</t>
  </si>
  <si>
    <t>Sticker Taps</t>
  </si>
  <si>
    <t>Impressions</t>
  </si>
  <si>
    <t>Log-LinkClicks</t>
  </si>
  <si>
    <t>Log-StickerTaps</t>
  </si>
  <si>
    <t>Reach Rate</t>
  </si>
  <si>
    <t>Engagement by Follower</t>
  </si>
  <si>
    <r>
      <rPr>
        <b/>
        <sz val="12"/>
        <color theme="1"/>
        <rFont val="Calibri"/>
        <family val="2"/>
        <scheme val="minor"/>
      </rPr>
      <t>Reach Rate</t>
    </r>
    <r>
      <rPr>
        <sz val="12"/>
        <color theme="1"/>
        <rFont val="Calibri"/>
        <family val="2"/>
        <scheme val="minor"/>
      </rPr>
      <t>: Reach divided by the number of Followers, to see what percentage of followers are watching your story.</t>
    </r>
  </si>
  <si>
    <r>
      <t>CTR(Click-Through Rate):</t>
    </r>
    <r>
      <rPr>
        <sz val="12"/>
        <color theme="1"/>
        <rFont val="Calibri"/>
        <family val="2"/>
        <scheme val="minor"/>
      </rPr>
      <t xml:space="preserve"> Link Clicks divided by Views, to see percentage of viewers who followed through on your call to action to click or tap on a link. </t>
    </r>
  </si>
  <si>
    <t>Tara Maynard</t>
  </si>
  <si>
    <t>IG Story</t>
  </si>
  <si>
    <t>Poppy Adams</t>
  </si>
  <si>
    <t>66.8K</t>
  </si>
  <si>
    <t>Grace Shadrack</t>
  </si>
  <si>
    <t>168K</t>
  </si>
  <si>
    <t>Lisia Baylis-Zullo</t>
  </si>
  <si>
    <t>137K</t>
  </si>
  <si>
    <t>Ashleigh</t>
  </si>
  <si>
    <t>303K</t>
  </si>
  <si>
    <t>Misha Grimes</t>
  </si>
  <si>
    <t>159K</t>
  </si>
  <si>
    <t>Chloe Burrows</t>
  </si>
  <si>
    <t>1.6M</t>
  </si>
  <si>
    <t>Molly-Mae Hague</t>
  </si>
  <si>
    <t>Avg Engagement Rate</t>
  </si>
  <si>
    <t>Avg Reach Rate</t>
  </si>
  <si>
    <t>Total Impressions</t>
  </si>
  <si>
    <t>CORRELATIONS</t>
  </si>
  <si>
    <t>EngRate/Followers</t>
  </si>
  <si>
    <t>LinkClicks/StickerTaps</t>
  </si>
  <si>
    <t>ReachRate/Followers</t>
  </si>
  <si>
    <r>
      <rPr>
        <u/>
        <sz val="12"/>
        <color rgb="FF1155CC"/>
        <rFont val="Calibri"/>
        <family val="2"/>
      </rPr>
      <t>@taramays25</t>
    </r>
  </si>
  <si>
    <r>
      <rPr>
        <u/>
        <sz val="12"/>
        <color rgb="FF1155CC"/>
        <rFont val="Calibri"/>
        <family val="2"/>
      </rPr>
      <t>@poppyadams</t>
    </r>
  </si>
  <si>
    <r>
      <rPr>
        <u/>
        <sz val="12"/>
        <color rgb="FF1155CC"/>
        <rFont val="Calibri"/>
        <family val="2"/>
      </rPr>
      <t>@graceshadrack</t>
    </r>
  </si>
  <si>
    <r>
      <rPr>
        <u/>
        <sz val="12"/>
        <color rgb="FF1155CC"/>
        <rFont val="Calibri"/>
        <family val="2"/>
      </rPr>
      <t>@lidiabayliszullo</t>
    </r>
  </si>
  <si>
    <r>
      <rPr>
        <u/>
        <sz val="12"/>
        <color rgb="FF1155CC"/>
        <rFont val="Calibri"/>
        <family val="2"/>
      </rPr>
      <t>@cardiff.mum</t>
    </r>
  </si>
  <si>
    <r>
      <rPr>
        <u/>
        <sz val="12"/>
        <color rgb="FF1155CC"/>
        <rFont val="Calibri"/>
        <family val="2"/>
      </rPr>
      <t>@misha_grimes</t>
    </r>
  </si>
  <si>
    <r>
      <rPr>
        <u/>
        <sz val="12"/>
        <color rgb="FF1155CC"/>
        <rFont val="Calibri"/>
        <family val="2"/>
      </rPr>
      <t>@chloeburrows</t>
    </r>
  </si>
  <si>
    <r>
      <rPr>
        <u/>
        <sz val="12"/>
        <color rgb="FF1155CC"/>
        <rFont val="Calibri"/>
        <family val="2"/>
      </rPr>
      <t>@mollymae</t>
    </r>
  </si>
  <si>
    <t>Avg Click-Through Rate</t>
  </si>
  <si>
    <t>Total Views</t>
  </si>
  <si>
    <t>Total Reach</t>
  </si>
  <si>
    <t>Influencer</t>
  </si>
  <si>
    <t>CTR/Followers</t>
  </si>
  <si>
    <t>ERF/Followers</t>
  </si>
  <si>
    <r>
      <rPr>
        <b/>
        <sz val="12"/>
        <color theme="1"/>
        <rFont val="Calibri"/>
        <family val="2"/>
        <scheme val="minor"/>
      </rPr>
      <t>Engagement by Follower (ERF)</t>
    </r>
    <r>
      <rPr>
        <sz val="12"/>
        <color theme="1"/>
        <rFont val="Calibri"/>
        <family val="2"/>
        <scheme val="minor"/>
      </rPr>
      <t xml:space="preserve">: Total interactions divided by Followers. It measures the percentage of followers who interact with a post. </t>
    </r>
  </si>
  <si>
    <r>
      <rPr>
        <b/>
        <sz val="12"/>
        <color theme="1"/>
        <rFont val="Calibri"/>
        <family val="2"/>
        <scheme val="minor"/>
      </rPr>
      <t>Engagement Rate (ERR)</t>
    </r>
    <r>
      <rPr>
        <sz val="12"/>
        <color theme="1"/>
        <rFont val="Calibri"/>
        <family val="2"/>
        <scheme val="minor"/>
      </rPr>
      <t xml:space="preserve">: Total interactions divided by Reach. Also called Engagement Rate by Reach (ERR). It measures the percentage of users who interact with your content after seeing it. You include both the percentage of followers and the percentage of non-followers who interact with a post. </t>
    </r>
  </si>
  <si>
    <t>Campaign Total</t>
  </si>
  <si>
    <t>Sum of Sticker Taps</t>
  </si>
  <si>
    <t>Sum of Link Clicks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</si>
</sst>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1" x14ac:knownFonts="1">
    <font>
      <sz val="12"/>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color rgb="FF000000"/>
      <name val="Calibri"/>
      <family val="2"/>
      <scheme val="minor"/>
    </font>
    <font>
      <sz val="16"/>
      <color rgb="FF000000"/>
      <name val="Calibri"/>
      <family val="2"/>
      <scheme val="minor"/>
    </font>
    <font>
      <sz val="16"/>
      <color theme="1"/>
      <name val="Calibri"/>
      <family val="2"/>
      <scheme val="minor"/>
    </font>
    <font>
      <sz val="12"/>
      <name val="Calibri"/>
      <family val="2"/>
    </font>
    <font>
      <u/>
      <sz val="12"/>
      <color rgb="FF1155CC"/>
      <name val="Calibri"/>
      <family val="2"/>
    </font>
    <font>
      <sz val="12"/>
      <color rgb="FF000000"/>
      <name val="Calibri"/>
      <family val="2"/>
    </font>
    <font>
      <b/>
      <sz val="12"/>
      <name val="Calibri Light"/>
      <family val="2"/>
      <scheme val="major"/>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92D050"/>
        <bgColor indexed="64"/>
      </patternFill>
    </fill>
  </fills>
  <borders count="16">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3">
    <xf numFmtId="0" fontId="0" fillId="0" borderId="0" xfId="0"/>
    <xf numFmtId="0" fontId="0" fillId="0" borderId="0" xfId="0" applyAlignment="1">
      <alignment wrapText="1"/>
    </xf>
    <xf numFmtId="0" fontId="2" fillId="0" borderId="0" xfId="0" applyFont="1" applyAlignment="1">
      <alignment wrapText="1"/>
    </xf>
    <xf numFmtId="0" fontId="4" fillId="5" borderId="0" xfId="0" applyFont="1" applyFill="1" applyAlignment="1">
      <alignment horizontal="left" vertical="top"/>
    </xf>
    <xf numFmtId="0" fontId="0" fillId="5" borderId="0" xfId="0" applyFill="1" applyAlignment="1">
      <alignment horizontal="left" vertical="top"/>
    </xf>
    <xf numFmtId="0" fontId="5" fillId="5" borderId="0" xfId="0" applyFont="1" applyFill="1" applyAlignment="1">
      <alignment horizontal="left" vertical="top"/>
    </xf>
    <xf numFmtId="2" fontId="6" fillId="5" borderId="0" xfId="0" applyNumberFormat="1" applyFont="1" applyFill="1" applyAlignment="1">
      <alignment horizontal="right" vertical="top"/>
    </xf>
    <xf numFmtId="0" fontId="7" fillId="0" borderId="1" xfId="0" applyFont="1" applyBorder="1" applyAlignment="1">
      <alignment horizontal="center" vertical="top" wrapText="1"/>
    </xf>
    <xf numFmtId="0" fontId="7" fillId="0" borderId="2" xfId="0" applyFont="1" applyBorder="1" applyAlignment="1">
      <alignment horizontal="center" vertical="top" wrapText="1"/>
    </xf>
    <xf numFmtId="3" fontId="9" fillId="0" borderId="2" xfId="0" applyNumberFormat="1" applyFont="1" applyBorder="1" applyAlignment="1">
      <alignment horizontal="center" vertical="top" shrinkToFit="1"/>
    </xf>
    <xf numFmtId="3" fontId="9" fillId="3" borderId="3" xfId="0" applyNumberFormat="1" applyFont="1" applyFill="1" applyBorder="1" applyAlignment="1">
      <alignment horizontal="center" vertical="top" shrinkToFit="1"/>
    </xf>
    <xf numFmtId="1" fontId="9" fillId="0" borderId="2" xfId="0" applyNumberFormat="1" applyFont="1" applyBorder="1" applyAlignment="1">
      <alignment horizontal="center" vertical="top" shrinkToFit="1"/>
    </xf>
    <xf numFmtId="37" fontId="7" fillId="0" borderId="2" xfId="1" applyNumberFormat="1" applyFont="1" applyBorder="1" applyAlignment="1">
      <alignment horizontal="center" vertical="top" wrapText="1"/>
    </xf>
    <xf numFmtId="164" fontId="9" fillId="0" borderId="2" xfId="0" applyNumberFormat="1" applyFont="1" applyBorder="1" applyAlignment="1">
      <alignment horizontal="center" vertical="top" shrinkToFit="1"/>
    </xf>
    <xf numFmtId="164" fontId="9" fillId="0" borderId="3" xfId="0" applyNumberFormat="1" applyFont="1" applyBorder="1" applyAlignment="1">
      <alignment horizontal="center" vertical="top" shrinkToFit="1"/>
    </xf>
    <xf numFmtId="10" fontId="9" fillId="0" borderId="2" xfId="0" applyNumberFormat="1" applyFont="1" applyBorder="1" applyAlignment="1">
      <alignment horizontal="center" vertical="top" shrinkToFit="1"/>
    </xf>
    <xf numFmtId="10" fontId="9" fillId="0" borderId="2" xfId="2" applyNumberFormat="1" applyFont="1" applyBorder="1" applyAlignment="1">
      <alignment horizontal="center" vertical="top" shrinkToFit="1"/>
    </xf>
    <xf numFmtId="10" fontId="9" fillId="0" borderId="3" xfId="2" applyNumberFormat="1" applyFont="1" applyBorder="1" applyAlignment="1">
      <alignment horizontal="center" vertical="top" shrinkToFit="1"/>
    </xf>
    <xf numFmtId="10" fontId="9" fillId="0" borderId="3" xfId="0" applyNumberFormat="1" applyFont="1" applyBorder="1" applyAlignment="1">
      <alignment horizontal="center" vertical="top" shrinkToFit="1"/>
    </xf>
    <xf numFmtId="0" fontId="7" fillId="0" borderId="4" xfId="0" applyFont="1" applyBorder="1" applyAlignment="1">
      <alignment horizontal="center" vertical="top" wrapText="1"/>
    </xf>
    <xf numFmtId="0" fontId="7" fillId="0" borderId="5" xfId="0" applyFont="1" applyBorder="1" applyAlignment="1">
      <alignment horizontal="center" vertical="top" wrapText="1"/>
    </xf>
    <xf numFmtId="3" fontId="9" fillId="0" borderId="5" xfId="0" applyNumberFormat="1" applyFont="1" applyBorder="1" applyAlignment="1">
      <alignment horizontal="center" vertical="top" shrinkToFit="1"/>
    </xf>
    <xf numFmtId="3" fontId="9" fillId="0" borderId="6" xfId="0" applyNumberFormat="1" applyFont="1" applyBorder="1" applyAlignment="1">
      <alignment horizontal="center" vertical="top" shrinkToFit="1"/>
    </xf>
    <xf numFmtId="1" fontId="9" fillId="0" borderId="5" xfId="0" applyNumberFormat="1" applyFont="1" applyBorder="1" applyAlignment="1">
      <alignment horizontal="center" vertical="top" shrinkToFit="1"/>
    </xf>
    <xf numFmtId="37" fontId="7" fillId="0" borderId="5" xfId="1" applyNumberFormat="1" applyFont="1" applyBorder="1" applyAlignment="1">
      <alignment horizontal="center" vertical="top" wrapText="1"/>
    </xf>
    <xf numFmtId="164" fontId="9" fillId="0" borderId="5" xfId="0" applyNumberFormat="1" applyFont="1" applyBorder="1" applyAlignment="1">
      <alignment horizontal="center" vertical="top" shrinkToFit="1"/>
    </xf>
    <xf numFmtId="164" fontId="9" fillId="0" borderId="6" xfId="0" applyNumberFormat="1" applyFont="1" applyBorder="1" applyAlignment="1">
      <alignment horizontal="center" vertical="top" shrinkToFit="1"/>
    </xf>
    <xf numFmtId="10" fontId="9" fillId="0" borderId="5" xfId="0" applyNumberFormat="1" applyFont="1" applyBorder="1" applyAlignment="1">
      <alignment horizontal="center" vertical="top" shrinkToFit="1"/>
    </xf>
    <xf numFmtId="10" fontId="9" fillId="0" borderId="5" xfId="2" applyNumberFormat="1" applyFont="1" applyBorder="1" applyAlignment="1">
      <alignment horizontal="center" vertical="top" shrinkToFit="1"/>
    </xf>
    <xf numFmtId="10" fontId="9" fillId="0" borderId="6" xfId="2" applyNumberFormat="1" applyFont="1" applyBorder="1" applyAlignment="1">
      <alignment horizontal="center" vertical="top" shrinkToFit="1"/>
    </xf>
    <xf numFmtId="10" fontId="9" fillId="0" borderId="6" xfId="0" applyNumberFormat="1" applyFont="1" applyBorder="1" applyAlignment="1">
      <alignment horizontal="center" vertical="top" shrinkToFit="1"/>
    </xf>
    <xf numFmtId="0" fontId="7" fillId="0" borderId="7" xfId="0" applyFont="1" applyBorder="1" applyAlignment="1">
      <alignment horizontal="center" vertical="top" wrapText="1"/>
    </xf>
    <xf numFmtId="0" fontId="7" fillId="0" borderId="8" xfId="0" applyFont="1" applyBorder="1" applyAlignment="1">
      <alignment horizontal="center" vertical="top" wrapText="1"/>
    </xf>
    <xf numFmtId="3" fontId="9" fillId="0" borderId="8" xfId="0" applyNumberFormat="1" applyFont="1" applyBorder="1" applyAlignment="1">
      <alignment horizontal="center" vertical="top" shrinkToFit="1"/>
    </xf>
    <xf numFmtId="3" fontId="9" fillId="0" borderId="9" xfId="0" applyNumberFormat="1" applyFont="1" applyBorder="1" applyAlignment="1">
      <alignment horizontal="center" vertical="top" shrinkToFit="1"/>
    </xf>
    <xf numFmtId="1" fontId="9" fillId="0" borderId="8" xfId="0" applyNumberFormat="1" applyFont="1" applyBorder="1" applyAlignment="1">
      <alignment horizontal="center" vertical="top" shrinkToFit="1"/>
    </xf>
    <xf numFmtId="164" fontId="9" fillId="0" borderId="8" xfId="0" applyNumberFormat="1" applyFont="1" applyBorder="1" applyAlignment="1">
      <alignment horizontal="center" vertical="top" shrinkToFit="1"/>
    </xf>
    <xf numFmtId="164" fontId="9" fillId="0" borderId="9" xfId="0" applyNumberFormat="1" applyFont="1" applyBorder="1" applyAlignment="1">
      <alignment horizontal="center" vertical="top" shrinkToFit="1"/>
    </xf>
    <xf numFmtId="10" fontId="9" fillId="0" borderId="8" xfId="0" applyNumberFormat="1" applyFont="1" applyBorder="1" applyAlignment="1">
      <alignment horizontal="center" vertical="top" shrinkToFit="1"/>
    </xf>
    <xf numFmtId="10" fontId="9" fillId="0" borderId="9" xfId="2" applyNumberFormat="1" applyFont="1" applyBorder="1" applyAlignment="1">
      <alignment horizontal="center" vertical="top" shrinkToFit="1"/>
    </xf>
    <xf numFmtId="10" fontId="9" fillId="0" borderId="9" xfId="0" applyNumberFormat="1" applyFont="1" applyBorder="1" applyAlignment="1">
      <alignment horizontal="center" vertical="top" shrinkToFit="1"/>
    </xf>
    <xf numFmtId="0" fontId="7" fillId="0" borderId="10" xfId="0" applyFont="1" applyBorder="1" applyAlignment="1">
      <alignment horizontal="center" vertical="top" wrapText="1"/>
    </xf>
    <xf numFmtId="0" fontId="7" fillId="0" borderId="11" xfId="0" applyFont="1" applyBorder="1" applyAlignment="1">
      <alignment horizontal="center" vertical="top" wrapText="1"/>
    </xf>
    <xf numFmtId="3" fontId="9" fillId="0" borderId="11" xfId="0" applyNumberFormat="1" applyFont="1" applyBorder="1" applyAlignment="1">
      <alignment horizontal="center" vertical="top" shrinkToFit="1"/>
    </xf>
    <xf numFmtId="3" fontId="9" fillId="3" borderId="12" xfId="0" applyNumberFormat="1" applyFont="1" applyFill="1" applyBorder="1" applyAlignment="1">
      <alignment horizontal="center" vertical="top" shrinkToFit="1"/>
    </xf>
    <xf numFmtId="1" fontId="9" fillId="0" borderId="11" xfId="0" applyNumberFormat="1" applyFont="1" applyBorder="1" applyAlignment="1">
      <alignment horizontal="center" vertical="top" shrinkToFit="1"/>
    </xf>
    <xf numFmtId="164" fontId="9" fillId="0" borderId="11" xfId="0" applyNumberFormat="1" applyFont="1" applyBorder="1" applyAlignment="1">
      <alignment horizontal="center" vertical="top" shrinkToFit="1"/>
    </xf>
    <xf numFmtId="164" fontId="9" fillId="0" borderId="12" xfId="0" applyNumberFormat="1" applyFont="1" applyBorder="1" applyAlignment="1">
      <alignment horizontal="center" vertical="top" shrinkToFit="1"/>
    </xf>
    <xf numFmtId="10" fontId="9" fillId="0" borderId="11" xfId="0" applyNumberFormat="1" applyFont="1" applyBorder="1" applyAlignment="1">
      <alignment horizontal="center" vertical="top" shrinkToFit="1"/>
    </xf>
    <xf numFmtId="10" fontId="9" fillId="0" borderId="12" xfId="2" applyNumberFormat="1" applyFont="1" applyBorder="1" applyAlignment="1">
      <alignment horizontal="center" vertical="top" shrinkToFit="1"/>
    </xf>
    <xf numFmtId="10" fontId="9" fillId="0" borderId="12" xfId="0" applyNumberFormat="1" applyFont="1" applyBorder="1" applyAlignment="1">
      <alignment horizontal="center" vertical="top" shrinkToFit="1"/>
    </xf>
    <xf numFmtId="0" fontId="7" fillId="6" borderId="1" xfId="0" applyFont="1" applyFill="1" applyBorder="1" applyAlignment="1">
      <alignment horizontal="center" vertical="top" wrapText="1"/>
    </xf>
    <xf numFmtId="3" fontId="9" fillId="0" borderId="3" xfId="0" applyNumberFormat="1" applyFont="1" applyBorder="1" applyAlignment="1">
      <alignment horizontal="center" vertical="top" shrinkToFit="1"/>
    </xf>
    <xf numFmtId="0" fontId="7" fillId="6" borderId="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2" borderId="15" xfId="0" applyFont="1" applyFill="1" applyBorder="1" applyAlignment="1">
      <alignment horizontal="center" vertical="top" wrapText="1"/>
    </xf>
    <xf numFmtId="0" fontId="3" fillId="5" borderId="0" xfId="0" applyFont="1" applyFill="1" applyAlignment="1">
      <alignment horizontal="left"/>
    </xf>
    <xf numFmtId="3" fontId="3" fillId="5" borderId="0" xfId="0" applyNumberFormat="1" applyFont="1" applyFill="1" applyAlignment="1">
      <alignment horizontal="left"/>
    </xf>
    <xf numFmtId="10" fontId="3" fillId="5" borderId="0" xfId="0" applyNumberFormat="1" applyFont="1" applyFill="1" applyAlignment="1"/>
    <xf numFmtId="0" fontId="3" fillId="5" borderId="0" xfId="0" applyNumberFormat="1" applyFont="1" applyFill="1" applyAlignment="1"/>
    <xf numFmtId="0" fontId="3" fillId="7" borderId="0" xfId="0" applyFont="1" applyFill="1" applyAlignment="1"/>
  </cellXfs>
  <cellStyles count="3">
    <cellStyle name="Comma" xfId="1" builtinId="3"/>
    <cellStyle name="Normal" xfId="0" builtinId="0"/>
    <cellStyle name="Percent" xfId="2" builtinId="5"/>
  </cellStyles>
  <dxfs count="165">
    <dxf>
      <fill>
        <patternFill>
          <bgColor rgb="FF92D050"/>
        </patternFill>
      </fill>
    </dxf>
    <dxf>
      <numFmt numFmtId="3" formatCode="#,##0"/>
    </dxf>
    <dxf>
      <alignment horizontal="left"/>
    </dxf>
    <dxf>
      <font>
        <sz val="22"/>
      </font>
    </dxf>
    <dxf>
      <font>
        <sz val="22"/>
      </font>
    </dxf>
    <dxf>
      <font>
        <sz val="22"/>
      </font>
    </dxf>
    <dxf>
      <numFmt numFmtId="14" formatCode="0.00%"/>
    </dxf>
    <dxf>
      <numFmt numFmtId="14" formatCode="0.00%"/>
    </dxf>
    <dxf>
      <font>
        <sz val="16"/>
      </font>
    </dxf>
    <dxf>
      <font>
        <sz val="16"/>
      </font>
    </dxf>
    <dxf>
      <font>
        <sz val="16"/>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wrapText="0"/>
    </dxf>
    <dxf>
      <alignment wrapText="0"/>
    </dxf>
    <dxf>
      <alignment wrapText="0"/>
    </dxf>
    <dxf>
      <font>
        <b val="0"/>
      </font>
    </dxf>
    <dxf>
      <font>
        <b val="0"/>
      </font>
    </dxf>
    <dxf>
      <font>
        <sz val="14"/>
      </font>
    </dxf>
    <dxf>
      <fill>
        <patternFill>
          <bgColor theme="2" tint="-9.9978637043366805E-2"/>
        </patternFill>
      </fill>
    </dxf>
    <dxf>
      <fill>
        <patternFill>
          <bgColor theme="2" tint="-9.9978637043366805E-2"/>
        </patternFill>
      </fill>
    </dxf>
    <dxf>
      <fill>
        <patternFill>
          <bgColor theme="2" tint="-9.9978637043366805E-2"/>
        </patternFill>
      </fill>
    </dxf>
    <dxf>
      <numFmt numFmtId="14" formatCode="0.00%"/>
    </dxf>
    <dxf>
      <font>
        <sz val="22"/>
      </font>
    </dxf>
    <dxf>
      <font>
        <sz val="22"/>
      </font>
      <numFmt numFmtId="14" formatCode="0.00%"/>
    </dxf>
    <dxf>
      <numFmt numFmtId="3" formatCode="#,##0"/>
      <alignment horizontal="left"/>
    </dxf>
    <dxf>
      <font>
        <sz val="22"/>
      </font>
      <numFmt numFmtId="3" formatCode="#,##0"/>
      <alignment horizontal="left"/>
    </dxf>
    <dxf>
      <font>
        <sz val="14"/>
      </font>
    </dxf>
    <dxf>
      <font>
        <sz val="14"/>
      </font>
    </dxf>
    <dxf>
      <font>
        <sz val="14"/>
      </font>
    </dxf>
    <dxf>
      <font>
        <sz val="14"/>
      </font>
    </dxf>
    <dxf>
      <font>
        <sz val="14"/>
      </font>
    </dxf>
    <dxf>
      <font>
        <sz val="14"/>
      </font>
    </dxf>
    <dxf>
      <fill>
        <patternFill>
          <bgColor rgb="FF92D050"/>
        </patternFill>
      </fill>
    </dxf>
    <dxf>
      <fill>
        <patternFill>
          <bgColor rgb="FF92D050"/>
        </patternFill>
      </fill>
    </dxf>
    <dxf>
      <numFmt numFmtId="3" formatCode="#,##0"/>
    </dxf>
    <dxf>
      <alignment horizontal="left"/>
    </dxf>
    <dxf>
      <font>
        <sz val="22"/>
      </font>
    </dxf>
    <dxf>
      <font>
        <sz val="22"/>
      </font>
    </dxf>
    <dxf>
      <font>
        <sz val="22"/>
      </font>
    </dxf>
    <dxf>
      <numFmt numFmtId="14" formatCode="0.00%"/>
    </dxf>
    <dxf>
      <numFmt numFmtId="14" formatCode="0.00%"/>
    </dxf>
    <dxf>
      <font>
        <sz val="16"/>
      </font>
    </dxf>
    <dxf>
      <font>
        <sz val="16"/>
      </font>
    </dxf>
    <dxf>
      <font>
        <sz val="16"/>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wrapText="0"/>
    </dxf>
    <dxf>
      <alignment wrapText="0"/>
    </dxf>
    <dxf>
      <alignment wrapText="0"/>
    </dxf>
    <dxf>
      <font>
        <b val="0"/>
      </font>
    </dxf>
    <dxf>
      <font>
        <b val="0"/>
      </font>
    </dxf>
    <dxf>
      <font>
        <sz val="14"/>
      </font>
    </dxf>
    <dxf>
      <fill>
        <patternFill>
          <bgColor theme="2" tint="-9.9978637043366805E-2"/>
        </patternFill>
      </fill>
    </dxf>
    <dxf>
      <fill>
        <patternFill>
          <bgColor theme="2" tint="-9.9978637043366805E-2"/>
        </patternFill>
      </fill>
    </dxf>
    <dxf>
      <fill>
        <patternFill>
          <bgColor theme="2" tint="-9.9978637043366805E-2"/>
        </patternFill>
      </fill>
    </dxf>
    <dxf>
      <numFmt numFmtId="14" formatCode="0.00%"/>
    </dxf>
    <dxf>
      <font>
        <sz val="22"/>
      </font>
    </dxf>
    <dxf>
      <font>
        <sz val="22"/>
      </font>
      <numFmt numFmtId="14" formatCode="0.00%"/>
    </dxf>
    <dxf>
      <numFmt numFmtId="3" formatCode="#,##0"/>
      <alignment horizontal="left"/>
    </dxf>
    <dxf>
      <font>
        <sz val="22"/>
      </font>
      <numFmt numFmtId="3" formatCode="#,##0"/>
      <alignment horizontal="left"/>
    </dxf>
    <dxf>
      <font>
        <sz val="14"/>
      </font>
    </dxf>
    <dxf>
      <font>
        <sz val="14"/>
      </font>
    </dxf>
    <dxf>
      <font>
        <sz val="14"/>
      </font>
    </dxf>
    <dxf>
      <font>
        <sz val="14"/>
      </font>
    </dxf>
    <dxf>
      <font>
        <sz val="14"/>
      </font>
    </dxf>
    <dxf>
      <font>
        <sz val="14"/>
      </font>
    </dxf>
    <dxf>
      <fill>
        <patternFill>
          <bgColor rgb="FF92D050"/>
        </patternFill>
      </fill>
    </dxf>
    <dxf>
      <fill>
        <patternFill>
          <bgColor rgb="FF92D050"/>
        </patternFill>
      </fill>
    </dxf>
    <dxf>
      <numFmt numFmtId="3" formatCode="#,##0"/>
    </dxf>
    <dxf>
      <alignment horizontal="left"/>
    </dxf>
    <dxf>
      <font>
        <sz val="22"/>
      </font>
    </dxf>
    <dxf>
      <font>
        <sz val="22"/>
      </font>
    </dxf>
    <dxf>
      <font>
        <sz val="22"/>
      </font>
    </dxf>
    <dxf>
      <numFmt numFmtId="14" formatCode="0.00%"/>
    </dxf>
    <dxf>
      <numFmt numFmtId="14" formatCode="0.00%"/>
    </dxf>
    <dxf>
      <font>
        <sz val="16"/>
      </font>
    </dxf>
    <dxf>
      <font>
        <sz val="16"/>
      </font>
    </dxf>
    <dxf>
      <font>
        <sz val="16"/>
      </fon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alignment wrapText="0"/>
    </dxf>
    <dxf>
      <alignment wrapText="0"/>
    </dxf>
    <dxf>
      <alignment wrapText="0"/>
    </dxf>
    <dxf>
      <font>
        <b val="0"/>
      </font>
    </dxf>
    <dxf>
      <font>
        <b val="0"/>
      </font>
    </dxf>
    <dxf>
      <font>
        <sz val="14"/>
      </font>
    </dxf>
    <dxf>
      <fill>
        <patternFill>
          <bgColor theme="2" tint="-9.9978637043366805E-2"/>
        </patternFill>
      </fill>
    </dxf>
    <dxf>
      <fill>
        <patternFill>
          <bgColor theme="2" tint="-9.9978637043366805E-2"/>
        </patternFill>
      </fill>
    </dxf>
    <dxf>
      <fill>
        <patternFill>
          <bgColor theme="2" tint="-9.9978637043366805E-2"/>
        </patternFill>
      </fill>
    </dxf>
    <dxf>
      <numFmt numFmtId="14" formatCode="0.00%"/>
    </dxf>
    <dxf>
      <font>
        <sz val="22"/>
      </font>
    </dxf>
    <dxf>
      <font>
        <sz val="22"/>
      </font>
      <numFmt numFmtId="14" formatCode="0.00%"/>
    </dxf>
    <dxf>
      <numFmt numFmtId="3" formatCode="#,##0"/>
      <alignment horizontal="left"/>
    </dxf>
    <dxf>
      <font>
        <sz val="22"/>
      </font>
      <numFmt numFmtId="3" formatCode="#,##0"/>
      <alignment horizontal="left"/>
    </dxf>
    <dxf>
      <font>
        <sz val="14"/>
      </font>
    </dxf>
    <dxf>
      <font>
        <sz val="14"/>
      </font>
    </dxf>
    <dxf>
      <font>
        <sz val="14"/>
      </font>
    </dxf>
    <dxf>
      <font>
        <sz val="14"/>
      </font>
    </dxf>
    <dxf>
      <font>
        <sz val="14"/>
      </font>
    </dxf>
    <dxf>
      <font>
        <sz val="14"/>
      </font>
    </dxf>
    <dxf>
      <fill>
        <patternFill>
          <bgColor rgb="FF92D050"/>
        </patternFill>
      </fill>
    </dxf>
    <dxf>
      <fill>
        <patternFill>
          <bgColor rgb="FF92D050"/>
        </patternFill>
      </fill>
    </dxf>
    <dxf>
      <fill>
        <patternFill>
          <bgColor rgb="FF92D050"/>
        </patternFill>
      </fill>
    </dxf>
    <dxf>
      <fill>
        <patternFill>
          <bgColor rgb="FF92D050"/>
        </patternFill>
      </fill>
    </dxf>
    <dxf>
      <font>
        <sz val="14"/>
      </font>
    </dxf>
    <dxf>
      <font>
        <sz val="14"/>
      </font>
    </dxf>
    <dxf>
      <font>
        <sz val="14"/>
      </font>
    </dxf>
    <dxf>
      <font>
        <sz val="14"/>
      </font>
    </dxf>
    <dxf>
      <font>
        <sz val="14"/>
      </font>
    </dxf>
    <dxf>
      <font>
        <sz val="14"/>
      </font>
    </dxf>
    <dxf>
      <font>
        <sz val="22"/>
      </font>
      <numFmt numFmtId="3" formatCode="#,##0"/>
      <alignment horizontal="left"/>
    </dxf>
    <dxf>
      <numFmt numFmtId="3" formatCode="#,##0"/>
      <alignment horizontal="left"/>
    </dxf>
    <dxf>
      <font>
        <sz val="22"/>
      </font>
      <numFmt numFmtId="14" formatCode="0.00%"/>
    </dxf>
    <dxf>
      <font>
        <sz val="22"/>
      </font>
    </dxf>
    <dxf>
      <numFmt numFmtId="14" formatCode="0.00%"/>
    </dxf>
    <dxf>
      <fill>
        <patternFill>
          <bgColor theme="2" tint="-9.9978637043366805E-2"/>
        </patternFill>
      </fill>
    </dxf>
    <dxf>
      <fill>
        <patternFill>
          <bgColor theme="2" tint="-9.9978637043366805E-2"/>
        </patternFill>
      </fill>
    </dxf>
    <dxf>
      <fill>
        <patternFill>
          <bgColor theme="2" tint="-9.9978637043366805E-2"/>
        </patternFill>
      </fill>
    </dxf>
    <dxf>
      <font>
        <sz val="14"/>
      </font>
    </dxf>
    <dxf>
      <font>
        <b val="0"/>
      </font>
    </dxf>
    <dxf>
      <font>
        <b val="0"/>
      </font>
    </dxf>
    <dxf>
      <alignment wrapText="0"/>
    </dxf>
    <dxf>
      <alignment wrapText="0"/>
    </dxf>
    <dxf>
      <alignment wrapText="0"/>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ont>
        <sz val="16"/>
      </font>
    </dxf>
    <dxf>
      <font>
        <sz val="16"/>
      </font>
    </dxf>
    <dxf>
      <font>
        <sz val="16"/>
      </font>
    </dxf>
    <dxf>
      <numFmt numFmtId="14" formatCode="0.00%"/>
    </dxf>
    <dxf>
      <numFmt numFmtId="14" formatCode="0.00%"/>
    </dxf>
    <dxf>
      <font>
        <sz val="22"/>
      </font>
    </dxf>
    <dxf>
      <font>
        <sz val="22"/>
      </font>
    </dxf>
    <dxf>
      <font>
        <sz val="22"/>
      </font>
    </dxf>
    <dxf>
      <alignment horizontal="left"/>
    </dxf>
    <dxf>
      <numFmt numFmtId="3" formatCode="#,##0"/>
    </dxf>
    <dxf>
      <font>
        <b val="0"/>
        <i val="0"/>
        <strike val="0"/>
        <condense val="0"/>
        <extend val="0"/>
        <outline val="0"/>
        <shadow val="0"/>
        <u val="none"/>
        <vertAlign val="baseline"/>
        <sz val="12"/>
        <color rgb="FF000000"/>
        <name val="Calibri"/>
        <family val="2"/>
        <scheme val="none"/>
      </font>
      <numFmt numFmtId="14" formatCode="0.00%"/>
      <alignment horizontal="center" vertical="top" textRotation="0" wrapText="0" indent="0" justifyLastLine="0" shrinkToFit="1" readingOrder="0"/>
      <border diagonalUp="0" diagonalDown="0" outline="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4" formatCode="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4" formatCode="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4" formatCode="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64" formatCode="0.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64" formatCode="0.00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Calibri"/>
        <family val="2"/>
        <scheme val="none"/>
      </font>
      <numFmt numFmtId="5" formatCode="#,##0_);\(#,##0\)"/>
      <alignment horizontal="center"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 formatCode="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1" formatCode="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3" formatCode="#,##0"/>
      <alignment horizontal="center" vertical="top" textRotation="0" wrapText="0" indent="0" justifyLastLine="0" shrinkToFit="1"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2"/>
        <color rgb="FF000000"/>
        <name val="Calibri"/>
        <family val="2"/>
        <scheme val="none"/>
      </font>
      <numFmt numFmtId="3" formatCode="#,##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strike val="0"/>
        <outline val="0"/>
        <shadow val="0"/>
        <vertAlign val="baseline"/>
        <sz val="12"/>
        <color rgb="FF000000"/>
        <name val="Calibri"/>
        <family val="2"/>
        <scheme val="none"/>
      </font>
      <numFmt numFmtId="3" formatCode="#,##0"/>
      <alignment horizontal="center" vertical="top" textRotation="0" wrapText="0" indent="0" justifyLastLine="0" shrinkToFit="1"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Calibri"/>
        <family val="2"/>
        <scheme val="none"/>
      </font>
      <numFmt numFmtId="0" formatCode="General"/>
      <alignment horizontal="center"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Calibri"/>
        <family val="2"/>
        <scheme val="none"/>
      </font>
      <alignment horizontal="center"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Calibri"/>
        <family val="2"/>
        <scheme val="none"/>
      </font>
      <alignment horizontal="center"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2"/>
        <color auto="1"/>
        <name val="Calibri"/>
        <family val="2"/>
        <scheme val="none"/>
      </font>
      <alignment horizontal="center" vertical="top" textRotation="0" wrapText="1"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right style="thin">
          <color rgb="FF000000"/>
        </right>
        <top style="thin">
          <color rgb="FF000000"/>
        </top>
      </border>
    </dxf>
    <dxf>
      <font>
        <b val="0"/>
        <i val="0"/>
        <strike val="0"/>
        <condense val="0"/>
        <extend val="0"/>
        <outline val="0"/>
        <shadow val="0"/>
        <u val="none"/>
        <vertAlign val="baseline"/>
        <sz val="12"/>
        <color rgb="FF000000"/>
        <name val="Calibri"/>
        <family val="2"/>
        <scheme val="none"/>
      </font>
      <alignment horizontal="center" vertical="top" textRotation="0" wrapText="0" indent="0" justifyLastLine="0" shrinkToFit="1" readingOrder="0"/>
    </dxf>
    <dxf>
      <border>
        <bottom style="medium">
          <color indexed="64"/>
        </bottom>
      </border>
    </dxf>
    <dxf>
      <font>
        <b/>
        <i val="0"/>
        <strike val="0"/>
        <condense val="0"/>
        <extend val="0"/>
        <outline val="0"/>
        <shadow val="0"/>
        <u val="none"/>
        <vertAlign val="baseline"/>
        <sz val="12"/>
        <color auto="1"/>
        <name val="Calibri Light"/>
        <family val="2"/>
        <scheme val="major"/>
      </font>
      <fill>
        <patternFill patternType="solid">
          <fgColor indexed="64"/>
          <bgColor rgb="FFB4A7D6"/>
        </patternFill>
      </fill>
      <alignment horizontal="center" vertical="top"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4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9.866672916665" createdVersion="8" refreshedVersion="8" minRefreshableVersion="3" recordCount="10" xr:uid="{93952BCE-7770-B545-B203-FCE9F8AE3701}">
  <cacheSource type="worksheet">
    <worksheetSource name="Table1"/>
  </cacheSource>
  <cacheFields count="16">
    <cacheField name="Name" numFmtId="0">
      <sharedItems count="8">
        <s v="Tara Maynard"/>
        <s v="Poppy Adams"/>
        <s v="Grace Shadrack"/>
        <s v="Lisia Baylis-Zullo"/>
        <s v="Ashleigh"/>
        <s v="Misha Grimes"/>
        <s v="Chloe Burrows"/>
        <s v="Molly-Mae Hague"/>
      </sharedItems>
    </cacheField>
    <cacheField name="Handle" numFmtId="0">
      <sharedItems/>
    </cacheField>
    <cacheField name="Deliverable" numFmtId="0">
      <sharedItems/>
    </cacheField>
    <cacheField name="Following" numFmtId="2">
      <sharedItems/>
    </cacheField>
    <cacheField name="Follower Count" numFmtId="37">
      <sharedItems containsSemiMixedTypes="0" containsString="0" containsNumber="1" containsInteger="1" minValue="66800" maxValue="6400000"/>
    </cacheField>
    <cacheField name="Views" numFmtId="3">
      <sharedItems containsSemiMixedTypes="0" containsString="0" containsNumber="1" containsInteger="1" minValue="53230" maxValue="3998695"/>
    </cacheField>
    <cacheField name="Reach" numFmtId="3">
      <sharedItems containsSemiMixedTypes="0" containsString="0" containsNumber="1" containsInteger="1" minValue="53230" maxValue="3959020"/>
    </cacheField>
    <cacheField name="Reach Rate" numFmtId="10">
      <sharedItems containsSemiMixedTypes="0" containsString="0" containsNumber="1" minValue="0.22688749999999999" maxValue="1.084496855345912"/>
    </cacheField>
    <cacheField name="Link Clicks" numFmtId="0">
      <sharedItems containsSemiMixedTypes="0" containsString="0" containsNumber="1" containsInteger="1" minValue="75" maxValue="41174"/>
    </cacheField>
    <cacheField name="Sticker Taps" numFmtId="0">
      <sharedItems containsSemiMixedTypes="0" containsString="0" containsNumber="1" containsInteger="1" minValue="36" maxValue="18755"/>
    </cacheField>
    <cacheField name="Impressions" numFmtId="3">
      <sharedItems containsSemiMixedTypes="0" containsString="0" containsNumber="1" containsInteger="1" minValue="53230" maxValue="3998695"/>
    </cacheField>
    <cacheField name="Log-LinkClicks" numFmtId="164">
      <sharedItems containsSemiMixedTypes="0" containsString="0" containsNumber="1" minValue="1.8750612633917001" maxValue="4.6146230601853073"/>
    </cacheField>
    <cacheField name="Log-StickerTaps" numFmtId="164">
      <sharedItems containsSemiMixedTypes="0" containsString="0" containsNumber="1" minValue="1.5563025007672873" maxValue="4.2731170684867417"/>
    </cacheField>
    <cacheField name="CTR" numFmtId="10">
      <sharedItems containsSemiMixedTypes="0" containsString="0" containsNumber="1" minValue="6.6985218595096683E-4" maxValue="1.0296859350363056E-2"/>
    </cacheField>
    <cacheField name="Engagement Rate" numFmtId="10">
      <sharedItems containsSemiMixedTypes="0" containsString="0" containsNumber="1" minValue="1.3218416469432412E-3" maxValue="1.5137331965991584E-2"/>
    </cacheField>
    <cacheField name="Engagement by Follower" numFmtId="10">
      <sharedItems containsSemiMixedTypes="0" containsString="0" containsNumber="1" minValue="3.6000000000000002E-4" maxValue="9.3639062499999998E-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s v="@taramays25"/>
    <s v="IG Story"/>
    <s v="266K"/>
    <n v="266000"/>
    <n v="143273"/>
    <n v="143273"/>
    <n v="0.53862030075187972"/>
    <n v="209"/>
    <n v="79"/>
    <n v="143143"/>
    <n v="2.3201462861110542"/>
    <n v="1.8976270912904414"/>
    <n v="1.4587535683624967E-3"/>
    <n v="2.0101484578392299E-3"/>
    <n v="1.0827067669172932E-3"/>
  </r>
  <r>
    <x v="1"/>
    <s v="@poppyadams"/>
    <s v="IG Story"/>
    <s v="66.8K"/>
    <n v="66800"/>
    <n v="59751"/>
    <n v="59751"/>
    <n v="0.89447604790419166"/>
    <n v="265"/>
    <n v="82"/>
    <n v="60459"/>
    <n v="2.4232458739368079"/>
    <n v="1.9138138523837167"/>
    <n v="4.4350722163645799E-3"/>
    <n v="5.8074341852019217E-3"/>
    <n v="5.1946107784431135E-3"/>
  </r>
  <r>
    <x v="2"/>
    <s v="@graceshadrack"/>
    <s v="IG Story"/>
    <s v="168K"/>
    <n v="168000"/>
    <n v="53230"/>
    <n v="53230"/>
    <n v="0.31684523809523807"/>
    <n v="80"/>
    <n v="150"/>
    <n v="53230"/>
    <n v="1.9030899869919435"/>
    <n v="2.1760912590556813"/>
    <n v="1.5029118917903438E-3"/>
    <n v="4.3208716888972383E-3"/>
    <n v="1.3690476190476191E-3"/>
  </r>
  <r>
    <x v="3"/>
    <s v="@lidiabayliszullo"/>
    <s v="IG Story"/>
    <s v="137K"/>
    <n v="137000"/>
    <n v="111965"/>
    <n v="111965"/>
    <n v="0.81726277372262779"/>
    <n v="75"/>
    <n v="73"/>
    <n v="115086"/>
    <n v="1.8750612633917001"/>
    <n v="1.8633228601204559"/>
    <n v="6.6985218595096683E-4"/>
    <n v="1.3218416469432412E-3"/>
    <n v="1.0802919708029198E-3"/>
  </r>
  <r>
    <x v="4"/>
    <s v="@cardiff.mum"/>
    <s v="IG Story"/>
    <s v="303K"/>
    <n v="303000"/>
    <n v="95000"/>
    <n v="75906"/>
    <n v="0.25051485148514852"/>
    <n v="176"/>
    <n v="36"/>
    <n v="79184"/>
    <n v="2.2455126678141499"/>
    <n v="1.5563025007672873"/>
    <n v="1.8526315789473683E-3"/>
    <n v="2.7929280952757357E-3"/>
    <n v="6.9966996699669971E-4"/>
  </r>
  <r>
    <x v="5"/>
    <s v="@misha_grimes"/>
    <s v="IG Story"/>
    <s v="159K"/>
    <n v="159000"/>
    <n v="172435"/>
    <n v="172435"/>
    <n v="1.084496855345912"/>
    <n v="170"/>
    <n v="248"/>
    <n v="175494"/>
    <n v="2.2304489213782741"/>
    <n v="2.3944516808262164"/>
    <n v="9.8587873691535939E-4"/>
    <n v="2.4241018354742368E-3"/>
    <n v="2.6289308176100628E-3"/>
  </r>
  <r>
    <x v="6"/>
    <s v="@chloeburrows"/>
    <s v="IG Story"/>
    <s v="1.6M"/>
    <n v="1600000"/>
    <n v="363020"/>
    <n v="363020"/>
    <n v="0.22688749999999999"/>
    <n v="371"/>
    <n v="205"/>
    <n v="372296"/>
    <n v="2.5693739096150461"/>
    <n v="2.3117538610557542"/>
    <n v="1.0219822599305823E-3"/>
    <n v="1.5866894385984244E-3"/>
    <n v="3.6000000000000002E-4"/>
  </r>
  <r>
    <x v="5"/>
    <s v="@misha_grimes"/>
    <s v="IG Story"/>
    <s v="159K"/>
    <n v="159000"/>
    <n v="115443"/>
    <n v="115443"/>
    <n v="0.72605660377358494"/>
    <n v="622"/>
    <n v="443"/>
    <n v="118754"/>
    <n v="2.7937903846908188"/>
    <n v="2.6464037262230695"/>
    <n v="5.387940368840034E-3"/>
    <n v="9.2253319820170994E-3"/>
    <n v="6.6981132075471699E-3"/>
  </r>
  <r>
    <x v="5"/>
    <s v="@misha_grimes"/>
    <s v="IG Story"/>
    <s v="159K"/>
    <n v="159000"/>
    <n v="142630"/>
    <n v="142630"/>
    <n v="0.89704402515723269"/>
    <n v="531"/>
    <n v="332"/>
    <n v="144152"/>
    <n v="2.725094521081469"/>
    <n v="2.5211380837040362"/>
    <n v="3.7229194419126409E-3"/>
    <n v="6.0506204865736525E-3"/>
    <n v="5.4276729559748424E-3"/>
  </r>
  <r>
    <x v="7"/>
    <s v="@mollymae"/>
    <s v="IG Story"/>
    <s v="6.4M"/>
    <n v="6400000"/>
    <n v="3998695"/>
    <n v="3959020"/>
    <n v="0.61859687500000005"/>
    <n v="41174"/>
    <n v="18755"/>
    <n v="3998695"/>
    <n v="4.6146230601853073"/>
    <n v="4.2731170684867417"/>
    <n v="1.0296859350363056E-2"/>
    <n v="1.5137331965991584E-2"/>
    <n v="9.3639062499999998E-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5457A97-8804-4E47-B138-A9570A291F78}" name="PivotTable1" cacheId="0" applyNumberFormats="0" applyBorderFormats="0" applyFontFormats="0" applyPatternFormats="0" applyAlignmentFormats="0" applyWidthHeightFormats="1" dataCaption="Values" grandTotalCaption="Campaign Total" updatedVersion="8" minRefreshableVersion="3" useAutoFormatting="1" itemPrintTitles="1" createdVersion="8" indent="0" outline="1" outlineData="1" multipleFieldFilters="0" rowHeaderCaption="Influencer">
  <location ref="A2:I11" firstHeaderRow="0" firstDataRow="1" firstDataCol="1"/>
  <pivotFields count="16">
    <pivotField axis="axisRow" showAll="0" sortType="ascending">
      <items count="9">
        <item x="4"/>
        <item x="6"/>
        <item x="2"/>
        <item x="3"/>
        <item x="5"/>
        <item x="7"/>
        <item x="1"/>
        <item x="0"/>
        <item t="default"/>
      </items>
      <autoSortScope>
        <pivotArea dataOnly="0" outline="0" fieldPosition="0">
          <references count="1">
            <reference field="4294967294" count="1" selected="0">
              <x v="5"/>
            </reference>
          </references>
        </pivotArea>
      </autoSortScope>
    </pivotField>
    <pivotField showAll="0"/>
    <pivotField showAll="0"/>
    <pivotField showAll="0"/>
    <pivotField numFmtId="37" showAll="0"/>
    <pivotField dataField="1" numFmtId="3" showAll="0"/>
    <pivotField dataField="1" numFmtId="3" showAll="0"/>
    <pivotField dataField="1" numFmtId="10" showAll="0"/>
    <pivotField dataField="1" showAll="0"/>
    <pivotField dataField="1" showAll="0"/>
    <pivotField dataField="1" numFmtId="3" showAll="0"/>
    <pivotField numFmtId="164" showAll="0"/>
    <pivotField numFmtId="164" showAll="0"/>
    <pivotField dataField="1" numFmtId="10" showAll="0"/>
    <pivotField dataField="1" numFmtId="10" showAll="0"/>
    <pivotField numFmtId="10" showAll="0"/>
  </pivotFields>
  <rowFields count="1">
    <field x="0"/>
  </rowFields>
  <rowItems count="9">
    <i>
      <x v="3"/>
    </i>
    <i>
      <x v="1"/>
    </i>
    <i>
      <x v="7"/>
    </i>
    <i>
      <x v="2"/>
    </i>
    <i>
      <x/>
    </i>
    <i>
      <x v="4"/>
    </i>
    <i>
      <x v="6"/>
    </i>
    <i>
      <x v="5"/>
    </i>
    <i t="grand">
      <x/>
    </i>
  </rowItems>
  <colFields count="1">
    <field x="-2"/>
  </colFields>
  <colItems count="8">
    <i>
      <x/>
    </i>
    <i i="1">
      <x v="1"/>
    </i>
    <i i="2">
      <x v="2"/>
    </i>
    <i i="3">
      <x v="3"/>
    </i>
    <i i="4">
      <x v="4"/>
    </i>
    <i i="5">
      <x v="5"/>
    </i>
    <i i="6">
      <x v="6"/>
    </i>
    <i i="7">
      <x v="7"/>
    </i>
  </colItems>
  <dataFields count="8">
    <dataField name="Total Reach" fld="6" baseField="0" baseItem="0" numFmtId="3"/>
    <dataField name="Total Views" fld="5" baseField="0" baseItem="0" numFmtId="3"/>
    <dataField name="Total Impressions" fld="10" baseField="0" baseItem="0" numFmtId="3"/>
    <dataField name="Avg Reach Rate" fld="7" subtotal="average" baseField="0" baseItem="0" numFmtId="10"/>
    <dataField name="Avg Engagement Rate" fld="14" subtotal="average" baseField="0" baseItem="0" numFmtId="10"/>
    <dataField name="Avg Click-Through Rate" fld="13" subtotal="average" baseField="0" baseItem="0" numFmtId="10"/>
    <dataField name="Sum of Sticker Taps" fld="9" baseField="0" baseItem="0"/>
    <dataField name="Sum of Link Clicks" fld="8" baseField="0" baseItem="0"/>
  </dataFields>
  <formats count="37">
    <format dxfId="144">
      <pivotArea outline="0" collapsedLevelsAreSubtotals="1" fieldPosition="0">
        <references count="1">
          <reference field="4294967294" count="1" selected="0">
            <x v="2"/>
          </reference>
        </references>
      </pivotArea>
    </format>
    <format dxfId="143">
      <pivotArea outline="0" collapsedLevelsAreSubtotals="1" fieldPosition="0">
        <references count="1">
          <reference field="4294967294" count="1" selected="0">
            <x v="2"/>
          </reference>
        </references>
      </pivotArea>
    </format>
    <format dxfId="142">
      <pivotArea outline="0" collapsedLevelsAreSubtotals="1" fieldPosition="0">
        <references count="1">
          <reference field="4294967294" count="1" selected="0">
            <x v="2"/>
          </reference>
        </references>
      </pivotArea>
    </format>
    <format dxfId="141">
      <pivotArea outline="0" collapsedLevelsAreSubtotals="1" fieldPosition="0">
        <references count="1">
          <reference field="4294967294" count="1" selected="0">
            <x v="3"/>
          </reference>
        </references>
      </pivotArea>
    </format>
    <format dxfId="140">
      <pivotArea outline="0" collapsedLevelsAreSubtotals="1" fieldPosition="0">
        <references count="1">
          <reference field="4294967294" count="1" selected="0">
            <x v="4"/>
          </reference>
        </references>
      </pivotArea>
    </format>
    <format dxfId="139">
      <pivotArea outline="0" collapsedLevelsAreSubtotals="1" fieldPosition="0">
        <references count="1">
          <reference field="4294967294" count="1" selected="0">
            <x v="3"/>
          </reference>
        </references>
      </pivotArea>
    </format>
    <format dxfId="138">
      <pivotArea outline="0" collapsedLevelsAreSubtotals="1" fieldPosition="0">
        <references count="1">
          <reference field="4294967294" count="1" selected="0">
            <x v="4"/>
          </reference>
        </references>
      </pivotArea>
    </format>
    <format dxfId="137">
      <pivotArea dataOnly="0" labelOnly="1" outline="0" fieldPosition="0">
        <references count="1">
          <reference field="4294967294" count="1">
            <x v="2"/>
          </reference>
        </references>
      </pivotArea>
    </format>
    <format dxfId="136">
      <pivotArea dataOnly="0" labelOnly="1" outline="0" fieldPosition="0">
        <references count="1">
          <reference field="4294967294" count="1">
            <x v="3"/>
          </reference>
        </references>
      </pivotArea>
    </format>
    <format dxfId="135">
      <pivotArea dataOnly="0" labelOnly="1" outline="0" fieldPosition="0">
        <references count="1">
          <reference field="4294967294" count="1">
            <x v="4"/>
          </reference>
        </references>
      </pivotArea>
    </format>
    <format dxfId="134">
      <pivotArea outline="0" collapsedLevelsAreSubtotals="1" fieldPosition="0">
        <references count="1">
          <reference field="4294967294" count="1" selected="0">
            <x v="2"/>
          </reference>
        </references>
      </pivotArea>
    </format>
    <format dxfId="133">
      <pivotArea outline="0" collapsedLevelsAreSubtotals="1" fieldPosition="0">
        <references count="1">
          <reference field="4294967294" count="1" selected="0">
            <x v="3"/>
          </reference>
        </references>
      </pivotArea>
    </format>
    <format dxfId="132">
      <pivotArea outline="0" collapsedLevelsAreSubtotals="1" fieldPosition="0">
        <references count="1">
          <reference field="4294967294" count="1" selected="0">
            <x v="4"/>
          </reference>
        </references>
      </pivotArea>
    </format>
    <format dxfId="131">
      <pivotArea dataOnly="0" labelOnly="1" outline="0" fieldPosition="0">
        <references count="1">
          <reference field="4294967294" count="3">
            <x v="2"/>
            <x v="3"/>
            <x v="4"/>
          </reference>
        </references>
      </pivotArea>
    </format>
    <format dxfId="130">
      <pivotArea type="all" dataOnly="0" outline="0" fieldPosition="0"/>
    </format>
    <format dxfId="129">
      <pivotArea outline="0" collapsedLevelsAreSubtotals="1" fieldPosition="0"/>
    </format>
    <format dxfId="128">
      <pivotArea dataOnly="0" labelOnly="1" outline="0" fieldPosition="0">
        <references count="1">
          <reference field="4294967294" count="3">
            <x v="2"/>
            <x v="3"/>
            <x v="4"/>
          </reference>
        </references>
      </pivotArea>
    </format>
    <format dxfId="127">
      <pivotArea outline="0" collapsedLevelsAreSubtotals="1" fieldPosition="0"/>
    </format>
    <format dxfId="126">
      <pivotArea dataOnly="0" labelOnly="1" outline="0" fieldPosition="0">
        <references count="1">
          <reference field="4294967294" count="3">
            <x v="2"/>
            <x v="3"/>
            <x v="4"/>
          </reference>
        </references>
      </pivotArea>
    </format>
    <format dxfId="125">
      <pivotArea dataOnly="0" labelOnly="1" outline="0" fieldPosition="0">
        <references count="1">
          <reference field="4294967294" count="3">
            <x v="2"/>
            <x v="3"/>
            <x v="4"/>
          </reference>
        </references>
      </pivotArea>
    </format>
    <format dxfId="124">
      <pivotArea type="all" dataOnly="0" outline="0" fieldPosition="0"/>
    </format>
    <format dxfId="123">
      <pivotArea outline="0" collapsedLevelsAreSubtotals="1" fieldPosition="0"/>
    </format>
    <format dxfId="122">
      <pivotArea dataOnly="0" labelOnly="1" outline="0" fieldPosition="0">
        <references count="1">
          <reference field="4294967294" count="3">
            <x v="2"/>
            <x v="3"/>
            <x v="4"/>
          </reference>
        </references>
      </pivotArea>
    </format>
    <format dxfId="121">
      <pivotArea outline="0" collapsedLevelsAreSubtotals="1" fieldPosition="0">
        <references count="1">
          <reference field="4294967294" count="1" selected="0">
            <x v="5"/>
          </reference>
        </references>
      </pivotArea>
    </format>
    <format dxfId="120">
      <pivotArea outline="0" collapsedLevelsAreSubtotals="1" fieldPosition="0">
        <references count="1">
          <reference field="4294967294" count="1" selected="0">
            <x v="5"/>
          </reference>
        </references>
      </pivotArea>
    </format>
    <format dxfId="119">
      <pivotArea outline="0" collapsedLevelsAreSubtotals="1" fieldPosition="0">
        <references count="1">
          <reference field="4294967294" count="1" selected="0">
            <x v="1"/>
          </reference>
        </references>
      </pivotArea>
    </format>
    <format dxfId="118">
      <pivotArea outline="0" collapsedLevelsAreSubtotals="1" fieldPosition="0">
        <references count="1">
          <reference field="4294967294" count="1" selected="0">
            <x v="1"/>
          </reference>
        </references>
      </pivotArea>
    </format>
    <format dxfId="117">
      <pivotArea outline="0" collapsedLevelsAreSubtotals="1" fieldPosition="0">
        <references count="1">
          <reference field="4294967294" count="1" selected="0">
            <x v="0"/>
          </reference>
        </references>
      </pivotArea>
    </format>
    <format dxfId="116">
      <pivotArea type="all" dataOnly="0" outline="0" fieldPosition="0"/>
    </format>
    <format dxfId="115">
      <pivotArea outline="0" collapsedLevelsAreSubtotals="1" fieldPosition="0"/>
    </format>
    <format dxfId="114">
      <pivotArea field="0" type="button" dataOnly="0" labelOnly="1" outline="0" axis="axisRow" fieldPosition="0"/>
    </format>
    <format dxfId="113">
      <pivotArea dataOnly="0" labelOnly="1" fieldPosition="0">
        <references count="1">
          <reference field="0" count="0"/>
        </references>
      </pivotArea>
    </format>
    <format dxfId="112">
      <pivotArea dataOnly="0" labelOnly="1" grandRow="1" outline="0" fieldPosition="0"/>
    </format>
    <format dxfId="111">
      <pivotArea dataOnly="0" labelOnly="1" outline="0" fieldPosition="0">
        <references count="1">
          <reference field="4294967294" count="6">
            <x v="0"/>
            <x v="1"/>
            <x v="2"/>
            <x v="3"/>
            <x v="4"/>
            <x v="5"/>
          </reference>
        </references>
      </pivotArea>
    </format>
    <format dxfId="110">
      <pivotArea field="0" type="button" dataOnly="0" labelOnly="1" outline="0" axis="axisRow" fieldPosition="0"/>
    </format>
    <format dxfId="109">
      <pivotArea dataOnly="0" labelOnly="1" outline="0" fieldPosition="0">
        <references count="1">
          <reference field="4294967294" count="6">
            <x v="0"/>
            <x v="1"/>
            <x v="2"/>
            <x v="3"/>
            <x v="4"/>
            <x v="5"/>
          </reference>
        </references>
      </pivotArea>
    </format>
    <format dxfId="0">
      <pivotArea dataOnly="0" labelOnly="1" outline="0" fieldPosition="0">
        <references count="1">
          <reference field="4294967294" count="2">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CF98D3-5A0F-FC4E-9C8C-A7FB5FC6D7DB}" name="Table1" displayName="Table1" ref="A1:P11" totalsRowShown="0" headerRowDxfId="164" dataDxfId="162" headerRowBorderDxfId="163" tableBorderDxfId="161">
  <tableColumns count="16">
    <tableColumn id="1" xr3:uid="{72EB03F2-2D65-6541-A570-8D0C45208AFE}" name="Name" dataDxfId="160"/>
    <tableColumn id="2" xr3:uid="{6C5624FD-0410-AA44-B2E3-46F3115CD467}" name="Handle" dataDxfId="159"/>
    <tableColumn id="3" xr3:uid="{27685429-FE54-4F4B-BD30-FF564DA7EF4E}" name="Deliverable" dataDxfId="158"/>
    <tableColumn id="4" xr3:uid="{E4F0D59F-5F3F-6A48-B43D-9112698AF839}" name="Following" dataDxfId="157"/>
    <tableColumn id="6" xr3:uid="{C4D0E427-E626-A846-84D7-1ED03B9DD843}" name="Reach" dataDxfId="156"/>
    <tableColumn id="5" xr3:uid="{8EC8A954-4403-9940-8E24-0B0E6FF9C200}" name="Views" dataDxfId="155"/>
    <tableColumn id="9" xr3:uid="{F15DDFF9-61BF-7542-927D-FB57A59314C9}" name="Impressions" dataDxfId="154"/>
    <tableColumn id="7" xr3:uid="{E9A5F0CE-B6A8-3D44-A357-9840869110B0}" name="Link Clicks" dataDxfId="153"/>
    <tableColumn id="8" xr3:uid="{4408B06E-B9F6-E048-9828-CA39B84B1485}" name="Sticker Taps" dataDxfId="152"/>
    <tableColumn id="11" xr3:uid="{5156736F-43CC-2949-A492-D2EFBDE374D7}" name="Follower Count" dataDxfId="151" dataCellStyle="Comma">
      <calculatedColumnFormula>IF(RIGHT(Table1[[#This Row],[Following]], 1)="K", SUBSTITUTE(Table1[[#This Row],[Following]], "K", "")*1000, IF(RIGHT(Table1[[#This Row],[Following]], 1)="M", SUBSTITUTE(Table1[[#This Row],[Following]], "M", "")*1000000, Table1[[#This Row],[Following]]))</calculatedColumnFormula>
    </tableColumn>
    <tableColumn id="16" xr3:uid="{04DEAF2E-2968-044F-9845-C32B6A11198D}" name="Log-LinkClicks" dataDxfId="150">
      <calculatedColumnFormula>LOG(Table1[[#This Row],[Link Clicks]])</calculatedColumnFormula>
    </tableColumn>
    <tableColumn id="17" xr3:uid="{69B681C5-6FE9-F740-BED8-20EA5A171535}" name="Log-StickerTaps" dataDxfId="149">
      <calculatedColumnFormula>LOG(Table1[[#This Row],[Sticker Taps]])</calculatedColumnFormula>
    </tableColumn>
    <tableColumn id="12" xr3:uid="{2C63EA07-A0BE-1E42-84BC-05ABA64D0099}" name="Reach Rate" dataDxfId="148">
      <calculatedColumnFormula>Table1[[#This Row],[Reach]]/Table1[[#This Row],[Follower Count]]</calculatedColumnFormula>
    </tableColumn>
    <tableColumn id="14" xr3:uid="{E146C7BB-220D-DD42-8CF0-96A18CA9EC51}" name="CTR" dataDxfId="147" dataCellStyle="Percent">
      <calculatedColumnFormula>(Table1[[#This Row],[Link Clicks]]/Table1[[#This Row],[Views]])</calculatedColumnFormula>
    </tableColumn>
    <tableColumn id="10" xr3:uid="{AAE040CF-7128-8D45-BC4F-83822D4F1297}" name="Engagement Rate" dataDxfId="146" dataCellStyle="Percent">
      <calculatedColumnFormula>(Table1[[#This Row],[Link Clicks]]+Table1[[#This Row],[Sticker Taps]])/(Table1[[#This Row],[Reach]])</calculatedColumnFormula>
    </tableColumn>
    <tableColumn id="13" xr3:uid="{378F440C-E0F8-274C-A166-77C2C952E749}" name="Engagement by Follower" dataDxfId="145">
      <calculatedColumnFormula>(Table1[[#This Row],[Link Clicks]]+Table1[[#This Row],[Sticker Taps]])/(Table1[[#This Row],[Follower Count]])</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instagram.com/misha_grimes/?hl=en" TargetMode="External"/><Relationship Id="rId3" Type="http://schemas.openxmlformats.org/officeDocument/2006/relationships/hyperlink" Target="https://www.instagram.com/graceshadrack/?hl=en" TargetMode="External"/><Relationship Id="rId7" Type="http://schemas.openxmlformats.org/officeDocument/2006/relationships/hyperlink" Target="https://www.instagram.com/chloeburrows/?hl=en" TargetMode="External"/><Relationship Id="rId2" Type="http://schemas.openxmlformats.org/officeDocument/2006/relationships/hyperlink" Target="https://www.instagram.com/poppyadams/?hl=en" TargetMode="External"/><Relationship Id="rId1" Type="http://schemas.openxmlformats.org/officeDocument/2006/relationships/hyperlink" Target="https://www.instagram.com/taramays25/?hl=en" TargetMode="External"/><Relationship Id="rId6" Type="http://schemas.openxmlformats.org/officeDocument/2006/relationships/hyperlink" Target="https://www.instagram.com/misha_grimes/?hl=en" TargetMode="External"/><Relationship Id="rId11" Type="http://schemas.openxmlformats.org/officeDocument/2006/relationships/table" Target="../tables/table1.xml"/><Relationship Id="rId5" Type="http://schemas.openxmlformats.org/officeDocument/2006/relationships/hyperlink" Target="https://www.instagram.com/cardiff.mum/?hl=en" TargetMode="External"/><Relationship Id="rId10" Type="http://schemas.openxmlformats.org/officeDocument/2006/relationships/hyperlink" Target="https://www.instagram.com/mollymae/?hl=en" TargetMode="External"/><Relationship Id="rId4" Type="http://schemas.openxmlformats.org/officeDocument/2006/relationships/hyperlink" Target="https://www.instagram.com/lidiabayliszullo/?hl=en" TargetMode="External"/><Relationship Id="rId9" Type="http://schemas.openxmlformats.org/officeDocument/2006/relationships/hyperlink" Target="https://www.instagram.com/misha_grimes/?hl=en"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E83FB-64E0-2F41-B2A2-0F5DF6452CAC}">
  <dimension ref="A1:P11"/>
  <sheetViews>
    <sheetView tabSelected="1" zoomScaleNormal="100" workbookViewId="0">
      <selection activeCell="A13" sqref="A13"/>
    </sheetView>
  </sheetViews>
  <sheetFormatPr baseColWidth="10" defaultRowHeight="16" x14ac:dyDescent="0.2"/>
  <cols>
    <col min="1" max="1" width="17.1640625" customWidth="1"/>
    <col min="2" max="2" width="15" bestFit="1" customWidth="1"/>
    <col min="3" max="3" width="13" customWidth="1"/>
    <col min="4" max="4" width="12.6640625" customWidth="1"/>
    <col min="5" max="5" width="12.1640625" customWidth="1"/>
    <col min="6" max="6" width="12.33203125" customWidth="1"/>
    <col min="7" max="7" width="13.83203125" customWidth="1"/>
    <col min="8" max="8" width="13.1640625" customWidth="1"/>
    <col min="9" max="9" width="13" customWidth="1"/>
    <col min="10" max="10" width="12.6640625" customWidth="1"/>
    <col min="11" max="11" width="11.33203125" customWidth="1"/>
    <col min="12" max="12" width="12.33203125" customWidth="1"/>
    <col min="13" max="13" width="13.1640625" customWidth="1"/>
    <col min="15" max="15" width="14.33203125" customWidth="1"/>
    <col min="16" max="16" width="13.83203125" customWidth="1"/>
  </cols>
  <sheetData>
    <row r="1" spans="1:16" ht="52" thickBot="1" x14ac:dyDescent="0.25">
      <c r="A1" s="54" t="s">
        <v>5</v>
      </c>
      <c r="B1" s="55" t="s">
        <v>6</v>
      </c>
      <c r="C1" s="55" t="s">
        <v>7</v>
      </c>
      <c r="D1" s="55" t="s">
        <v>8</v>
      </c>
      <c r="E1" s="55" t="s">
        <v>10</v>
      </c>
      <c r="F1" s="55" t="s">
        <v>9</v>
      </c>
      <c r="G1" s="55" t="s">
        <v>13</v>
      </c>
      <c r="H1" s="55" t="s">
        <v>11</v>
      </c>
      <c r="I1" s="55" t="s">
        <v>12</v>
      </c>
      <c r="J1" s="56" t="s">
        <v>0</v>
      </c>
      <c r="K1" s="56" t="s">
        <v>14</v>
      </c>
      <c r="L1" s="56" t="s">
        <v>15</v>
      </c>
      <c r="M1" s="56" t="s">
        <v>16</v>
      </c>
      <c r="N1" s="56" t="s">
        <v>1</v>
      </c>
      <c r="O1" s="56" t="s">
        <v>2</v>
      </c>
      <c r="P1" s="57" t="s">
        <v>17</v>
      </c>
    </row>
    <row r="2" spans="1:16" ht="34" customHeight="1" x14ac:dyDescent="0.2">
      <c r="A2" s="7" t="s">
        <v>20</v>
      </c>
      <c r="B2" s="8" t="s">
        <v>42</v>
      </c>
      <c r="C2" s="8" t="s">
        <v>21</v>
      </c>
      <c r="D2" s="8" t="s">
        <v>3</v>
      </c>
      <c r="E2" s="9">
        <v>143273</v>
      </c>
      <c r="F2" s="9">
        <v>143273</v>
      </c>
      <c r="G2" s="10">
        <v>143143</v>
      </c>
      <c r="H2" s="11">
        <v>209</v>
      </c>
      <c r="I2" s="11">
        <v>79</v>
      </c>
      <c r="J2" s="12">
        <f>IF(RIGHT(Table1[[#This Row],[Following]], 1)="K", SUBSTITUTE(Table1[[#This Row],[Following]], "K", "")*1000, IF(RIGHT(Table1[[#This Row],[Following]], 1)="M", SUBSTITUTE(Table1[[#This Row],[Following]], "M", "")*1000000, Table1[[#This Row],[Following]]))</f>
        <v>266000</v>
      </c>
      <c r="K2" s="13">
        <f>LOG(Table1[[#This Row],[Link Clicks]])</f>
        <v>2.3201462861110542</v>
      </c>
      <c r="L2" s="14">
        <f>LOG(Table1[[#This Row],[Sticker Taps]])</f>
        <v>1.8976270912904414</v>
      </c>
      <c r="M2" s="15">
        <f>Table1[[#This Row],[Reach]]/Table1[[#This Row],[Follower Count]]</f>
        <v>0.53862030075187972</v>
      </c>
      <c r="N2" s="16">
        <f>(Table1[[#This Row],[Link Clicks]]/Table1[[#This Row],[Views]])</f>
        <v>1.4587535683624967E-3</v>
      </c>
      <c r="O2" s="17">
        <f>(Table1[[#This Row],[Link Clicks]]+Table1[[#This Row],[Sticker Taps]])/(Table1[[#This Row],[Reach]])</f>
        <v>2.0101484578392299E-3</v>
      </c>
      <c r="P2" s="18">
        <f>(Table1[[#This Row],[Link Clicks]]+Table1[[#This Row],[Sticker Taps]])/(Table1[[#This Row],[Follower Count]])</f>
        <v>1.0827067669172932E-3</v>
      </c>
    </row>
    <row r="3" spans="1:16" ht="34" x14ac:dyDescent="0.2">
      <c r="A3" s="19" t="s">
        <v>22</v>
      </c>
      <c r="B3" s="20" t="s">
        <v>43</v>
      </c>
      <c r="C3" s="20" t="s">
        <v>21</v>
      </c>
      <c r="D3" s="20" t="s">
        <v>23</v>
      </c>
      <c r="E3" s="21">
        <v>59751</v>
      </c>
      <c r="F3" s="21">
        <v>59751</v>
      </c>
      <c r="G3" s="22">
        <v>60459</v>
      </c>
      <c r="H3" s="23">
        <v>265</v>
      </c>
      <c r="I3" s="23">
        <v>82</v>
      </c>
      <c r="J3" s="24">
        <f>IF(RIGHT(Table1[[#This Row],[Following]], 1)="K", SUBSTITUTE(Table1[[#This Row],[Following]], "K", "")*1000, IF(RIGHT(Table1[[#This Row],[Following]], 1)="M", SUBSTITUTE(Table1[[#This Row],[Following]], "M", "")*1000000, Table1[[#This Row],[Following]]))</f>
        <v>66800</v>
      </c>
      <c r="K3" s="25">
        <f>LOG(Table1[[#This Row],[Link Clicks]])</f>
        <v>2.4232458739368079</v>
      </c>
      <c r="L3" s="26">
        <f>LOG(Table1[[#This Row],[Sticker Taps]])</f>
        <v>1.9138138523837167</v>
      </c>
      <c r="M3" s="27">
        <f>Table1[[#This Row],[Reach]]/Table1[[#This Row],[Follower Count]]</f>
        <v>0.89447604790419166</v>
      </c>
      <c r="N3" s="28">
        <f>(Table1[[#This Row],[Link Clicks]]/Table1[[#This Row],[Views]])</f>
        <v>4.4350722163645799E-3</v>
      </c>
      <c r="O3" s="29">
        <f>(Table1[[#This Row],[Link Clicks]]+Table1[[#This Row],[Sticker Taps]])/(Table1[[#This Row],[Reach]])</f>
        <v>5.8074341852019217E-3</v>
      </c>
      <c r="P3" s="30">
        <f>(Table1[[#This Row],[Link Clicks]]+Table1[[#This Row],[Sticker Taps]])/(Table1[[#This Row],[Follower Count]])</f>
        <v>5.1946107784431135E-3</v>
      </c>
    </row>
    <row r="4" spans="1:16" ht="34" x14ac:dyDescent="0.2">
      <c r="A4" s="19" t="s">
        <v>24</v>
      </c>
      <c r="B4" s="20" t="s">
        <v>44</v>
      </c>
      <c r="C4" s="20" t="s">
        <v>21</v>
      </c>
      <c r="D4" s="20" t="s">
        <v>25</v>
      </c>
      <c r="E4" s="21">
        <v>53230</v>
      </c>
      <c r="F4" s="21">
        <v>53230</v>
      </c>
      <c r="G4" s="22">
        <v>53230</v>
      </c>
      <c r="H4" s="23">
        <v>80</v>
      </c>
      <c r="I4" s="23">
        <v>150</v>
      </c>
      <c r="J4" s="24">
        <f>IF(RIGHT(Table1[[#This Row],[Following]], 1)="K", SUBSTITUTE(Table1[[#This Row],[Following]], "K", "")*1000, IF(RIGHT(Table1[[#This Row],[Following]], 1)="M", SUBSTITUTE(Table1[[#This Row],[Following]], "M", "")*1000000, Table1[[#This Row],[Following]]))</f>
        <v>168000</v>
      </c>
      <c r="K4" s="25">
        <f>LOG(Table1[[#This Row],[Link Clicks]])</f>
        <v>1.9030899869919435</v>
      </c>
      <c r="L4" s="26">
        <f>LOG(Table1[[#This Row],[Sticker Taps]])</f>
        <v>2.1760912590556813</v>
      </c>
      <c r="M4" s="27">
        <f>Table1[[#This Row],[Reach]]/Table1[[#This Row],[Follower Count]]</f>
        <v>0.31684523809523807</v>
      </c>
      <c r="N4" s="28">
        <f>(Table1[[#This Row],[Link Clicks]]/Table1[[#This Row],[Views]])</f>
        <v>1.5029118917903438E-3</v>
      </c>
      <c r="O4" s="29">
        <f>(Table1[[#This Row],[Link Clicks]]+Table1[[#This Row],[Sticker Taps]])/(Table1[[#This Row],[Reach]])</f>
        <v>4.3208716888972383E-3</v>
      </c>
      <c r="P4" s="30">
        <f>(Table1[[#This Row],[Link Clicks]]+Table1[[#This Row],[Sticker Taps]])/(Table1[[#This Row],[Follower Count]])</f>
        <v>1.3690476190476191E-3</v>
      </c>
    </row>
    <row r="5" spans="1:16" ht="34" x14ac:dyDescent="0.2">
      <c r="A5" s="31" t="s">
        <v>26</v>
      </c>
      <c r="B5" s="32" t="s">
        <v>45</v>
      </c>
      <c r="C5" s="32" t="s">
        <v>21</v>
      </c>
      <c r="D5" s="32" t="s">
        <v>27</v>
      </c>
      <c r="E5" s="33">
        <v>111965</v>
      </c>
      <c r="F5" s="33">
        <v>111965</v>
      </c>
      <c r="G5" s="34">
        <v>115086</v>
      </c>
      <c r="H5" s="35">
        <v>75</v>
      </c>
      <c r="I5" s="35">
        <v>73</v>
      </c>
      <c r="J5" s="24">
        <f>IF(RIGHT(Table1[[#This Row],[Following]], 1)="K", SUBSTITUTE(Table1[[#This Row],[Following]], "K", "")*1000, IF(RIGHT(Table1[[#This Row],[Following]], 1)="M", SUBSTITUTE(Table1[[#This Row],[Following]], "M", "")*1000000, Table1[[#This Row],[Following]]))</f>
        <v>137000</v>
      </c>
      <c r="K5" s="36">
        <f>LOG(Table1[[#This Row],[Link Clicks]])</f>
        <v>1.8750612633917001</v>
      </c>
      <c r="L5" s="37">
        <f>LOG(Table1[[#This Row],[Sticker Taps]])</f>
        <v>1.8633228601204559</v>
      </c>
      <c r="M5" s="38">
        <f>Table1[[#This Row],[Reach]]/Table1[[#This Row],[Follower Count]]</f>
        <v>0.81726277372262779</v>
      </c>
      <c r="N5" s="28">
        <f>(Table1[[#This Row],[Link Clicks]]/Table1[[#This Row],[Views]])</f>
        <v>6.6985218595096683E-4</v>
      </c>
      <c r="O5" s="39">
        <f>(Table1[[#This Row],[Link Clicks]]+Table1[[#This Row],[Sticker Taps]])/(Table1[[#This Row],[Reach]])</f>
        <v>1.3218416469432412E-3</v>
      </c>
      <c r="P5" s="40">
        <f>(Table1[[#This Row],[Link Clicks]]+Table1[[#This Row],[Sticker Taps]])/(Table1[[#This Row],[Follower Count]])</f>
        <v>1.0802919708029198E-3</v>
      </c>
    </row>
    <row r="6" spans="1:16" ht="34" x14ac:dyDescent="0.2">
      <c r="A6" s="41" t="s">
        <v>28</v>
      </c>
      <c r="B6" s="42" t="s">
        <v>46</v>
      </c>
      <c r="C6" s="42" t="s">
        <v>21</v>
      </c>
      <c r="D6" s="42" t="s">
        <v>29</v>
      </c>
      <c r="E6" s="43">
        <v>75906</v>
      </c>
      <c r="F6" s="43">
        <v>95000</v>
      </c>
      <c r="G6" s="44">
        <v>79184</v>
      </c>
      <c r="H6" s="45">
        <v>176</v>
      </c>
      <c r="I6" s="45">
        <v>36</v>
      </c>
      <c r="J6" s="24">
        <f>IF(RIGHT(Table1[[#This Row],[Following]], 1)="K", SUBSTITUTE(Table1[[#This Row],[Following]], "K", "")*1000, IF(RIGHT(Table1[[#This Row],[Following]], 1)="M", SUBSTITUTE(Table1[[#This Row],[Following]], "M", "")*1000000, Table1[[#This Row],[Following]]))</f>
        <v>303000</v>
      </c>
      <c r="K6" s="46">
        <f>LOG(Table1[[#This Row],[Link Clicks]])</f>
        <v>2.2455126678141499</v>
      </c>
      <c r="L6" s="47">
        <f>LOG(Table1[[#This Row],[Sticker Taps]])</f>
        <v>1.5563025007672873</v>
      </c>
      <c r="M6" s="48">
        <f>Table1[[#This Row],[Reach]]/Table1[[#This Row],[Follower Count]]</f>
        <v>0.25051485148514852</v>
      </c>
      <c r="N6" s="28">
        <f>(Table1[[#This Row],[Link Clicks]]/Table1[[#This Row],[Views]])</f>
        <v>1.8526315789473683E-3</v>
      </c>
      <c r="O6" s="49">
        <f>(Table1[[#This Row],[Link Clicks]]+Table1[[#This Row],[Sticker Taps]])/(Table1[[#This Row],[Reach]])</f>
        <v>2.7929280952757357E-3</v>
      </c>
      <c r="P6" s="50">
        <f>(Table1[[#This Row],[Link Clicks]]+Table1[[#This Row],[Sticker Taps]])/(Table1[[#This Row],[Follower Count]])</f>
        <v>6.9966996699669971E-4</v>
      </c>
    </row>
    <row r="7" spans="1:16" ht="34" x14ac:dyDescent="0.2">
      <c r="A7" s="51" t="s">
        <v>30</v>
      </c>
      <c r="B7" s="8" t="s">
        <v>47</v>
      </c>
      <c r="C7" s="8" t="s">
        <v>21</v>
      </c>
      <c r="D7" s="8" t="s">
        <v>31</v>
      </c>
      <c r="E7" s="9">
        <v>172435</v>
      </c>
      <c r="F7" s="9">
        <v>172435</v>
      </c>
      <c r="G7" s="52">
        <v>175494</v>
      </c>
      <c r="H7" s="11">
        <v>170</v>
      </c>
      <c r="I7" s="11">
        <v>248</v>
      </c>
      <c r="J7" s="24">
        <f>IF(RIGHT(Table1[[#This Row],[Following]], 1)="K", SUBSTITUTE(Table1[[#This Row],[Following]], "K", "")*1000, IF(RIGHT(Table1[[#This Row],[Following]], 1)="M", SUBSTITUTE(Table1[[#This Row],[Following]], "M", "")*1000000, Table1[[#This Row],[Following]]))</f>
        <v>159000</v>
      </c>
      <c r="K7" s="13">
        <f>LOG(Table1[[#This Row],[Link Clicks]])</f>
        <v>2.2304489213782741</v>
      </c>
      <c r="L7" s="14">
        <f>LOG(Table1[[#This Row],[Sticker Taps]])</f>
        <v>2.3944516808262164</v>
      </c>
      <c r="M7" s="15">
        <f>Table1[[#This Row],[Reach]]/Table1[[#This Row],[Follower Count]]</f>
        <v>1.084496855345912</v>
      </c>
      <c r="N7" s="28">
        <f>(Table1[[#This Row],[Link Clicks]]/Table1[[#This Row],[Views]])</f>
        <v>9.8587873691535939E-4</v>
      </c>
      <c r="O7" s="17">
        <f>(Table1[[#This Row],[Link Clicks]]+Table1[[#This Row],[Sticker Taps]])/(Table1[[#This Row],[Reach]])</f>
        <v>2.4241018354742368E-3</v>
      </c>
      <c r="P7" s="18">
        <f>(Table1[[#This Row],[Link Clicks]]+Table1[[#This Row],[Sticker Taps]])/(Table1[[#This Row],[Follower Count]])</f>
        <v>2.6289308176100628E-3</v>
      </c>
    </row>
    <row r="8" spans="1:16" ht="34" x14ac:dyDescent="0.2">
      <c r="A8" s="19" t="s">
        <v>32</v>
      </c>
      <c r="B8" s="20" t="s">
        <v>48</v>
      </c>
      <c r="C8" s="20" t="s">
        <v>21</v>
      </c>
      <c r="D8" s="20" t="s">
        <v>33</v>
      </c>
      <c r="E8" s="21">
        <v>363020</v>
      </c>
      <c r="F8" s="21">
        <v>363020</v>
      </c>
      <c r="G8" s="22">
        <v>372296</v>
      </c>
      <c r="H8" s="23">
        <v>371</v>
      </c>
      <c r="I8" s="23">
        <v>205</v>
      </c>
      <c r="J8" s="24">
        <f>IF(RIGHT(Table1[[#This Row],[Following]], 1)="K", SUBSTITUTE(Table1[[#This Row],[Following]], "K", "")*1000, IF(RIGHT(Table1[[#This Row],[Following]], 1)="M", SUBSTITUTE(Table1[[#This Row],[Following]], "M", "")*1000000, Table1[[#This Row],[Following]]))</f>
        <v>1600000</v>
      </c>
      <c r="K8" s="25">
        <f>LOG(Table1[[#This Row],[Link Clicks]])</f>
        <v>2.5693739096150461</v>
      </c>
      <c r="L8" s="26">
        <f>LOG(Table1[[#This Row],[Sticker Taps]])</f>
        <v>2.3117538610557542</v>
      </c>
      <c r="M8" s="27">
        <f>Table1[[#This Row],[Reach]]/Table1[[#This Row],[Follower Count]]</f>
        <v>0.22688749999999999</v>
      </c>
      <c r="N8" s="28">
        <f>(Table1[[#This Row],[Link Clicks]]/Table1[[#This Row],[Views]])</f>
        <v>1.0219822599305823E-3</v>
      </c>
      <c r="O8" s="29">
        <f>(Table1[[#This Row],[Link Clicks]]+Table1[[#This Row],[Sticker Taps]])/(Table1[[#This Row],[Reach]])</f>
        <v>1.5866894385984244E-3</v>
      </c>
      <c r="P8" s="30">
        <f>(Table1[[#This Row],[Link Clicks]]+Table1[[#This Row],[Sticker Taps]])/(Table1[[#This Row],[Follower Count]])</f>
        <v>3.6000000000000002E-4</v>
      </c>
    </row>
    <row r="9" spans="1:16" ht="34" x14ac:dyDescent="0.2">
      <c r="A9" s="53" t="s">
        <v>30</v>
      </c>
      <c r="B9" s="20" t="s">
        <v>47</v>
      </c>
      <c r="C9" s="20" t="s">
        <v>21</v>
      </c>
      <c r="D9" s="20" t="s">
        <v>31</v>
      </c>
      <c r="E9" s="21">
        <v>115443</v>
      </c>
      <c r="F9" s="21">
        <v>115443</v>
      </c>
      <c r="G9" s="22">
        <v>118754</v>
      </c>
      <c r="H9" s="23">
        <v>622</v>
      </c>
      <c r="I9" s="23">
        <v>443</v>
      </c>
      <c r="J9" s="24">
        <f>IF(RIGHT(Table1[[#This Row],[Following]], 1)="K", SUBSTITUTE(Table1[[#This Row],[Following]], "K", "")*1000, IF(RIGHT(Table1[[#This Row],[Following]], 1)="M", SUBSTITUTE(Table1[[#This Row],[Following]], "M", "")*1000000, Table1[[#This Row],[Following]]))</f>
        <v>159000</v>
      </c>
      <c r="K9" s="25">
        <f>LOG(Table1[[#This Row],[Link Clicks]])</f>
        <v>2.7937903846908188</v>
      </c>
      <c r="L9" s="26">
        <f>LOG(Table1[[#This Row],[Sticker Taps]])</f>
        <v>2.6464037262230695</v>
      </c>
      <c r="M9" s="27">
        <f>Table1[[#This Row],[Reach]]/Table1[[#This Row],[Follower Count]]</f>
        <v>0.72605660377358494</v>
      </c>
      <c r="N9" s="28">
        <f>(Table1[[#This Row],[Link Clicks]]/Table1[[#This Row],[Views]])</f>
        <v>5.387940368840034E-3</v>
      </c>
      <c r="O9" s="29">
        <f>(Table1[[#This Row],[Link Clicks]]+Table1[[#This Row],[Sticker Taps]])/(Table1[[#This Row],[Reach]])</f>
        <v>9.2253319820170994E-3</v>
      </c>
      <c r="P9" s="30">
        <f>(Table1[[#This Row],[Link Clicks]]+Table1[[#This Row],[Sticker Taps]])/(Table1[[#This Row],[Follower Count]])</f>
        <v>6.6981132075471699E-3</v>
      </c>
    </row>
    <row r="10" spans="1:16" ht="34" x14ac:dyDescent="0.2">
      <c r="A10" s="53" t="s">
        <v>30</v>
      </c>
      <c r="B10" s="20" t="s">
        <v>47</v>
      </c>
      <c r="C10" s="20" t="s">
        <v>21</v>
      </c>
      <c r="D10" s="20" t="s">
        <v>31</v>
      </c>
      <c r="E10" s="21">
        <v>142630</v>
      </c>
      <c r="F10" s="21">
        <v>142630</v>
      </c>
      <c r="G10" s="22">
        <v>144152</v>
      </c>
      <c r="H10" s="23">
        <v>531</v>
      </c>
      <c r="I10" s="23">
        <v>332</v>
      </c>
      <c r="J10" s="24">
        <f>IF(RIGHT(Table1[[#This Row],[Following]], 1)="K", SUBSTITUTE(Table1[[#This Row],[Following]], "K", "")*1000, IF(RIGHT(Table1[[#This Row],[Following]], 1)="M", SUBSTITUTE(Table1[[#This Row],[Following]], "M", "")*1000000, Table1[[#This Row],[Following]]))</f>
        <v>159000</v>
      </c>
      <c r="K10" s="25">
        <f>LOG(Table1[[#This Row],[Link Clicks]])</f>
        <v>2.725094521081469</v>
      </c>
      <c r="L10" s="26">
        <f>LOG(Table1[[#This Row],[Sticker Taps]])</f>
        <v>2.5211380837040362</v>
      </c>
      <c r="M10" s="27">
        <f>Table1[[#This Row],[Reach]]/Table1[[#This Row],[Follower Count]]</f>
        <v>0.89704402515723269</v>
      </c>
      <c r="N10" s="28">
        <f>(Table1[[#This Row],[Link Clicks]]/Table1[[#This Row],[Views]])</f>
        <v>3.7229194419126409E-3</v>
      </c>
      <c r="O10" s="29">
        <f>(Table1[[#This Row],[Link Clicks]]+Table1[[#This Row],[Sticker Taps]])/(Table1[[#This Row],[Reach]])</f>
        <v>6.0506204865736525E-3</v>
      </c>
      <c r="P10" s="30">
        <f>(Table1[[#This Row],[Link Clicks]]+Table1[[#This Row],[Sticker Taps]])/(Table1[[#This Row],[Follower Count]])</f>
        <v>5.4276729559748424E-3</v>
      </c>
    </row>
    <row r="11" spans="1:16" ht="34" x14ac:dyDescent="0.2">
      <c r="A11" s="31" t="s">
        <v>34</v>
      </c>
      <c r="B11" s="32" t="s">
        <v>49</v>
      </c>
      <c r="C11" s="32" t="s">
        <v>21</v>
      </c>
      <c r="D11" s="32" t="s">
        <v>4</v>
      </c>
      <c r="E11" s="33">
        <v>3959020</v>
      </c>
      <c r="F11" s="33">
        <v>3998695</v>
      </c>
      <c r="G11" s="34">
        <v>3998695</v>
      </c>
      <c r="H11" s="33">
        <v>41174</v>
      </c>
      <c r="I11" s="33">
        <v>18755</v>
      </c>
      <c r="J11" s="24">
        <f>IF(RIGHT(Table1[[#This Row],[Following]], 1)="K", SUBSTITUTE(Table1[[#This Row],[Following]], "K", "")*1000, IF(RIGHT(Table1[[#This Row],[Following]], 1)="M", SUBSTITUTE(Table1[[#This Row],[Following]], "M", "")*1000000, Table1[[#This Row],[Following]]))</f>
        <v>6400000</v>
      </c>
      <c r="K11" s="36">
        <f>LOG(Table1[[#This Row],[Link Clicks]])</f>
        <v>4.6146230601853073</v>
      </c>
      <c r="L11" s="37">
        <f>LOG(Table1[[#This Row],[Sticker Taps]])</f>
        <v>4.2731170684867417</v>
      </c>
      <c r="M11" s="38">
        <f>Table1[[#This Row],[Reach]]/Table1[[#This Row],[Follower Count]]</f>
        <v>0.61859687500000005</v>
      </c>
      <c r="N11" s="28">
        <f>(Table1[[#This Row],[Link Clicks]]/Table1[[#This Row],[Views]])</f>
        <v>1.0296859350363056E-2</v>
      </c>
      <c r="O11" s="39">
        <f>(Table1[[#This Row],[Link Clicks]]+Table1[[#This Row],[Sticker Taps]])/(Table1[[#This Row],[Reach]])</f>
        <v>1.5137331965991584E-2</v>
      </c>
      <c r="P11" s="40">
        <f>(Table1[[#This Row],[Link Clicks]]+Table1[[#This Row],[Sticker Taps]])/(Table1[[#This Row],[Follower Count]])</f>
        <v>9.3639062499999998E-3</v>
      </c>
    </row>
  </sheetData>
  <hyperlinks>
    <hyperlink ref="B2" r:id="rId1" display="https://www.instagram.com/taramays25/?hl=en" xr:uid="{0B60A20C-679C-2E43-92EC-0EC13E1D4CDC}"/>
    <hyperlink ref="B3" r:id="rId2" display="https://www.instagram.com/poppyadams/?hl=en" xr:uid="{6A7E0885-549C-3B45-8D65-503CAB83A3D1}"/>
    <hyperlink ref="B4" r:id="rId3" display="https://www.instagram.com/graceshadrack/?hl=en" xr:uid="{C333E6BF-BFE9-4147-90E4-42C8E1CAF965}"/>
    <hyperlink ref="B5" r:id="rId4" display="https://www.instagram.com/lidiabayliszullo/?hl=en" xr:uid="{1AC14D6E-EBEF-0B42-B758-25542C4C8ACE}"/>
    <hyperlink ref="B6" r:id="rId5" display="https://www.instagram.com/cardiff.mum/?hl=en" xr:uid="{F1CE8966-5D9E-1248-9A92-7A07135B00DB}"/>
    <hyperlink ref="B7" r:id="rId6" display="https://www.instagram.com/misha_grimes/?hl=en" xr:uid="{7DC77401-5A1B-3649-B045-F54681D6CC90}"/>
    <hyperlink ref="B8" r:id="rId7" display="https://www.instagram.com/chloeburrows/?hl=en" xr:uid="{D89F024C-132F-FC4E-9E1A-04C356E63438}"/>
    <hyperlink ref="B9" r:id="rId8" display="https://www.instagram.com/misha_grimes/?hl=en" xr:uid="{3CBFCB96-749F-7A4D-9BFB-B30F38DFA85A}"/>
    <hyperlink ref="B10" r:id="rId9" display="https://www.instagram.com/misha_grimes/?hl=en" xr:uid="{35ECA781-97A2-FC4F-BE30-9AFC71C0B01B}"/>
    <hyperlink ref="B11" r:id="rId10" display="https://www.instagram.com/mollymae/?hl=en" xr:uid="{1A8C7D53-EF87-1E40-9460-95A736D64AEE}"/>
  </hyperlinks>
  <pageMargins left="0.7" right="0.7" top="0.75" bottom="0.75" header="0.3" footer="0.3"/>
  <tableParts count="1">
    <tablePart r:id="rId1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F8D6-9EC9-4F4E-819B-CD487AFF1EAC}">
  <dimension ref="A2:I20"/>
  <sheetViews>
    <sheetView workbookViewId="0">
      <selection activeCell="A22" sqref="A22"/>
    </sheetView>
  </sheetViews>
  <sheetFormatPr baseColWidth="10" defaultRowHeight="16" x14ac:dyDescent="0.2"/>
  <cols>
    <col min="1" max="1" width="26" customWidth="1"/>
    <col min="2" max="2" width="12.6640625" bestFit="1" customWidth="1"/>
    <col min="3" max="3" width="12.33203125" bestFit="1" customWidth="1"/>
    <col min="4" max="4" width="18.83203125" bestFit="1" customWidth="1"/>
    <col min="5" max="5" width="16.5" bestFit="1" customWidth="1"/>
    <col min="6" max="6" width="23" bestFit="1" customWidth="1"/>
    <col min="7" max="7" width="24.1640625" bestFit="1" customWidth="1"/>
    <col min="8" max="8" width="20.5" bestFit="1" customWidth="1"/>
    <col min="9" max="9" width="18.5" bestFit="1" customWidth="1"/>
  </cols>
  <sheetData>
    <row r="2" spans="1:9" ht="19" x14ac:dyDescent="0.25">
      <c r="A2" s="62" t="s">
        <v>53</v>
      </c>
      <c r="B2" s="62" t="s">
        <v>52</v>
      </c>
      <c r="C2" s="62" t="s">
        <v>51</v>
      </c>
      <c r="D2" s="62" t="s">
        <v>37</v>
      </c>
      <c r="E2" s="62" t="s">
        <v>36</v>
      </c>
      <c r="F2" s="62" t="s">
        <v>35</v>
      </c>
      <c r="G2" s="62" t="s">
        <v>50</v>
      </c>
      <c r="H2" s="62" t="s">
        <v>59</v>
      </c>
      <c r="I2" s="62" t="s">
        <v>60</v>
      </c>
    </row>
    <row r="3" spans="1:9" ht="19" x14ac:dyDescent="0.25">
      <c r="A3" s="58" t="s">
        <v>26</v>
      </c>
      <c r="B3" s="59">
        <v>111965</v>
      </c>
      <c r="C3" s="59">
        <v>111965</v>
      </c>
      <c r="D3" s="59">
        <v>115086</v>
      </c>
      <c r="E3" s="60">
        <v>0.81726277372262779</v>
      </c>
      <c r="F3" s="60">
        <v>1.3218416469432412E-3</v>
      </c>
      <c r="G3" s="60">
        <v>6.6985218595096683E-4</v>
      </c>
      <c r="H3" s="61">
        <v>73</v>
      </c>
      <c r="I3" s="61">
        <v>75</v>
      </c>
    </row>
    <row r="4" spans="1:9" ht="19" x14ac:dyDescent="0.25">
      <c r="A4" s="58" t="s">
        <v>32</v>
      </c>
      <c r="B4" s="59">
        <v>363020</v>
      </c>
      <c r="C4" s="59">
        <v>363020</v>
      </c>
      <c r="D4" s="59">
        <v>372296</v>
      </c>
      <c r="E4" s="60">
        <v>0.22688749999999999</v>
      </c>
      <c r="F4" s="60">
        <v>1.5866894385984244E-3</v>
      </c>
      <c r="G4" s="60">
        <v>1.0219822599305823E-3</v>
      </c>
      <c r="H4" s="61">
        <v>205</v>
      </c>
      <c r="I4" s="61">
        <v>371</v>
      </c>
    </row>
    <row r="5" spans="1:9" ht="19" x14ac:dyDescent="0.25">
      <c r="A5" s="58" t="s">
        <v>20</v>
      </c>
      <c r="B5" s="59">
        <v>143273</v>
      </c>
      <c r="C5" s="59">
        <v>143273</v>
      </c>
      <c r="D5" s="59">
        <v>143143</v>
      </c>
      <c r="E5" s="60">
        <v>0.53862030075187972</v>
      </c>
      <c r="F5" s="60">
        <v>2.0101484578392299E-3</v>
      </c>
      <c r="G5" s="60">
        <v>1.4587535683624967E-3</v>
      </c>
      <c r="H5" s="61">
        <v>79</v>
      </c>
      <c r="I5" s="61">
        <v>209</v>
      </c>
    </row>
    <row r="6" spans="1:9" ht="19" customHeight="1" x14ac:dyDescent="0.25">
      <c r="A6" s="58" t="s">
        <v>24</v>
      </c>
      <c r="B6" s="59">
        <v>53230</v>
      </c>
      <c r="C6" s="59">
        <v>53230</v>
      </c>
      <c r="D6" s="59">
        <v>53230</v>
      </c>
      <c r="E6" s="60">
        <v>0.31684523809523807</v>
      </c>
      <c r="F6" s="60">
        <v>4.3208716888972383E-3</v>
      </c>
      <c r="G6" s="60">
        <v>1.5029118917903438E-3</v>
      </c>
      <c r="H6" s="61">
        <v>150</v>
      </c>
      <c r="I6" s="61">
        <v>80</v>
      </c>
    </row>
    <row r="7" spans="1:9" ht="19" x14ac:dyDescent="0.25">
      <c r="A7" s="58" t="s">
        <v>28</v>
      </c>
      <c r="B7" s="59">
        <v>75906</v>
      </c>
      <c r="C7" s="59">
        <v>95000</v>
      </c>
      <c r="D7" s="59">
        <v>79184</v>
      </c>
      <c r="E7" s="60">
        <v>0.25051485148514852</v>
      </c>
      <c r="F7" s="60">
        <v>2.7929280952757357E-3</v>
      </c>
      <c r="G7" s="60">
        <v>1.8526315789473683E-3</v>
      </c>
      <c r="H7" s="61">
        <v>36</v>
      </c>
      <c r="I7" s="61">
        <v>176</v>
      </c>
    </row>
    <row r="8" spans="1:9" ht="21" customHeight="1" x14ac:dyDescent="0.25">
      <c r="A8" s="58" t="s">
        <v>30</v>
      </c>
      <c r="B8" s="59">
        <v>430508</v>
      </c>
      <c r="C8" s="59">
        <v>430508</v>
      </c>
      <c r="D8" s="59">
        <v>438400</v>
      </c>
      <c r="E8" s="60">
        <v>0.90253249475890984</v>
      </c>
      <c r="F8" s="60">
        <v>5.9000181013549964E-3</v>
      </c>
      <c r="G8" s="60">
        <v>3.3655795158893443E-3</v>
      </c>
      <c r="H8" s="61">
        <v>1023</v>
      </c>
      <c r="I8" s="61">
        <v>1323</v>
      </c>
    </row>
    <row r="9" spans="1:9" ht="21" customHeight="1" x14ac:dyDescent="0.25">
      <c r="A9" s="58" t="s">
        <v>22</v>
      </c>
      <c r="B9" s="59">
        <v>59751</v>
      </c>
      <c r="C9" s="59">
        <v>59751</v>
      </c>
      <c r="D9" s="59">
        <v>60459</v>
      </c>
      <c r="E9" s="60">
        <v>0.89447604790419166</v>
      </c>
      <c r="F9" s="60">
        <v>5.8074341852019217E-3</v>
      </c>
      <c r="G9" s="60">
        <v>4.4350722163645799E-3</v>
      </c>
      <c r="H9" s="61">
        <v>82</v>
      </c>
      <c r="I9" s="61">
        <v>265</v>
      </c>
    </row>
    <row r="10" spans="1:9" ht="21" customHeight="1" x14ac:dyDescent="0.25">
      <c r="A10" s="58" t="s">
        <v>34</v>
      </c>
      <c r="B10" s="59">
        <v>3959020</v>
      </c>
      <c r="C10" s="59">
        <v>3998695</v>
      </c>
      <c r="D10" s="59">
        <v>3998695</v>
      </c>
      <c r="E10" s="60">
        <v>0.61859687500000005</v>
      </c>
      <c r="F10" s="60">
        <v>1.5137331965991584E-2</v>
      </c>
      <c r="G10" s="60">
        <v>1.0296859350363056E-2</v>
      </c>
      <c r="H10" s="61">
        <v>18755</v>
      </c>
      <c r="I10" s="61">
        <v>41174</v>
      </c>
    </row>
    <row r="11" spans="1:9" ht="19" x14ac:dyDescent="0.25">
      <c r="A11" s="58" t="s">
        <v>58</v>
      </c>
      <c r="B11" s="59">
        <v>5196673</v>
      </c>
      <c r="C11" s="59">
        <v>5255442</v>
      </c>
      <c r="D11" s="59">
        <v>5260493</v>
      </c>
      <c r="E11" s="60">
        <v>0.63708010712358154</v>
      </c>
      <c r="F11" s="60">
        <v>5.0677299782812364E-3</v>
      </c>
      <c r="G11" s="60">
        <v>3.1334801599377433E-3</v>
      </c>
      <c r="H11" s="61">
        <v>20403</v>
      </c>
      <c r="I11" s="61">
        <v>43673</v>
      </c>
    </row>
    <row r="14" spans="1:9" ht="19" x14ac:dyDescent="0.2">
      <c r="A14" s="3" t="s">
        <v>38</v>
      </c>
      <c r="B14" s="4"/>
    </row>
    <row r="15" spans="1:9" x14ac:dyDescent="0.2">
      <c r="A15" s="4"/>
      <c r="B15" s="4"/>
    </row>
    <row r="16" spans="1:9" ht="21" x14ac:dyDescent="0.2">
      <c r="A16" s="5" t="s">
        <v>41</v>
      </c>
      <c r="B16" s="6">
        <f>CORREL(Table1[Reach Rate],Table1[Follower Count])</f>
        <v>-0.15148180420031324</v>
      </c>
    </row>
    <row r="17" spans="1:2" ht="21" x14ac:dyDescent="0.2">
      <c r="A17" s="5" t="s">
        <v>39</v>
      </c>
      <c r="B17" s="6">
        <f>CORREL(Table1[Engagement Rate],Table1[Follower Count])</f>
        <v>0.74541320482458595</v>
      </c>
    </row>
    <row r="18" spans="1:2" ht="21" x14ac:dyDescent="0.2">
      <c r="A18" s="5" t="s">
        <v>54</v>
      </c>
      <c r="B18" s="6">
        <f>CORREL(Table1[CTR],Table1[Follower Count])</f>
        <v>0.77634308901811133</v>
      </c>
    </row>
    <row r="19" spans="1:2" ht="21" x14ac:dyDescent="0.2">
      <c r="A19" s="5" t="s">
        <v>55</v>
      </c>
      <c r="B19" s="6">
        <f>CORREL(Table1[Engagement by Follower],Table1[Follower Count])</f>
        <v>0.58715849649348939</v>
      </c>
    </row>
    <row r="20" spans="1:2" ht="21" x14ac:dyDescent="0.2">
      <c r="A20" s="5" t="s">
        <v>40</v>
      </c>
      <c r="B20" s="6">
        <f>CORREL(Table1[Link Clicks],Table1[Sticker Taps])</f>
        <v>0.99991408296098261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12AA6-782A-3944-A549-168FDB115384}">
  <dimension ref="A1:A4"/>
  <sheetViews>
    <sheetView zoomScale="142" zoomScaleNormal="142" workbookViewId="0">
      <selection activeCell="A6" sqref="A6"/>
    </sheetView>
  </sheetViews>
  <sheetFormatPr baseColWidth="10" defaultRowHeight="16" x14ac:dyDescent="0.2"/>
  <cols>
    <col min="1" max="1" width="86.33203125" customWidth="1"/>
  </cols>
  <sheetData>
    <row r="1" spans="1:1" ht="41" customHeight="1" x14ac:dyDescent="0.2">
      <c r="A1" s="1" t="s">
        <v>18</v>
      </c>
    </row>
    <row r="2" spans="1:1" ht="34" x14ac:dyDescent="0.2">
      <c r="A2" s="2" t="s">
        <v>19</v>
      </c>
    </row>
    <row r="3" spans="1:1" ht="53" customHeight="1" x14ac:dyDescent="0.2">
      <c r="A3" s="1" t="s">
        <v>57</v>
      </c>
    </row>
    <row r="4" spans="1:1" ht="34" x14ac:dyDescent="0.2">
      <c r="A4" s="1" t="s">
        <v>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 Table</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Adeseye Sijuwade</dc:creator>
  <cp:lastModifiedBy>Adeseye Sijuwade</cp:lastModifiedBy>
  <dcterms:created xsi:type="dcterms:W3CDTF">2023-10-27T13:16:29Z</dcterms:created>
  <dcterms:modified xsi:type="dcterms:W3CDTF">2023-11-01T22:48:40Z</dcterms:modified>
</cp:coreProperties>
</file>