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ml.chartshapes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ml.chartshapes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8.xml" ContentType="application/vnd.openxmlformats-officedocument.drawingml.chartshapes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shell\Documents\GitHub\stephandshelley\SFAFeval\"/>
    </mc:Choice>
  </mc:AlternateContent>
  <xr:revisionPtr revIDLastSave="0" documentId="13_ncr:1_{A7A038F9-9986-4941-B509-769401A2ADCC}" xr6:coauthVersionLast="45" xr6:coauthVersionMax="45" xr10:uidLastSave="{00000000-0000-0000-0000-000000000000}"/>
  <bookViews>
    <workbookView xWindow="-32520" yWindow="-120" windowWidth="16440" windowHeight="28440" activeTab="2" xr2:uid="{00000000-000D-0000-FFFF-FFFF00000000}"/>
  </bookViews>
  <sheets>
    <sheet name="Tables Raw" sheetId="8" r:id="rId1"/>
    <sheet name="Tables Bucket" sheetId="1" r:id="rId2"/>
    <sheet name="Char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76" i="1" l="1"/>
  <c r="G176" i="1"/>
  <c r="J176" i="1"/>
  <c r="M176" i="1"/>
  <c r="D176" i="1"/>
  <c r="O227" i="8" l="1"/>
  <c r="T115" i="1" l="1"/>
  <c r="U115" i="1"/>
  <c r="V115" i="1"/>
  <c r="W115" i="1"/>
  <c r="X115" i="1"/>
  <c r="Y115" i="1"/>
  <c r="Z115" i="1"/>
  <c r="AA115" i="1"/>
  <c r="AB115" i="1"/>
  <c r="T106" i="1"/>
  <c r="U106" i="1"/>
  <c r="V106" i="1"/>
  <c r="W106" i="1"/>
  <c r="X106" i="1"/>
  <c r="Y106" i="1"/>
  <c r="Z106" i="1"/>
  <c r="AA106" i="1"/>
  <c r="AB106" i="1"/>
  <c r="P115" i="1"/>
  <c r="Q115" i="1"/>
  <c r="Q106" i="1"/>
  <c r="P106" i="1"/>
  <c r="D115" i="1"/>
  <c r="F115" i="1"/>
  <c r="G115" i="1"/>
  <c r="I115" i="1"/>
  <c r="J115" i="1"/>
  <c r="L115" i="1"/>
  <c r="M115" i="1"/>
  <c r="O115" i="1"/>
  <c r="D106" i="1"/>
  <c r="F106" i="1"/>
  <c r="G106" i="1"/>
  <c r="I106" i="1"/>
  <c r="J106" i="1"/>
  <c r="L106" i="1"/>
  <c r="M106" i="1"/>
  <c r="O106" i="1"/>
  <c r="U150" i="8"/>
  <c r="C159" i="8"/>
  <c r="F159" i="8"/>
  <c r="I159" i="8"/>
  <c r="L159" i="8"/>
  <c r="C150" i="8"/>
  <c r="F150" i="8"/>
  <c r="I150" i="8"/>
  <c r="L150" i="8"/>
  <c r="O159" i="8"/>
  <c r="O150" i="8"/>
  <c r="AB54" i="1"/>
  <c r="Y54" i="1"/>
  <c r="Z55" i="1"/>
  <c r="Z54" i="1"/>
  <c r="W55" i="1"/>
  <c r="W54" i="1"/>
  <c r="T55" i="1"/>
  <c r="T54" i="1"/>
  <c r="G54" i="1"/>
  <c r="J54" i="1"/>
  <c r="L54" i="1"/>
  <c r="M54" i="1"/>
  <c r="G55" i="1"/>
  <c r="J55" i="1"/>
  <c r="M55" i="1"/>
  <c r="D55" i="1"/>
  <c r="D54" i="1"/>
  <c r="AC78" i="8"/>
  <c r="AB55" i="1" s="1"/>
  <c r="AC77" i="8"/>
  <c r="Z78" i="8"/>
  <c r="Y55" i="1" s="1"/>
  <c r="Z77" i="8"/>
  <c r="W78" i="8"/>
  <c r="V55" i="1" s="1"/>
  <c r="W77" i="8"/>
  <c r="V54" i="1" s="1"/>
  <c r="AG78" i="8"/>
  <c r="AG77" i="8"/>
  <c r="O77" i="8"/>
  <c r="P54" i="1" s="1"/>
  <c r="O78" i="8"/>
  <c r="P55" i="1" s="1"/>
  <c r="N77" i="8"/>
  <c r="O54" i="1" s="1"/>
  <c r="N78" i="8"/>
  <c r="O55" i="1" s="1"/>
  <c r="K78" i="8"/>
  <c r="L55" i="1" s="1"/>
  <c r="H78" i="8"/>
  <c r="I55" i="1" s="1"/>
  <c r="E78" i="8"/>
  <c r="F55" i="1" s="1"/>
  <c r="K77" i="8"/>
  <c r="H77" i="8"/>
  <c r="I54" i="1" s="1"/>
  <c r="E77" i="8"/>
  <c r="F54" i="1" s="1"/>
  <c r="AF106" i="1" l="1"/>
  <c r="AF115" i="1"/>
  <c r="AG106" i="1"/>
  <c r="AH106" i="1" s="1"/>
  <c r="AG115" i="1"/>
  <c r="AH115" i="1" s="1"/>
  <c r="O239" i="8"/>
  <c r="O240" i="8"/>
  <c r="AG240" i="8"/>
  <c r="AG239" i="8"/>
  <c r="AG235" i="8"/>
  <c r="AG237" i="8"/>
  <c r="AG236" i="8"/>
  <c r="O236" i="8"/>
  <c r="O237" i="8"/>
  <c r="Z182" i="1" l="1"/>
  <c r="W182" i="1"/>
  <c r="T182" i="1"/>
  <c r="Z181" i="1"/>
  <c r="W181" i="1"/>
  <c r="T181" i="1"/>
  <c r="M182" i="1"/>
  <c r="J182" i="1"/>
  <c r="G182" i="1"/>
  <c r="D182" i="1"/>
  <c r="AF181" i="1" l="1"/>
  <c r="O233" i="8"/>
  <c r="P182" i="1" s="1"/>
  <c r="AG95" i="8" l="1"/>
  <c r="AG108" i="8"/>
  <c r="AG106" i="8"/>
  <c r="AB108" i="8"/>
  <c r="AC108" i="8" s="1"/>
  <c r="AB106" i="8"/>
  <c r="AC106" i="8" s="1"/>
  <c r="AB95" i="8"/>
  <c r="Y95" i="8"/>
  <c r="Y108" i="8"/>
  <c r="Z108" i="8" s="1"/>
  <c r="Y106" i="8"/>
  <c r="Z106" i="8" s="1"/>
  <c r="V108" i="8"/>
  <c r="W108" i="8"/>
  <c r="V106" i="8"/>
  <c r="V95" i="8"/>
  <c r="AH95" i="8" s="1"/>
  <c r="AH108" i="8" l="1"/>
  <c r="AI108" i="8" s="1"/>
  <c r="AH106" i="8"/>
  <c r="W106" i="8"/>
  <c r="AI106" i="8"/>
  <c r="AF66" i="1"/>
  <c r="AI95" i="8"/>
  <c r="Z23" i="1"/>
  <c r="Z22" i="1"/>
  <c r="Z21" i="1"/>
  <c r="Z20" i="1"/>
  <c r="Z19" i="1"/>
  <c r="Z18" i="1"/>
  <c r="M91" i="1" l="1"/>
  <c r="J91" i="1"/>
  <c r="G91" i="1"/>
  <c r="D91" i="1"/>
  <c r="O129" i="8"/>
  <c r="G181" i="1" l="1"/>
  <c r="J181" i="1"/>
  <c r="M181" i="1"/>
  <c r="D181" i="1"/>
  <c r="O170" i="1"/>
  <c r="O169" i="1"/>
  <c r="O168" i="1"/>
  <c r="O167" i="1"/>
  <c r="O166" i="1"/>
  <c r="O165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D170" i="1"/>
  <c r="D169" i="1"/>
  <c r="D168" i="1"/>
  <c r="D167" i="1"/>
  <c r="D166" i="1"/>
  <c r="D165" i="1"/>
  <c r="O162" i="1"/>
  <c r="O161" i="1"/>
  <c r="O160" i="1"/>
  <c r="O159" i="1"/>
  <c r="O158" i="1"/>
  <c r="M162" i="1"/>
  <c r="M161" i="1"/>
  <c r="M160" i="1"/>
  <c r="M159" i="1"/>
  <c r="M158" i="1"/>
  <c r="L162" i="1"/>
  <c r="L161" i="1"/>
  <c r="L160" i="1"/>
  <c r="L159" i="1"/>
  <c r="L158" i="1"/>
  <c r="J162" i="1"/>
  <c r="J161" i="1"/>
  <c r="J160" i="1"/>
  <c r="J159" i="1"/>
  <c r="J158" i="1"/>
  <c r="I162" i="1"/>
  <c r="I161" i="1"/>
  <c r="I160" i="1"/>
  <c r="I159" i="1"/>
  <c r="I158" i="1"/>
  <c r="G162" i="1"/>
  <c r="G161" i="1"/>
  <c r="G160" i="1"/>
  <c r="G159" i="1"/>
  <c r="G158" i="1"/>
  <c r="F162" i="1"/>
  <c r="F161" i="1"/>
  <c r="F160" i="1"/>
  <c r="F159" i="1"/>
  <c r="F158" i="1"/>
  <c r="D162" i="1"/>
  <c r="D161" i="1"/>
  <c r="D160" i="1"/>
  <c r="D159" i="1"/>
  <c r="D158" i="1"/>
  <c r="O155" i="1"/>
  <c r="M155" i="1"/>
  <c r="L155" i="1"/>
  <c r="J155" i="1"/>
  <c r="I155" i="1"/>
  <c r="G155" i="1"/>
  <c r="F155" i="1"/>
  <c r="D155" i="1"/>
  <c r="O154" i="1"/>
  <c r="M154" i="1"/>
  <c r="L154" i="1"/>
  <c r="J154" i="1"/>
  <c r="I154" i="1"/>
  <c r="G154" i="1"/>
  <c r="F154" i="1"/>
  <c r="D154" i="1"/>
  <c r="O153" i="1"/>
  <c r="M153" i="1"/>
  <c r="L153" i="1"/>
  <c r="J153" i="1"/>
  <c r="I153" i="1"/>
  <c r="G153" i="1"/>
  <c r="F153" i="1"/>
  <c r="D153" i="1"/>
  <c r="O152" i="1"/>
  <c r="M152" i="1"/>
  <c r="L152" i="1"/>
  <c r="J152" i="1"/>
  <c r="I152" i="1"/>
  <c r="G152" i="1"/>
  <c r="F152" i="1"/>
  <c r="D152" i="1"/>
  <c r="O151" i="1"/>
  <c r="M151" i="1"/>
  <c r="L151" i="1"/>
  <c r="J151" i="1"/>
  <c r="I151" i="1"/>
  <c r="G151" i="1"/>
  <c r="F151" i="1"/>
  <c r="D151" i="1"/>
  <c r="O150" i="1"/>
  <c r="M150" i="1"/>
  <c r="L150" i="1"/>
  <c r="J150" i="1"/>
  <c r="I150" i="1"/>
  <c r="G150" i="1"/>
  <c r="F150" i="1"/>
  <c r="D150" i="1"/>
  <c r="D138" i="1"/>
  <c r="F138" i="1"/>
  <c r="G138" i="1"/>
  <c r="I138" i="1"/>
  <c r="J138" i="1"/>
  <c r="L138" i="1"/>
  <c r="M138" i="1"/>
  <c r="O138" i="1"/>
  <c r="D139" i="1"/>
  <c r="F139" i="1"/>
  <c r="G139" i="1"/>
  <c r="I139" i="1"/>
  <c r="J139" i="1"/>
  <c r="L139" i="1"/>
  <c r="M139" i="1"/>
  <c r="O139" i="1"/>
  <c r="D140" i="1"/>
  <c r="F140" i="1"/>
  <c r="G140" i="1"/>
  <c r="I140" i="1"/>
  <c r="J140" i="1"/>
  <c r="L140" i="1"/>
  <c r="M140" i="1"/>
  <c r="O140" i="1"/>
  <c r="D141" i="1"/>
  <c r="F141" i="1"/>
  <c r="G141" i="1"/>
  <c r="I141" i="1"/>
  <c r="J141" i="1"/>
  <c r="L141" i="1"/>
  <c r="M141" i="1"/>
  <c r="O141" i="1"/>
  <c r="D142" i="1"/>
  <c r="F142" i="1"/>
  <c r="G142" i="1"/>
  <c r="I142" i="1"/>
  <c r="J142" i="1"/>
  <c r="L142" i="1"/>
  <c r="M142" i="1"/>
  <c r="O142" i="1"/>
  <c r="F137" i="1"/>
  <c r="G137" i="1"/>
  <c r="I137" i="1"/>
  <c r="J137" i="1"/>
  <c r="L137" i="1"/>
  <c r="M137" i="1"/>
  <c r="O137" i="1"/>
  <c r="D137" i="1"/>
  <c r="O120" i="1"/>
  <c r="M120" i="1"/>
  <c r="L120" i="1"/>
  <c r="J120" i="1"/>
  <c r="I120" i="1"/>
  <c r="G120" i="1"/>
  <c r="F120" i="1"/>
  <c r="D120" i="1"/>
  <c r="O119" i="1"/>
  <c r="M119" i="1"/>
  <c r="L119" i="1"/>
  <c r="J119" i="1"/>
  <c r="I119" i="1"/>
  <c r="G119" i="1"/>
  <c r="F119" i="1"/>
  <c r="D119" i="1"/>
  <c r="O118" i="1"/>
  <c r="M118" i="1"/>
  <c r="L118" i="1"/>
  <c r="J118" i="1"/>
  <c r="I118" i="1"/>
  <c r="G118" i="1"/>
  <c r="F118" i="1"/>
  <c r="D118" i="1"/>
  <c r="O117" i="1"/>
  <c r="M117" i="1"/>
  <c r="L117" i="1"/>
  <c r="J117" i="1"/>
  <c r="I117" i="1"/>
  <c r="G117" i="1"/>
  <c r="F117" i="1"/>
  <c r="D117" i="1"/>
  <c r="O116" i="1"/>
  <c r="M116" i="1"/>
  <c r="L116" i="1"/>
  <c r="J116" i="1"/>
  <c r="I116" i="1"/>
  <c r="G116" i="1"/>
  <c r="F116" i="1"/>
  <c r="D116" i="1"/>
  <c r="O114" i="1"/>
  <c r="M114" i="1"/>
  <c r="M121" i="1" s="1"/>
  <c r="L114" i="1"/>
  <c r="J114" i="1"/>
  <c r="J121" i="1" s="1"/>
  <c r="I114" i="1"/>
  <c r="G114" i="1"/>
  <c r="F114" i="1"/>
  <c r="D114" i="1"/>
  <c r="D121" i="1" s="1"/>
  <c r="D107" i="1"/>
  <c r="F107" i="1"/>
  <c r="G107" i="1"/>
  <c r="I107" i="1"/>
  <c r="J107" i="1"/>
  <c r="L107" i="1"/>
  <c r="M107" i="1"/>
  <c r="O107" i="1"/>
  <c r="D108" i="1"/>
  <c r="F108" i="1"/>
  <c r="G108" i="1"/>
  <c r="I108" i="1"/>
  <c r="J108" i="1"/>
  <c r="L108" i="1"/>
  <c r="M108" i="1"/>
  <c r="O108" i="1"/>
  <c r="D109" i="1"/>
  <c r="F109" i="1"/>
  <c r="G109" i="1"/>
  <c r="I109" i="1"/>
  <c r="J109" i="1"/>
  <c r="L109" i="1"/>
  <c r="M109" i="1"/>
  <c r="O109" i="1"/>
  <c r="D110" i="1"/>
  <c r="F110" i="1"/>
  <c r="G110" i="1"/>
  <c r="I110" i="1"/>
  <c r="J110" i="1"/>
  <c r="L110" i="1"/>
  <c r="M110" i="1"/>
  <c r="O110" i="1"/>
  <c r="D111" i="1"/>
  <c r="F111" i="1"/>
  <c r="G111" i="1"/>
  <c r="I111" i="1"/>
  <c r="J111" i="1"/>
  <c r="L111" i="1"/>
  <c r="M111" i="1"/>
  <c r="O111" i="1"/>
  <c r="F105" i="1"/>
  <c r="G105" i="1"/>
  <c r="I105" i="1"/>
  <c r="J105" i="1"/>
  <c r="L105" i="1"/>
  <c r="M105" i="1"/>
  <c r="O105" i="1"/>
  <c r="D105" i="1"/>
  <c r="P101" i="1"/>
  <c r="O101" i="1"/>
  <c r="M101" i="1"/>
  <c r="L101" i="1"/>
  <c r="J101" i="1"/>
  <c r="I101" i="1"/>
  <c r="G101" i="1"/>
  <c r="F101" i="1"/>
  <c r="D101" i="1"/>
  <c r="O97" i="1"/>
  <c r="M97" i="1"/>
  <c r="L97" i="1"/>
  <c r="J97" i="1"/>
  <c r="I97" i="1"/>
  <c r="G97" i="1"/>
  <c r="F97" i="1"/>
  <c r="D97" i="1"/>
  <c r="M92" i="1"/>
  <c r="J92" i="1"/>
  <c r="G92" i="1"/>
  <c r="D92" i="1"/>
  <c r="G90" i="1"/>
  <c r="J90" i="1"/>
  <c r="M90" i="1"/>
  <c r="D90" i="1"/>
  <c r="P80" i="1"/>
  <c r="P79" i="1"/>
  <c r="P77" i="1"/>
  <c r="N79" i="1"/>
  <c r="O79" i="1"/>
  <c r="N80" i="1"/>
  <c r="O80" i="1"/>
  <c r="M80" i="1"/>
  <c r="L80" i="1"/>
  <c r="K80" i="1"/>
  <c r="J80" i="1"/>
  <c r="I80" i="1"/>
  <c r="H80" i="1"/>
  <c r="G80" i="1"/>
  <c r="F80" i="1"/>
  <c r="E80" i="1"/>
  <c r="D80" i="1"/>
  <c r="M79" i="1"/>
  <c r="L79" i="1"/>
  <c r="K79" i="1"/>
  <c r="J79" i="1"/>
  <c r="I79" i="1"/>
  <c r="H79" i="1"/>
  <c r="G79" i="1"/>
  <c r="F79" i="1"/>
  <c r="E79" i="1"/>
  <c r="D79" i="1"/>
  <c r="G77" i="1"/>
  <c r="J77" i="1"/>
  <c r="M77" i="1"/>
  <c r="D77" i="1"/>
  <c r="AH139" i="8"/>
  <c r="AH47" i="8"/>
  <c r="AG47" i="8"/>
  <c r="O73" i="1"/>
  <c r="O75" i="1"/>
  <c r="M75" i="1"/>
  <c r="M73" i="1"/>
  <c r="L73" i="1"/>
  <c r="L75" i="1"/>
  <c r="I75" i="1"/>
  <c r="I73" i="1"/>
  <c r="F73" i="1"/>
  <c r="F75" i="1"/>
  <c r="J75" i="1"/>
  <c r="J73" i="1"/>
  <c r="G73" i="1"/>
  <c r="G75" i="1"/>
  <c r="D75" i="1"/>
  <c r="D73" i="1"/>
  <c r="S74" i="1"/>
  <c r="S72" i="1"/>
  <c r="S65" i="1"/>
  <c r="S66" i="1"/>
  <c r="G65" i="1"/>
  <c r="J65" i="1"/>
  <c r="M65" i="1"/>
  <c r="G66" i="1"/>
  <c r="J66" i="1"/>
  <c r="M66" i="1"/>
  <c r="G67" i="1"/>
  <c r="J67" i="1"/>
  <c r="M67" i="1"/>
  <c r="G68" i="1"/>
  <c r="J68" i="1"/>
  <c r="M68" i="1"/>
  <c r="G69" i="1"/>
  <c r="J69" i="1"/>
  <c r="M69" i="1"/>
  <c r="G70" i="1"/>
  <c r="J70" i="1"/>
  <c r="M70" i="1"/>
  <c r="D70" i="1"/>
  <c r="D69" i="1"/>
  <c r="D68" i="1"/>
  <c r="D67" i="1"/>
  <c r="D66" i="1"/>
  <c r="D65" i="1"/>
  <c r="F42" i="1"/>
  <c r="G42" i="1"/>
  <c r="I42" i="1"/>
  <c r="J42" i="1"/>
  <c r="L42" i="1"/>
  <c r="M42" i="1"/>
  <c r="O42" i="1"/>
  <c r="F43" i="1"/>
  <c r="G43" i="1"/>
  <c r="I43" i="1"/>
  <c r="J43" i="1"/>
  <c r="L43" i="1"/>
  <c r="M43" i="1"/>
  <c r="O43" i="1"/>
  <c r="F44" i="1"/>
  <c r="G44" i="1"/>
  <c r="I44" i="1"/>
  <c r="J44" i="1"/>
  <c r="L44" i="1"/>
  <c r="M44" i="1"/>
  <c r="O44" i="1"/>
  <c r="F45" i="1"/>
  <c r="G45" i="1"/>
  <c r="I45" i="1"/>
  <c r="J45" i="1"/>
  <c r="L45" i="1"/>
  <c r="M45" i="1"/>
  <c r="O45" i="1"/>
  <c r="F46" i="1"/>
  <c r="G46" i="1"/>
  <c r="I46" i="1"/>
  <c r="J46" i="1"/>
  <c r="L46" i="1"/>
  <c r="M46" i="1"/>
  <c r="O46" i="1"/>
  <c r="F47" i="1"/>
  <c r="G47" i="1"/>
  <c r="I47" i="1"/>
  <c r="J47" i="1"/>
  <c r="L47" i="1"/>
  <c r="M47" i="1"/>
  <c r="O47" i="1"/>
  <c r="D47" i="1"/>
  <c r="D46" i="1"/>
  <c r="D45" i="1"/>
  <c r="D44" i="1"/>
  <c r="D43" i="1"/>
  <c r="D42" i="1"/>
  <c r="N34" i="1"/>
  <c r="N35" i="1"/>
  <c r="N36" i="1"/>
  <c r="N37" i="1"/>
  <c r="N38" i="1"/>
  <c r="N39" i="1"/>
  <c r="K34" i="1"/>
  <c r="K35" i="1"/>
  <c r="K36" i="1"/>
  <c r="K37" i="1"/>
  <c r="K38" i="1"/>
  <c r="K39" i="1"/>
  <c r="H34" i="1"/>
  <c r="H35" i="1"/>
  <c r="H36" i="1"/>
  <c r="H37" i="1"/>
  <c r="H38" i="1"/>
  <c r="H39" i="1"/>
  <c r="E34" i="1"/>
  <c r="E35" i="1"/>
  <c r="E36" i="1"/>
  <c r="E37" i="1"/>
  <c r="E38" i="1"/>
  <c r="E39" i="1"/>
  <c r="M39" i="1"/>
  <c r="M38" i="1"/>
  <c r="M37" i="1"/>
  <c r="M36" i="1"/>
  <c r="M35" i="1"/>
  <c r="M34" i="1"/>
  <c r="J39" i="1"/>
  <c r="J38" i="1"/>
  <c r="J37" i="1"/>
  <c r="J36" i="1"/>
  <c r="J35" i="1"/>
  <c r="J34" i="1"/>
  <c r="G39" i="1"/>
  <c r="G38" i="1"/>
  <c r="G37" i="1"/>
  <c r="G36" i="1"/>
  <c r="G35" i="1"/>
  <c r="G34" i="1"/>
  <c r="D39" i="1"/>
  <c r="D38" i="1"/>
  <c r="D37" i="1"/>
  <c r="D36" i="1"/>
  <c r="D35" i="1"/>
  <c r="D34" i="1"/>
  <c r="Q34" i="1"/>
  <c r="Q35" i="1"/>
  <c r="Q36" i="1"/>
  <c r="Q37" i="1"/>
  <c r="Q38" i="1"/>
  <c r="Q39" i="1"/>
  <c r="P31" i="1"/>
  <c r="P30" i="1"/>
  <c r="P29" i="1"/>
  <c r="P28" i="1"/>
  <c r="P27" i="1"/>
  <c r="P26" i="1"/>
  <c r="P23" i="1"/>
  <c r="P22" i="1"/>
  <c r="P21" i="1"/>
  <c r="P20" i="1"/>
  <c r="P19" i="1"/>
  <c r="P18" i="1"/>
  <c r="P14" i="1"/>
  <c r="P13" i="1"/>
  <c r="P12" i="1"/>
  <c r="P11" i="1"/>
  <c r="P10" i="1"/>
  <c r="P8" i="1"/>
  <c r="M26" i="1"/>
  <c r="M27" i="1"/>
  <c r="M28" i="1"/>
  <c r="M29" i="1"/>
  <c r="M30" i="1"/>
  <c r="M31" i="1"/>
  <c r="J26" i="1"/>
  <c r="J27" i="1"/>
  <c r="J28" i="1"/>
  <c r="J29" i="1"/>
  <c r="J30" i="1"/>
  <c r="J31" i="1"/>
  <c r="G26" i="1"/>
  <c r="G27" i="1"/>
  <c r="G28" i="1"/>
  <c r="G29" i="1"/>
  <c r="G30" i="1"/>
  <c r="G31" i="1"/>
  <c r="D31" i="1"/>
  <c r="D30" i="1"/>
  <c r="D29" i="1"/>
  <c r="D28" i="1"/>
  <c r="D27" i="1"/>
  <c r="D26" i="1"/>
  <c r="M18" i="1"/>
  <c r="M19" i="1"/>
  <c r="M20" i="1"/>
  <c r="M21" i="1"/>
  <c r="M22" i="1"/>
  <c r="M23" i="1"/>
  <c r="J18" i="1"/>
  <c r="J19" i="1"/>
  <c r="J20" i="1"/>
  <c r="J21" i="1"/>
  <c r="J22" i="1"/>
  <c r="J23" i="1"/>
  <c r="G18" i="1"/>
  <c r="G19" i="1"/>
  <c r="G20" i="1"/>
  <c r="G21" i="1"/>
  <c r="G22" i="1"/>
  <c r="G23" i="1"/>
  <c r="D23" i="1"/>
  <c r="D22" i="1"/>
  <c r="D21" i="1"/>
  <c r="D20" i="1"/>
  <c r="D19" i="1"/>
  <c r="D18" i="1"/>
  <c r="C45" i="8"/>
  <c r="F45" i="8"/>
  <c r="I45" i="8"/>
  <c r="L45" i="8"/>
  <c r="M14" i="1"/>
  <c r="M13" i="1"/>
  <c r="M12" i="1"/>
  <c r="M11" i="1"/>
  <c r="M10" i="1"/>
  <c r="J14" i="1"/>
  <c r="J13" i="1"/>
  <c r="J12" i="1"/>
  <c r="J11" i="1"/>
  <c r="J10" i="1"/>
  <c r="G14" i="1"/>
  <c r="G13" i="1"/>
  <c r="G12" i="1"/>
  <c r="G11" i="1"/>
  <c r="G10" i="1"/>
  <c r="D14" i="1"/>
  <c r="D13" i="1"/>
  <c r="D12" i="1"/>
  <c r="D11" i="1"/>
  <c r="D10" i="1"/>
  <c r="G5" i="1"/>
  <c r="J5" i="1"/>
  <c r="M5" i="1"/>
  <c r="G6" i="1"/>
  <c r="J6" i="1"/>
  <c r="M6" i="1"/>
  <c r="G7" i="1"/>
  <c r="J7" i="1"/>
  <c r="M7" i="1"/>
  <c r="D6" i="1"/>
  <c r="D7" i="1"/>
  <c r="D5" i="1"/>
  <c r="AG44" i="8"/>
  <c r="AG43" i="8"/>
  <c r="AG42" i="8"/>
  <c r="AG41" i="8"/>
  <c r="AG40" i="8"/>
  <c r="AG39" i="8"/>
  <c r="AG38" i="8"/>
  <c r="AF28" i="1" s="1"/>
  <c r="AG37" i="8"/>
  <c r="AF31" i="1" s="1"/>
  <c r="AG36" i="8"/>
  <c r="AF27" i="1" s="1"/>
  <c r="AG35" i="8"/>
  <c r="AF26" i="1" s="1"/>
  <c r="AG34" i="8"/>
  <c r="AF30" i="1" s="1"/>
  <c r="AG31" i="8"/>
  <c r="AG30" i="8"/>
  <c r="AG29" i="8"/>
  <c r="AG28" i="8"/>
  <c r="AG27" i="8"/>
  <c r="AG26" i="8"/>
  <c r="AF21" i="1" s="1"/>
  <c r="AG25" i="8"/>
  <c r="AF20" i="1" s="1"/>
  <c r="AG24" i="8"/>
  <c r="AF23" i="1" s="1"/>
  <c r="AG23" i="8"/>
  <c r="AF19" i="1" s="1"/>
  <c r="AG22" i="8"/>
  <c r="AG21" i="8"/>
  <c r="AG18" i="8"/>
  <c r="AG17" i="8"/>
  <c r="AG16" i="8"/>
  <c r="AG15" i="8"/>
  <c r="AF12" i="1" s="1"/>
  <c r="AG14" i="8"/>
  <c r="AG13" i="8"/>
  <c r="AG12" i="8"/>
  <c r="AF13" i="1" s="1"/>
  <c r="AG11" i="8"/>
  <c r="AF11" i="1" s="1"/>
  <c r="AG10" i="8"/>
  <c r="AF10" i="1" s="1"/>
  <c r="AG6" i="8"/>
  <c r="AF6" i="1" s="1"/>
  <c r="AG7" i="8"/>
  <c r="AF7" i="1" s="1"/>
  <c r="AG5" i="8"/>
  <c r="AF5" i="1" s="1"/>
  <c r="C8" i="8"/>
  <c r="F8" i="8"/>
  <c r="I8" i="8"/>
  <c r="L8" i="8"/>
  <c r="L235" i="8"/>
  <c r="I235" i="8"/>
  <c r="F235" i="8"/>
  <c r="C235" i="8"/>
  <c r="AF22" i="1" l="1"/>
  <c r="AF29" i="1"/>
  <c r="AF18" i="1"/>
  <c r="AF14" i="1"/>
  <c r="O235" i="8"/>
  <c r="D112" i="1"/>
  <c r="J112" i="1"/>
  <c r="D143" i="1"/>
  <c r="J143" i="1"/>
  <c r="G121" i="1"/>
  <c r="M112" i="1"/>
  <c r="G112" i="1"/>
  <c r="M143" i="1"/>
  <c r="G143" i="1"/>
  <c r="AF24" i="1"/>
  <c r="AF32" i="1"/>
  <c r="F34" i="1"/>
  <c r="F38" i="1"/>
  <c r="I36" i="1"/>
  <c r="L34" i="1"/>
  <c r="F36" i="1"/>
  <c r="I34" i="1"/>
  <c r="I38" i="1"/>
  <c r="L36" i="1"/>
  <c r="O34" i="1"/>
  <c r="I35" i="1"/>
  <c r="O35" i="1"/>
  <c r="O39" i="1"/>
  <c r="F37" i="1"/>
  <c r="L37" i="1"/>
  <c r="M24" i="1"/>
  <c r="D32" i="1"/>
  <c r="M32" i="1"/>
  <c r="L38" i="1"/>
  <c r="O36" i="1"/>
  <c r="I39" i="1"/>
  <c r="O38" i="1"/>
  <c r="F35" i="1"/>
  <c r="F39" i="1"/>
  <c r="I37" i="1"/>
  <c r="L35" i="1"/>
  <c r="L39" i="1"/>
  <c r="O37" i="1"/>
  <c r="J24" i="1"/>
  <c r="J32" i="1"/>
  <c r="D24" i="1"/>
  <c r="G24" i="1"/>
  <c r="G32" i="1"/>
  <c r="M8" i="1"/>
  <c r="O58" i="8"/>
  <c r="J8" i="1"/>
  <c r="G15" i="1"/>
  <c r="J15" i="1"/>
  <c r="G8" i="1"/>
  <c r="M15" i="1"/>
  <c r="D8" i="1"/>
  <c r="D15" i="1"/>
  <c r="Z174" i="1"/>
  <c r="P15" i="1" l="1"/>
  <c r="X8" i="8"/>
  <c r="AA8" i="8"/>
  <c r="U19" i="8"/>
  <c r="X19" i="8"/>
  <c r="AA19" i="8"/>
  <c r="U32" i="8"/>
  <c r="X32" i="8"/>
  <c r="AA32" i="8"/>
  <c r="U45" i="8"/>
  <c r="X45" i="8"/>
  <c r="AA45" i="8"/>
  <c r="AI47" i="8"/>
  <c r="AG48" i="8"/>
  <c r="AH48" i="8"/>
  <c r="AG49" i="8"/>
  <c r="AH49" i="8"/>
  <c r="AG50" i="8"/>
  <c r="AH50" i="8"/>
  <c r="AI50" i="8" s="1"/>
  <c r="AG51" i="8"/>
  <c r="AH51" i="8"/>
  <c r="AG52" i="8"/>
  <c r="AH52" i="8"/>
  <c r="AG53" i="8"/>
  <c r="AH53" i="8"/>
  <c r="AG54" i="8"/>
  <c r="AH54" i="8"/>
  <c r="AI54" i="8" s="1"/>
  <c r="AG55" i="8"/>
  <c r="AH55" i="8"/>
  <c r="AI55" i="8" s="1"/>
  <c r="AG56" i="8"/>
  <c r="AH56" i="8"/>
  <c r="AG57" i="8"/>
  <c r="AH57" i="8"/>
  <c r="R58" i="8"/>
  <c r="AG60" i="8"/>
  <c r="AG61" i="8"/>
  <c r="AG62" i="8"/>
  <c r="AG63" i="8"/>
  <c r="AG64" i="8"/>
  <c r="AG65" i="8"/>
  <c r="AG66" i="8"/>
  <c r="AG67" i="8"/>
  <c r="AG68" i="8"/>
  <c r="AG69" i="8"/>
  <c r="AG70" i="8"/>
  <c r="O71" i="8"/>
  <c r="Q71" i="8"/>
  <c r="U71" i="8"/>
  <c r="X71" i="8"/>
  <c r="AA71" i="8"/>
  <c r="AG73" i="8"/>
  <c r="O74" i="8"/>
  <c r="AG74" i="8"/>
  <c r="O75" i="8"/>
  <c r="AG75" i="8"/>
  <c r="AG93" i="8"/>
  <c r="AI93" i="8"/>
  <c r="AG94" i="8"/>
  <c r="AI94" i="8"/>
  <c r="AG96" i="8"/>
  <c r="AI96" i="8"/>
  <c r="AG97" i="8"/>
  <c r="AF67" i="1" s="1"/>
  <c r="AI97" i="8"/>
  <c r="AG98" i="8"/>
  <c r="AI98" i="8"/>
  <c r="AG99" i="8"/>
  <c r="AI99" i="8"/>
  <c r="AG100" i="8"/>
  <c r="AI100" i="8"/>
  <c r="AG101" i="8"/>
  <c r="AI101" i="8"/>
  <c r="AG102" i="8"/>
  <c r="AI102" i="8"/>
  <c r="AG103" i="8"/>
  <c r="AI103" i="8"/>
  <c r="Q104" i="8"/>
  <c r="AG110" i="8"/>
  <c r="S112" i="8"/>
  <c r="AG112" i="8"/>
  <c r="S113" i="8"/>
  <c r="AG113" i="8"/>
  <c r="O126" i="8"/>
  <c r="AG126" i="8"/>
  <c r="AG128" i="8"/>
  <c r="AG129" i="8"/>
  <c r="AG130" i="8"/>
  <c r="AG135" i="8"/>
  <c r="AH135" i="8"/>
  <c r="AG139" i="8"/>
  <c r="AG143" i="8"/>
  <c r="AG145" i="8"/>
  <c r="AG146" i="8"/>
  <c r="AG147" i="8"/>
  <c r="AG148" i="8"/>
  <c r="AG149" i="8"/>
  <c r="X150" i="8"/>
  <c r="AA150" i="8"/>
  <c r="AG152" i="8"/>
  <c r="AG154" i="8"/>
  <c r="AG155" i="8"/>
  <c r="AG156" i="8"/>
  <c r="AG157" i="8"/>
  <c r="AG158" i="8"/>
  <c r="U159" i="8"/>
  <c r="X159" i="8"/>
  <c r="AA159" i="8"/>
  <c r="O177" i="8"/>
  <c r="Q177" i="8"/>
  <c r="S177" i="8"/>
  <c r="AG179" i="8"/>
  <c r="AG180" i="8"/>
  <c r="AG181" i="8"/>
  <c r="AG182" i="8"/>
  <c r="AG183" i="8"/>
  <c r="AG184" i="8"/>
  <c r="O185" i="8"/>
  <c r="S185" i="8"/>
  <c r="U185" i="8"/>
  <c r="X185" i="8"/>
  <c r="AA185" i="8"/>
  <c r="O187" i="8"/>
  <c r="O189" i="8"/>
  <c r="AG192" i="8"/>
  <c r="AG193" i="8"/>
  <c r="AG194" i="8"/>
  <c r="AG195" i="8"/>
  <c r="AG196" i="8"/>
  <c r="AG197" i="8"/>
  <c r="O198" i="8"/>
  <c r="S198" i="8"/>
  <c r="U198" i="8"/>
  <c r="X198" i="8"/>
  <c r="AA198" i="8"/>
  <c r="AG200" i="8"/>
  <c r="AG201" i="8"/>
  <c r="AG202" i="8"/>
  <c r="AG203" i="8"/>
  <c r="AG204" i="8"/>
  <c r="AG205" i="8"/>
  <c r="AG206" i="8"/>
  <c r="AG207" i="8"/>
  <c r="AG208" i="8"/>
  <c r="O209" i="8"/>
  <c r="S209" i="8"/>
  <c r="U209" i="8"/>
  <c r="X209" i="8"/>
  <c r="AA209" i="8"/>
  <c r="AG211" i="8"/>
  <c r="AG212" i="8"/>
  <c r="AG213" i="8"/>
  <c r="AG214" i="8"/>
  <c r="AG215" i="8"/>
  <c r="AG216" i="8"/>
  <c r="AG217" i="8"/>
  <c r="AG218" i="8"/>
  <c r="AG219" i="8"/>
  <c r="AG220" i="8"/>
  <c r="AG221" i="8"/>
  <c r="O222" i="8"/>
  <c r="S222" i="8"/>
  <c r="U222" i="8"/>
  <c r="X222" i="8"/>
  <c r="AA222" i="8"/>
  <c r="AG232" i="8"/>
  <c r="R129" i="1"/>
  <c r="R130" i="1"/>
  <c r="R131" i="1"/>
  <c r="R132" i="1"/>
  <c r="R133" i="1"/>
  <c r="R134" i="1"/>
  <c r="Q129" i="1"/>
  <c r="Q130" i="1"/>
  <c r="Q131" i="1"/>
  <c r="Q132" i="1"/>
  <c r="Q133" i="1"/>
  <c r="Q134" i="1"/>
  <c r="P129" i="1"/>
  <c r="P130" i="1"/>
  <c r="P131" i="1"/>
  <c r="P132" i="1"/>
  <c r="P133" i="1"/>
  <c r="P134" i="1"/>
  <c r="AI51" i="8" l="1"/>
  <c r="AF68" i="1"/>
  <c r="AF70" i="1"/>
  <c r="AF65" i="1"/>
  <c r="AF69" i="1"/>
  <c r="P135" i="1"/>
  <c r="Q135" i="1"/>
  <c r="R135" i="1"/>
  <c r="AG222" i="8"/>
  <c r="AG209" i="8"/>
  <c r="AG198" i="8"/>
  <c r="AG185" i="8"/>
  <c r="AG159" i="8"/>
  <c r="AG150" i="8"/>
  <c r="AG71" i="8"/>
  <c r="AI57" i="8"/>
  <c r="AI56" i="8"/>
  <c r="AI53" i="8"/>
  <c r="AI52" i="8"/>
  <c r="AI49" i="8"/>
  <c r="AI48" i="8"/>
  <c r="AG45" i="8"/>
  <c r="AG32" i="8"/>
  <c r="AG19" i="8"/>
  <c r="AG8" i="8"/>
  <c r="Z186" i="1"/>
  <c r="Z185" i="1"/>
  <c r="AF87" i="1" l="1"/>
  <c r="AF86" i="1"/>
  <c r="AF85" i="1"/>
  <c r="AF84" i="1"/>
  <c r="AF83" i="1"/>
  <c r="AF82" i="1"/>
  <c r="P87" i="1"/>
  <c r="P86" i="1"/>
  <c r="P85" i="1"/>
  <c r="P84" i="1"/>
  <c r="P83" i="1"/>
  <c r="P82" i="1"/>
  <c r="Z189" i="1"/>
  <c r="Z188" i="1"/>
  <c r="W189" i="1"/>
  <c r="W188" i="1"/>
  <c r="T189" i="1"/>
  <c r="T188" i="1"/>
  <c r="G188" i="1"/>
  <c r="J188" i="1"/>
  <c r="M188" i="1"/>
  <c r="G189" i="1"/>
  <c r="J189" i="1"/>
  <c r="M189" i="1"/>
  <c r="D189" i="1"/>
  <c r="D188" i="1"/>
  <c r="U184" i="1"/>
  <c r="V184" i="1"/>
  <c r="W184" i="1"/>
  <c r="X184" i="1"/>
  <c r="Y184" i="1"/>
  <c r="U185" i="1"/>
  <c r="V185" i="1"/>
  <c r="W185" i="1"/>
  <c r="X185" i="1"/>
  <c r="Y185" i="1"/>
  <c r="U186" i="1"/>
  <c r="V186" i="1"/>
  <c r="W186" i="1"/>
  <c r="X186" i="1"/>
  <c r="Y186" i="1"/>
  <c r="T186" i="1"/>
  <c r="T185" i="1"/>
  <c r="T184" i="1"/>
  <c r="D185" i="1"/>
  <c r="G185" i="1"/>
  <c r="J185" i="1"/>
  <c r="M185" i="1"/>
  <c r="D186" i="1"/>
  <c r="G186" i="1"/>
  <c r="M186" i="1"/>
  <c r="G184" i="1"/>
  <c r="J184" i="1"/>
  <c r="M184" i="1"/>
  <c r="D184" i="1"/>
  <c r="P88" i="1" l="1"/>
  <c r="AF88" i="1"/>
  <c r="J186" i="1"/>
  <c r="P186" i="1" s="1"/>
  <c r="AF189" i="1"/>
  <c r="AF188" i="1"/>
  <c r="P188" i="1"/>
  <c r="P189" i="1"/>
  <c r="P185" i="1"/>
  <c r="P184" i="1"/>
  <c r="W145" i="1" l="1"/>
  <c r="Z145" i="1"/>
  <c r="W147" i="1"/>
  <c r="Z147" i="1"/>
  <c r="T147" i="1"/>
  <c r="T145" i="1"/>
  <c r="M147" i="1"/>
  <c r="J147" i="1"/>
  <c r="G147" i="1"/>
  <c r="D147" i="1"/>
  <c r="G145" i="1"/>
  <c r="J145" i="1"/>
  <c r="M145" i="1"/>
  <c r="D145" i="1"/>
  <c r="Z52" i="1"/>
  <c r="Z51" i="1"/>
  <c r="Z50" i="1"/>
  <c r="W52" i="1"/>
  <c r="W51" i="1"/>
  <c r="W50" i="1"/>
  <c r="T50" i="1"/>
  <c r="T52" i="1"/>
  <c r="T51" i="1"/>
  <c r="G50" i="1"/>
  <c r="J50" i="1"/>
  <c r="M50" i="1"/>
  <c r="G51" i="1"/>
  <c r="J51" i="1"/>
  <c r="M51" i="1"/>
  <c r="G52" i="1"/>
  <c r="J52" i="1"/>
  <c r="M52" i="1"/>
  <c r="D51" i="1"/>
  <c r="D52" i="1"/>
  <c r="D50" i="1"/>
  <c r="AF145" i="1" l="1"/>
  <c r="AF147" i="1"/>
  <c r="AF50" i="1"/>
  <c r="P145" i="1"/>
  <c r="P147" i="1"/>
  <c r="AF51" i="1"/>
  <c r="AF52" i="1"/>
  <c r="P51" i="1"/>
  <c r="P52" i="1"/>
  <c r="U137" i="1" l="1"/>
  <c r="V137" i="1"/>
  <c r="W137" i="1"/>
  <c r="X137" i="1"/>
  <c r="Y137" i="1"/>
  <c r="Z137" i="1"/>
  <c r="AA137" i="1"/>
  <c r="AB137" i="1"/>
  <c r="U138" i="1"/>
  <c r="V138" i="1"/>
  <c r="W138" i="1"/>
  <c r="X138" i="1"/>
  <c r="Y138" i="1"/>
  <c r="Z138" i="1"/>
  <c r="AA138" i="1"/>
  <c r="AB138" i="1"/>
  <c r="U139" i="1"/>
  <c r="V139" i="1"/>
  <c r="W139" i="1"/>
  <c r="X139" i="1"/>
  <c r="Y139" i="1"/>
  <c r="Z139" i="1"/>
  <c r="AA139" i="1"/>
  <c r="AB139" i="1"/>
  <c r="U140" i="1"/>
  <c r="V140" i="1"/>
  <c r="W140" i="1"/>
  <c r="X140" i="1"/>
  <c r="Y140" i="1"/>
  <c r="Z140" i="1"/>
  <c r="AA140" i="1"/>
  <c r="AB140" i="1"/>
  <c r="U141" i="1"/>
  <c r="V141" i="1"/>
  <c r="W141" i="1"/>
  <c r="X141" i="1"/>
  <c r="Y141" i="1"/>
  <c r="Z141" i="1"/>
  <c r="AA141" i="1"/>
  <c r="AB141" i="1"/>
  <c r="U142" i="1"/>
  <c r="U143" i="1" s="1"/>
  <c r="V142" i="1"/>
  <c r="W142" i="1"/>
  <c r="X142" i="1"/>
  <c r="Y142" i="1"/>
  <c r="Z142" i="1"/>
  <c r="AA142" i="1"/>
  <c r="AB142" i="1"/>
  <c r="U150" i="1"/>
  <c r="V150" i="1"/>
  <c r="W150" i="1"/>
  <c r="X150" i="1"/>
  <c r="Y150" i="1"/>
  <c r="Z150" i="1"/>
  <c r="AA150" i="1"/>
  <c r="AB150" i="1"/>
  <c r="U151" i="1"/>
  <c r="V151" i="1"/>
  <c r="W151" i="1"/>
  <c r="X151" i="1"/>
  <c r="Y151" i="1"/>
  <c r="Z151" i="1"/>
  <c r="AA151" i="1"/>
  <c r="AB151" i="1"/>
  <c r="U152" i="1"/>
  <c r="V152" i="1"/>
  <c r="W152" i="1"/>
  <c r="X152" i="1"/>
  <c r="Y152" i="1"/>
  <c r="Z152" i="1"/>
  <c r="AA152" i="1"/>
  <c r="AB152" i="1"/>
  <c r="U153" i="1"/>
  <c r="V153" i="1"/>
  <c r="W153" i="1"/>
  <c r="X153" i="1"/>
  <c r="Y153" i="1"/>
  <c r="Z153" i="1"/>
  <c r="AA153" i="1"/>
  <c r="AB153" i="1"/>
  <c r="U154" i="1"/>
  <c r="V154" i="1"/>
  <c r="W154" i="1"/>
  <c r="X154" i="1"/>
  <c r="Y154" i="1"/>
  <c r="Z154" i="1"/>
  <c r="AA154" i="1"/>
  <c r="AB154" i="1"/>
  <c r="U155" i="1"/>
  <c r="U156" i="1" s="1"/>
  <c r="V155" i="1"/>
  <c r="W155" i="1"/>
  <c r="X155" i="1"/>
  <c r="Y155" i="1"/>
  <c r="Z155" i="1"/>
  <c r="AA155" i="1"/>
  <c r="AB155" i="1"/>
  <c r="U158" i="1"/>
  <c r="V158" i="1"/>
  <c r="W158" i="1"/>
  <c r="X158" i="1"/>
  <c r="Y158" i="1"/>
  <c r="Z158" i="1"/>
  <c r="AA158" i="1"/>
  <c r="AB158" i="1"/>
  <c r="U159" i="1"/>
  <c r="V159" i="1"/>
  <c r="W159" i="1"/>
  <c r="X159" i="1"/>
  <c r="Y159" i="1"/>
  <c r="Z159" i="1"/>
  <c r="AA159" i="1"/>
  <c r="AB159" i="1"/>
  <c r="U160" i="1"/>
  <c r="V160" i="1"/>
  <c r="W160" i="1"/>
  <c r="X160" i="1"/>
  <c r="Y160" i="1"/>
  <c r="Z160" i="1"/>
  <c r="AA160" i="1"/>
  <c r="AB160" i="1"/>
  <c r="U161" i="1"/>
  <c r="V161" i="1"/>
  <c r="W161" i="1"/>
  <c r="X161" i="1"/>
  <c r="Y161" i="1"/>
  <c r="Z161" i="1"/>
  <c r="AA161" i="1"/>
  <c r="AB161" i="1"/>
  <c r="U162" i="1"/>
  <c r="V162" i="1"/>
  <c r="W162" i="1"/>
  <c r="X162" i="1"/>
  <c r="X163" i="1" s="1"/>
  <c r="Y162" i="1"/>
  <c r="Z162" i="1"/>
  <c r="Z163" i="1" s="1"/>
  <c r="AA162" i="1"/>
  <c r="AB162" i="1"/>
  <c r="AB163" i="1" s="1"/>
  <c r="U165" i="1"/>
  <c r="V165" i="1"/>
  <c r="W165" i="1"/>
  <c r="X165" i="1"/>
  <c r="Y165" i="1"/>
  <c r="Z165" i="1"/>
  <c r="AA165" i="1"/>
  <c r="AB165" i="1"/>
  <c r="U166" i="1"/>
  <c r="V166" i="1"/>
  <c r="W166" i="1"/>
  <c r="X166" i="1"/>
  <c r="Y166" i="1"/>
  <c r="Z166" i="1"/>
  <c r="AA166" i="1"/>
  <c r="AB166" i="1"/>
  <c r="U167" i="1"/>
  <c r="V167" i="1"/>
  <c r="W167" i="1"/>
  <c r="X167" i="1"/>
  <c r="Y167" i="1"/>
  <c r="Z167" i="1"/>
  <c r="AA167" i="1"/>
  <c r="AB167" i="1"/>
  <c r="U168" i="1"/>
  <c r="V168" i="1"/>
  <c r="W168" i="1"/>
  <c r="X168" i="1"/>
  <c r="Y168" i="1"/>
  <c r="Z168" i="1"/>
  <c r="AA168" i="1"/>
  <c r="AB168" i="1"/>
  <c r="U169" i="1"/>
  <c r="V169" i="1"/>
  <c r="W169" i="1"/>
  <c r="X169" i="1"/>
  <c r="Y169" i="1"/>
  <c r="Z169" i="1"/>
  <c r="AA169" i="1"/>
  <c r="AB169" i="1"/>
  <c r="U170" i="1"/>
  <c r="V170" i="1"/>
  <c r="W170" i="1"/>
  <c r="X170" i="1"/>
  <c r="Y170" i="1"/>
  <c r="Z170" i="1"/>
  <c r="AA170" i="1"/>
  <c r="AB170" i="1"/>
  <c r="T170" i="1"/>
  <c r="T169" i="1"/>
  <c r="T168" i="1"/>
  <c r="T167" i="1"/>
  <c r="T166" i="1"/>
  <c r="T165" i="1"/>
  <c r="T162" i="1"/>
  <c r="T161" i="1"/>
  <c r="T160" i="1"/>
  <c r="T159" i="1"/>
  <c r="T158" i="1"/>
  <c r="T155" i="1"/>
  <c r="T154" i="1"/>
  <c r="T153" i="1"/>
  <c r="T152" i="1"/>
  <c r="T151" i="1"/>
  <c r="T150" i="1"/>
  <c r="T142" i="1"/>
  <c r="T141" i="1"/>
  <c r="T140" i="1"/>
  <c r="T139" i="1"/>
  <c r="T138" i="1"/>
  <c r="T137" i="1"/>
  <c r="R165" i="1"/>
  <c r="R166" i="1"/>
  <c r="R167" i="1"/>
  <c r="R168" i="1"/>
  <c r="R169" i="1"/>
  <c r="R170" i="1"/>
  <c r="R158" i="1"/>
  <c r="R159" i="1"/>
  <c r="R160" i="1"/>
  <c r="R161" i="1"/>
  <c r="R162" i="1"/>
  <c r="R150" i="1"/>
  <c r="R151" i="1"/>
  <c r="R152" i="1"/>
  <c r="R153" i="1"/>
  <c r="R154" i="1"/>
  <c r="R155" i="1"/>
  <c r="R137" i="1"/>
  <c r="R138" i="1"/>
  <c r="R139" i="1"/>
  <c r="R140" i="1"/>
  <c r="R141" i="1"/>
  <c r="R142" i="1"/>
  <c r="P170" i="1"/>
  <c r="P169" i="1"/>
  <c r="P168" i="1"/>
  <c r="P167" i="1"/>
  <c r="P166" i="1"/>
  <c r="P165" i="1"/>
  <c r="P162" i="1"/>
  <c r="P161" i="1"/>
  <c r="P160" i="1"/>
  <c r="P159" i="1"/>
  <c r="P158" i="1"/>
  <c r="P151" i="1"/>
  <c r="P152" i="1"/>
  <c r="P153" i="1"/>
  <c r="P154" i="1"/>
  <c r="P155" i="1"/>
  <c r="P150" i="1"/>
  <c r="P138" i="1"/>
  <c r="P139" i="1"/>
  <c r="P140" i="1"/>
  <c r="P141" i="1"/>
  <c r="P142" i="1"/>
  <c r="P137" i="1"/>
  <c r="U123" i="1"/>
  <c r="V123" i="1"/>
  <c r="W123" i="1"/>
  <c r="X123" i="1"/>
  <c r="Y123" i="1"/>
  <c r="Z123" i="1"/>
  <c r="AA123" i="1"/>
  <c r="AB123" i="1"/>
  <c r="T123" i="1"/>
  <c r="AB120" i="1"/>
  <c r="AA120" i="1"/>
  <c r="Z120" i="1"/>
  <c r="Y120" i="1"/>
  <c r="X120" i="1"/>
  <c r="W120" i="1"/>
  <c r="V120" i="1"/>
  <c r="U120" i="1"/>
  <c r="T120" i="1"/>
  <c r="AB119" i="1"/>
  <c r="AA119" i="1"/>
  <c r="Z119" i="1"/>
  <c r="Y119" i="1"/>
  <c r="X119" i="1"/>
  <c r="W119" i="1"/>
  <c r="V119" i="1"/>
  <c r="U119" i="1"/>
  <c r="T119" i="1"/>
  <c r="AB118" i="1"/>
  <c r="AA118" i="1"/>
  <c r="Z118" i="1"/>
  <c r="Y118" i="1"/>
  <c r="X118" i="1"/>
  <c r="W118" i="1"/>
  <c r="V118" i="1"/>
  <c r="U118" i="1"/>
  <c r="T118" i="1"/>
  <c r="AB117" i="1"/>
  <c r="AA117" i="1"/>
  <c r="Z117" i="1"/>
  <c r="Y117" i="1"/>
  <c r="X117" i="1"/>
  <c r="W117" i="1"/>
  <c r="V117" i="1"/>
  <c r="U117" i="1"/>
  <c r="T117" i="1"/>
  <c r="AB116" i="1"/>
  <c r="AA116" i="1"/>
  <c r="Z116" i="1"/>
  <c r="Y116" i="1"/>
  <c r="X116" i="1"/>
  <c r="W116" i="1"/>
  <c r="V116" i="1"/>
  <c r="U116" i="1"/>
  <c r="T116" i="1"/>
  <c r="AB114" i="1"/>
  <c r="AA114" i="1"/>
  <c r="Z114" i="1"/>
  <c r="Y114" i="1"/>
  <c r="X114" i="1"/>
  <c r="W114" i="1"/>
  <c r="V114" i="1"/>
  <c r="U114" i="1"/>
  <c r="T114" i="1"/>
  <c r="U105" i="1"/>
  <c r="V105" i="1"/>
  <c r="W105" i="1"/>
  <c r="X105" i="1"/>
  <c r="Y105" i="1"/>
  <c r="Z105" i="1"/>
  <c r="AA105" i="1"/>
  <c r="AB105" i="1"/>
  <c r="U107" i="1"/>
  <c r="V107" i="1"/>
  <c r="W107" i="1"/>
  <c r="X107" i="1"/>
  <c r="Y107" i="1"/>
  <c r="Z107" i="1"/>
  <c r="AA107" i="1"/>
  <c r="AB107" i="1"/>
  <c r="U108" i="1"/>
  <c r="V108" i="1"/>
  <c r="W108" i="1"/>
  <c r="X108" i="1"/>
  <c r="Y108" i="1"/>
  <c r="Z108" i="1"/>
  <c r="AA108" i="1"/>
  <c r="AB108" i="1"/>
  <c r="U109" i="1"/>
  <c r="V109" i="1"/>
  <c r="W109" i="1"/>
  <c r="X109" i="1"/>
  <c r="Y109" i="1"/>
  <c r="Z109" i="1"/>
  <c r="AA109" i="1"/>
  <c r="AB109" i="1"/>
  <c r="U110" i="1"/>
  <c r="V110" i="1"/>
  <c r="W110" i="1"/>
  <c r="X110" i="1"/>
  <c r="Y110" i="1"/>
  <c r="Z110" i="1"/>
  <c r="AA110" i="1"/>
  <c r="AB110" i="1"/>
  <c r="U111" i="1"/>
  <c r="V111" i="1"/>
  <c r="W111" i="1"/>
  <c r="X111" i="1"/>
  <c r="Y111" i="1"/>
  <c r="Z111" i="1"/>
  <c r="AA111" i="1"/>
  <c r="AB111" i="1"/>
  <c r="T107" i="1"/>
  <c r="T108" i="1"/>
  <c r="T109" i="1"/>
  <c r="T110" i="1"/>
  <c r="T111" i="1"/>
  <c r="T105" i="1"/>
  <c r="Q114" i="1"/>
  <c r="Q116" i="1"/>
  <c r="Q117" i="1"/>
  <c r="Q118" i="1"/>
  <c r="Q119" i="1"/>
  <c r="Q120" i="1"/>
  <c r="Q105" i="1"/>
  <c r="Q107" i="1"/>
  <c r="Q108" i="1"/>
  <c r="Q109" i="1"/>
  <c r="Q110" i="1"/>
  <c r="Q111" i="1"/>
  <c r="P120" i="1"/>
  <c r="P119" i="1"/>
  <c r="P118" i="1"/>
  <c r="P117" i="1"/>
  <c r="P116" i="1"/>
  <c r="P114" i="1"/>
  <c r="P107" i="1"/>
  <c r="P108" i="1"/>
  <c r="P109" i="1"/>
  <c r="P110" i="1"/>
  <c r="P111" i="1"/>
  <c r="P105" i="1"/>
  <c r="U101" i="1"/>
  <c r="V101" i="1"/>
  <c r="W101" i="1"/>
  <c r="X101" i="1"/>
  <c r="Y101" i="1"/>
  <c r="Z101" i="1"/>
  <c r="AA101" i="1"/>
  <c r="AB101" i="1"/>
  <c r="T101" i="1"/>
  <c r="U97" i="1"/>
  <c r="V97" i="1"/>
  <c r="W97" i="1"/>
  <c r="X97" i="1"/>
  <c r="Y97" i="1"/>
  <c r="Z97" i="1"/>
  <c r="AA97" i="1"/>
  <c r="AB97" i="1"/>
  <c r="T97" i="1"/>
  <c r="S101" i="1"/>
  <c r="R101" i="1"/>
  <c r="Q101" i="1"/>
  <c r="R97" i="1"/>
  <c r="P97" i="1"/>
  <c r="Z90" i="1"/>
  <c r="W92" i="1"/>
  <c r="W91" i="1"/>
  <c r="W90" i="1"/>
  <c r="T91" i="1"/>
  <c r="T92" i="1"/>
  <c r="T90" i="1"/>
  <c r="P91" i="1"/>
  <c r="P92" i="1"/>
  <c r="P90" i="1"/>
  <c r="W77" i="1"/>
  <c r="Z77" i="1"/>
  <c r="W79" i="1"/>
  <c r="Z79" i="1"/>
  <c r="W80" i="1"/>
  <c r="Z80" i="1"/>
  <c r="T79" i="1"/>
  <c r="T80" i="1"/>
  <c r="T77" i="1"/>
  <c r="U75" i="1"/>
  <c r="V75" i="1"/>
  <c r="W75" i="1"/>
  <c r="X75" i="1"/>
  <c r="Y75" i="1"/>
  <c r="Z75" i="1"/>
  <c r="AA75" i="1"/>
  <c r="AB75" i="1"/>
  <c r="T75" i="1"/>
  <c r="U73" i="1"/>
  <c r="V73" i="1"/>
  <c r="W73" i="1"/>
  <c r="X73" i="1"/>
  <c r="Y73" i="1"/>
  <c r="Z73" i="1"/>
  <c r="AA73" i="1"/>
  <c r="AB73" i="1"/>
  <c r="T73" i="1"/>
  <c r="U65" i="1"/>
  <c r="V65" i="1"/>
  <c r="W65" i="1"/>
  <c r="X65" i="1"/>
  <c r="Y65" i="1"/>
  <c r="Z65" i="1"/>
  <c r="AA65" i="1"/>
  <c r="AB65" i="1"/>
  <c r="U66" i="1"/>
  <c r="V66" i="1"/>
  <c r="W66" i="1"/>
  <c r="X66" i="1"/>
  <c r="Y66" i="1"/>
  <c r="Z66" i="1"/>
  <c r="AA66" i="1"/>
  <c r="AB66" i="1"/>
  <c r="U67" i="1"/>
  <c r="V67" i="1"/>
  <c r="W67" i="1"/>
  <c r="X67" i="1"/>
  <c r="Y67" i="1"/>
  <c r="Z67" i="1"/>
  <c r="AA67" i="1"/>
  <c r="AB67" i="1"/>
  <c r="U68" i="1"/>
  <c r="V68" i="1"/>
  <c r="W68" i="1"/>
  <c r="X68" i="1"/>
  <c r="Y68" i="1"/>
  <c r="Z68" i="1"/>
  <c r="AA68" i="1"/>
  <c r="AB68" i="1"/>
  <c r="U69" i="1"/>
  <c r="V69" i="1"/>
  <c r="W69" i="1"/>
  <c r="X69" i="1"/>
  <c r="Y69" i="1"/>
  <c r="Z69" i="1"/>
  <c r="AA69" i="1"/>
  <c r="AB69" i="1"/>
  <c r="U70" i="1"/>
  <c r="V70" i="1"/>
  <c r="W70" i="1"/>
  <c r="X70" i="1"/>
  <c r="Y70" i="1"/>
  <c r="Z70" i="1"/>
  <c r="AA70" i="1"/>
  <c r="AB70" i="1"/>
  <c r="T70" i="1"/>
  <c r="T69" i="1"/>
  <c r="T68" i="1"/>
  <c r="T67" i="1"/>
  <c r="T66" i="1"/>
  <c r="T65" i="1"/>
  <c r="S75" i="1"/>
  <c r="S73" i="1"/>
  <c r="Q75" i="1"/>
  <c r="P75" i="1"/>
  <c r="Q73" i="1"/>
  <c r="P73" i="1"/>
  <c r="Q65" i="1"/>
  <c r="Q66" i="1"/>
  <c r="Q67" i="1"/>
  <c r="Q68" i="1"/>
  <c r="Q69" i="1"/>
  <c r="Q70" i="1"/>
  <c r="P70" i="1"/>
  <c r="P69" i="1"/>
  <c r="P68" i="1"/>
  <c r="P67" i="1"/>
  <c r="P66" i="1"/>
  <c r="P65" i="1"/>
  <c r="AA42" i="1"/>
  <c r="AB42" i="1"/>
  <c r="AA43" i="1"/>
  <c r="AB43" i="1"/>
  <c r="AA44" i="1"/>
  <c r="AB44" i="1"/>
  <c r="AA45" i="1"/>
  <c r="AB45" i="1"/>
  <c r="AA46" i="1"/>
  <c r="AB46" i="1"/>
  <c r="AA47" i="1"/>
  <c r="AB47" i="1"/>
  <c r="U42" i="1"/>
  <c r="V42" i="1"/>
  <c r="W42" i="1"/>
  <c r="X42" i="1"/>
  <c r="Y42" i="1"/>
  <c r="Z42" i="1"/>
  <c r="U43" i="1"/>
  <c r="V43" i="1"/>
  <c r="W43" i="1"/>
  <c r="X43" i="1"/>
  <c r="Y43" i="1"/>
  <c r="Z43" i="1"/>
  <c r="U44" i="1"/>
  <c r="V44" i="1"/>
  <c r="W44" i="1"/>
  <c r="X44" i="1"/>
  <c r="Y44" i="1"/>
  <c r="Z44" i="1"/>
  <c r="U45" i="1"/>
  <c r="V45" i="1"/>
  <c r="W45" i="1"/>
  <c r="X45" i="1"/>
  <c r="Y45" i="1"/>
  <c r="Z45" i="1"/>
  <c r="U46" i="1"/>
  <c r="V46" i="1"/>
  <c r="W46" i="1"/>
  <c r="X46" i="1"/>
  <c r="Y46" i="1"/>
  <c r="Z46" i="1"/>
  <c r="U47" i="1"/>
  <c r="V47" i="1"/>
  <c r="W47" i="1"/>
  <c r="X47" i="1"/>
  <c r="Y47" i="1"/>
  <c r="Z47" i="1"/>
  <c r="AA34" i="1"/>
  <c r="AB34" i="1"/>
  <c r="AA35" i="1"/>
  <c r="AB35" i="1"/>
  <c r="AA36" i="1"/>
  <c r="AB36" i="1"/>
  <c r="AA37" i="1"/>
  <c r="AB37" i="1"/>
  <c r="AA38" i="1"/>
  <c r="AB38" i="1"/>
  <c r="AA39" i="1"/>
  <c r="AB39" i="1"/>
  <c r="X34" i="1"/>
  <c r="Y34" i="1"/>
  <c r="X35" i="1"/>
  <c r="Y35" i="1"/>
  <c r="X36" i="1"/>
  <c r="Y36" i="1"/>
  <c r="X37" i="1"/>
  <c r="Y37" i="1"/>
  <c r="X38" i="1"/>
  <c r="Y38" i="1"/>
  <c r="X39" i="1"/>
  <c r="Y39" i="1"/>
  <c r="U34" i="1"/>
  <c r="V34" i="1"/>
  <c r="U35" i="1"/>
  <c r="V35" i="1"/>
  <c r="U36" i="1"/>
  <c r="V36" i="1"/>
  <c r="U37" i="1"/>
  <c r="AG37" i="1" s="1"/>
  <c r="V37" i="1"/>
  <c r="U38" i="1"/>
  <c r="V38" i="1"/>
  <c r="U39" i="1"/>
  <c r="V39" i="1"/>
  <c r="W34" i="1"/>
  <c r="Z34" i="1"/>
  <c r="W35" i="1"/>
  <c r="Z35" i="1"/>
  <c r="W36" i="1"/>
  <c r="Z36" i="1"/>
  <c r="W37" i="1"/>
  <c r="Z37" i="1"/>
  <c r="W38" i="1"/>
  <c r="Z38" i="1"/>
  <c r="W39" i="1"/>
  <c r="Z39" i="1"/>
  <c r="T34" i="1"/>
  <c r="T35" i="1"/>
  <c r="T36" i="1"/>
  <c r="T37" i="1"/>
  <c r="T38" i="1"/>
  <c r="T39" i="1"/>
  <c r="T26" i="1"/>
  <c r="AG39" i="1" l="1"/>
  <c r="AG35" i="1"/>
  <c r="P112" i="1"/>
  <c r="X143" i="1"/>
  <c r="W156" i="1"/>
  <c r="V156" i="1"/>
  <c r="W143" i="1"/>
  <c r="X156" i="1"/>
  <c r="V143" i="1"/>
  <c r="Z156" i="1"/>
  <c r="Y156" i="1"/>
  <c r="V171" i="1"/>
  <c r="U171" i="1"/>
  <c r="Y171" i="1"/>
  <c r="AB156" i="1"/>
  <c r="AB171" i="1"/>
  <c r="X171" i="1"/>
  <c r="AA156" i="1"/>
  <c r="Z171" i="1"/>
  <c r="W171" i="1"/>
  <c r="AA171" i="1"/>
  <c r="AF165" i="1"/>
  <c r="Y143" i="1"/>
  <c r="AG162" i="1"/>
  <c r="AG161" i="1"/>
  <c r="AG160" i="1"/>
  <c r="AG159" i="1"/>
  <c r="AG158" i="1"/>
  <c r="AG155" i="1"/>
  <c r="AG154" i="1"/>
  <c r="AG153" i="1"/>
  <c r="AG152" i="1"/>
  <c r="AG151" i="1"/>
  <c r="V163" i="1"/>
  <c r="AF152" i="1"/>
  <c r="AF158" i="1"/>
  <c r="AG150" i="1"/>
  <c r="AF153" i="1"/>
  <c r="AF169" i="1"/>
  <c r="Z143" i="1"/>
  <c r="AF154" i="1"/>
  <c r="W163" i="1"/>
  <c r="AF139" i="1"/>
  <c r="T156" i="1"/>
  <c r="AF160" i="1"/>
  <c r="AG170" i="1"/>
  <c r="AG169" i="1"/>
  <c r="AG168" i="1"/>
  <c r="AG167" i="1"/>
  <c r="AG166" i="1"/>
  <c r="AG165" i="1"/>
  <c r="AA163" i="1"/>
  <c r="AF162" i="1"/>
  <c r="AF168" i="1"/>
  <c r="AA143" i="1"/>
  <c r="P163" i="1"/>
  <c r="P171" i="1"/>
  <c r="AF140" i="1"/>
  <c r="AF151" i="1"/>
  <c r="AF155" i="1"/>
  <c r="AF161" i="1"/>
  <c r="AF167" i="1"/>
  <c r="Y163" i="1"/>
  <c r="P143" i="1"/>
  <c r="T143" i="1"/>
  <c r="AF141" i="1"/>
  <c r="AG142" i="1"/>
  <c r="AG140" i="1"/>
  <c r="AG139" i="1"/>
  <c r="AG138" i="1"/>
  <c r="AF138" i="1"/>
  <c r="AF142" i="1"/>
  <c r="T163" i="1"/>
  <c r="AF170" i="1"/>
  <c r="AF166" i="1"/>
  <c r="AG141" i="1"/>
  <c r="AB143" i="1"/>
  <c r="AG137" i="1"/>
  <c r="U163" i="1"/>
  <c r="AF159" i="1"/>
  <c r="T171" i="1"/>
  <c r="AF137" i="1"/>
  <c r="AG111" i="1"/>
  <c r="AG110" i="1"/>
  <c r="AG107" i="1"/>
  <c r="AG105" i="1"/>
  <c r="AF150" i="1"/>
  <c r="P156" i="1"/>
  <c r="AF109" i="1"/>
  <c r="AF116" i="1"/>
  <c r="AF120" i="1"/>
  <c r="P121" i="1"/>
  <c r="AG109" i="1"/>
  <c r="AG108" i="1"/>
  <c r="AF114" i="1"/>
  <c r="AG118" i="1"/>
  <c r="AF119" i="1"/>
  <c r="AF111" i="1"/>
  <c r="AF107" i="1"/>
  <c r="W112" i="1"/>
  <c r="AG114" i="1"/>
  <c r="AG119" i="1"/>
  <c r="AF105" i="1"/>
  <c r="AF108" i="1"/>
  <c r="AF110" i="1"/>
  <c r="Z112" i="1"/>
  <c r="Z121" i="1"/>
  <c r="AG116" i="1"/>
  <c r="AF117" i="1"/>
  <c r="AG117" i="1"/>
  <c r="AF118" i="1"/>
  <c r="AG120" i="1"/>
  <c r="T112" i="1"/>
  <c r="W121" i="1"/>
  <c r="T121" i="1"/>
  <c r="AF80" i="1"/>
  <c r="AF97" i="1"/>
  <c r="AG97" i="1"/>
  <c r="AF77" i="1"/>
  <c r="AF101" i="1"/>
  <c r="AG101" i="1"/>
  <c r="AF90" i="1"/>
  <c r="AG75" i="1"/>
  <c r="AG70" i="1"/>
  <c r="AG68" i="1"/>
  <c r="AG66" i="1"/>
  <c r="AH66" i="1" s="1"/>
  <c r="AG69" i="1"/>
  <c r="AG67" i="1"/>
  <c r="AG65" i="1"/>
  <c r="AF73" i="1"/>
  <c r="AG73" i="1"/>
  <c r="AF79" i="1"/>
  <c r="AF75" i="1"/>
  <c r="AH75" i="1" s="1"/>
  <c r="AG47" i="1"/>
  <c r="AG45" i="1"/>
  <c r="AG43" i="1"/>
  <c r="AG38" i="1"/>
  <c r="AF35" i="1"/>
  <c r="AF38" i="1"/>
  <c r="AF34" i="1"/>
  <c r="AF36" i="1"/>
  <c r="AF39" i="1"/>
  <c r="AF37" i="1"/>
  <c r="AG44" i="1"/>
  <c r="AG42" i="1"/>
  <c r="AG46" i="1"/>
  <c r="AG36" i="1"/>
  <c r="AG34" i="1"/>
  <c r="W40" i="1"/>
  <c r="T40" i="1"/>
  <c r="Z40" i="1"/>
  <c r="T47" i="1"/>
  <c r="AF47" i="1" s="1"/>
  <c r="T46" i="1"/>
  <c r="AF46" i="1" s="1"/>
  <c r="T45" i="1"/>
  <c r="AF45" i="1" s="1"/>
  <c r="T44" i="1"/>
  <c r="AF44" i="1" s="1"/>
  <c r="T43" i="1"/>
  <c r="AF43" i="1" s="1"/>
  <c r="T42" i="1"/>
  <c r="AF42" i="1" s="1"/>
  <c r="Q47" i="1"/>
  <c r="Q46" i="1"/>
  <c r="Q45" i="1"/>
  <c r="Q44" i="1"/>
  <c r="Q43" i="1"/>
  <c r="Q42" i="1"/>
  <c r="P47" i="1"/>
  <c r="P46" i="1"/>
  <c r="P45" i="1"/>
  <c r="P44" i="1"/>
  <c r="P43" i="1"/>
  <c r="P42" i="1"/>
  <c r="P39" i="1"/>
  <c r="R39" i="1" s="1"/>
  <c r="P38" i="1"/>
  <c r="R38" i="1" s="1"/>
  <c r="P37" i="1"/>
  <c r="R37" i="1" s="1"/>
  <c r="P36" i="1"/>
  <c r="R36" i="1" s="1"/>
  <c r="P35" i="1"/>
  <c r="R35" i="1" s="1"/>
  <c r="P34" i="1"/>
  <c r="R34" i="1" s="1"/>
  <c r="Z31" i="1"/>
  <c r="Z30" i="1"/>
  <c r="Z29" i="1"/>
  <c r="Z28" i="1"/>
  <c r="Z27" i="1"/>
  <c r="Z26" i="1"/>
  <c r="W31" i="1"/>
  <c r="W30" i="1"/>
  <c r="W29" i="1"/>
  <c r="W28" i="1"/>
  <c r="W27" i="1"/>
  <c r="W26" i="1"/>
  <c r="T31" i="1"/>
  <c r="T30" i="1"/>
  <c r="T29" i="1"/>
  <c r="T28" i="1"/>
  <c r="T27" i="1"/>
  <c r="W23" i="1"/>
  <c r="W22" i="1"/>
  <c r="W21" i="1"/>
  <c r="W20" i="1"/>
  <c r="W19" i="1"/>
  <c r="W18" i="1"/>
  <c r="T18" i="1"/>
  <c r="T23" i="1"/>
  <c r="T22" i="1"/>
  <c r="T21" i="1"/>
  <c r="T20" i="1"/>
  <c r="T19" i="1"/>
  <c r="AH43" i="1" l="1"/>
  <c r="AH118" i="1"/>
  <c r="AH109" i="1"/>
  <c r="AH73" i="1"/>
  <c r="AH105" i="1"/>
  <c r="AF163" i="1"/>
  <c r="AF171" i="1"/>
  <c r="AH111" i="1"/>
  <c r="AF143" i="1"/>
  <c r="AF156" i="1"/>
  <c r="AH107" i="1"/>
  <c r="AH110" i="1"/>
  <c r="AF121" i="1"/>
  <c r="AH120" i="1"/>
  <c r="AH116" i="1"/>
  <c r="AH108" i="1"/>
  <c r="AH114" i="1"/>
  <c r="AH119" i="1"/>
  <c r="AF112" i="1"/>
  <c r="AH117" i="1"/>
  <c r="AH101" i="1"/>
  <c r="AH97" i="1"/>
  <c r="AH45" i="1"/>
  <c r="AH47" i="1"/>
  <c r="AH44" i="1"/>
  <c r="AH42" i="1"/>
  <c r="AH46" i="1"/>
  <c r="AH35" i="1"/>
  <c r="Q48" i="1"/>
  <c r="AH36" i="1"/>
  <c r="P48" i="1"/>
  <c r="T48" i="1"/>
  <c r="Z48" i="1"/>
  <c r="W48" i="1"/>
  <c r="Z24" i="1"/>
  <c r="Z32" i="1"/>
  <c r="P32" i="1"/>
  <c r="W32" i="1"/>
  <c r="T32" i="1"/>
  <c r="W24" i="1"/>
  <c r="P24" i="1"/>
  <c r="T24" i="1"/>
  <c r="Z7" i="1"/>
  <c r="Z6" i="1"/>
  <c r="Z5" i="1"/>
  <c r="W7" i="1"/>
  <c r="W6" i="1"/>
  <c r="W5" i="1"/>
  <c r="T6" i="1"/>
  <c r="T7" i="1"/>
  <c r="T5" i="1"/>
  <c r="Z10" i="1"/>
  <c r="Z11" i="1"/>
  <c r="Z12" i="1"/>
  <c r="Z13" i="1"/>
  <c r="Z14" i="1"/>
  <c r="W10" i="1"/>
  <c r="W11" i="1"/>
  <c r="W12" i="1"/>
  <c r="W13" i="1"/>
  <c r="W14" i="1"/>
  <c r="T14" i="1"/>
  <c r="T13" i="1"/>
  <c r="T12" i="1"/>
  <c r="T11" i="1"/>
  <c r="T10" i="1"/>
  <c r="AH37" i="1" l="1"/>
  <c r="AH38" i="1"/>
  <c r="AH39" i="1"/>
  <c r="AF48" i="1"/>
  <c r="AH34" i="1"/>
  <c r="AF40" i="1"/>
  <c r="T8" i="1"/>
  <c r="W8" i="1"/>
  <c r="Z8" i="1"/>
  <c r="AF8" i="1" l="1"/>
  <c r="AF15" i="1"/>
  <c r="R80" i="1" l="1"/>
  <c r="R79" i="1"/>
  <c r="AF184" i="1" l="1"/>
  <c r="AF185" i="1"/>
  <c r="AF186" i="1" l="1"/>
  <c r="AF91" i="1"/>
  <c r="AF9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tc={8B14145D-D802-4E4F-880B-B1829137F841}</author>
    <author>tc={BD373086-D197-4FF7-878C-DCE01DA21914}</author>
  </authors>
  <commentList>
    <comment ref="AF41" authorId="0" shapeId="0" xr:uid="{00000000-0006-0000-0100-000001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is this meant to be "stable housing"
</t>
      </text>
    </comment>
    <comment ref="P112" authorId="1" shapeId="0" xr:uid="{00000000-0006-0000-0100-000002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let's confirm that we're calculating 18-19 and 19-20 the same way in terms of de-dupping across quarters versus adding each quarter
</t>
      </text>
    </comment>
  </commentList>
</comments>
</file>

<file path=xl/sharedStrings.xml><?xml version="1.0" encoding="utf-8"?>
<sst xmlns="http://schemas.openxmlformats.org/spreadsheetml/2006/main" count="991" uniqueCount="298">
  <si>
    <t>FY 1819</t>
  </si>
  <si>
    <t>FY</t>
  </si>
  <si>
    <t>FY 1920</t>
  </si>
  <si>
    <t>FY 2021</t>
  </si>
  <si>
    <t>Indicator</t>
  </si>
  <si>
    <t>Q1</t>
  </si>
  <si>
    <t>Q2</t>
  </si>
  <si>
    <t>Q3</t>
  </si>
  <si>
    <t>Q4</t>
  </si>
  <si>
    <t>A</t>
  </si>
  <si>
    <t>People living with HIV will have equal rate of viral suppression regardless of race and ethnicity.</t>
  </si>
  <si>
    <t># of HIV rapid ART starts by site</t>
  </si>
  <si>
    <t>Count</t>
  </si>
  <si>
    <t>start with total rapids by quarter, and then do breakdown by site</t>
  </si>
  <si>
    <t>Magnet Express</t>
  </si>
  <si>
    <t>bar chart</t>
  </si>
  <si>
    <t>Magnet Strut</t>
  </si>
  <si>
    <t>SFAF - SAS Testing</t>
  </si>
  <si>
    <t>Total</t>
  </si>
  <si>
    <t># of HIV rapid ART starts by BRP</t>
  </si>
  <si>
    <t>bars for three red categories, and include no risk; group the rest into other</t>
  </si>
  <si>
    <t>MSM</t>
  </si>
  <si>
    <t>stacked bar for each fiscal year</t>
  </si>
  <si>
    <t>MSM PWID</t>
  </si>
  <si>
    <t>No Risk</t>
  </si>
  <si>
    <t>Partner Positive</t>
  </si>
  <si>
    <t>Partner PWID</t>
  </si>
  <si>
    <t>PWID</t>
  </si>
  <si>
    <t>TF NoSexMen</t>
  </si>
  <si>
    <t>TFSM</t>
  </si>
  <si>
    <t>TFSM PWID</t>
  </si>
  <si>
    <t># of HIV rapid ART starts by race/ethnicity</t>
  </si>
  <si>
    <t>American Indian or Alaska Native</t>
  </si>
  <si>
    <t>bucket into more basic race/ethnicity categories</t>
  </si>
  <si>
    <t>Asian</t>
  </si>
  <si>
    <t>Black or African American</t>
  </si>
  <si>
    <t>Black</t>
  </si>
  <si>
    <t>Declined</t>
  </si>
  <si>
    <t>Hispanic</t>
  </si>
  <si>
    <t>Hispanic or Latinx</t>
  </si>
  <si>
    <t>White</t>
  </si>
  <si>
    <t>Middle Eastern or North African</t>
  </si>
  <si>
    <t xml:space="preserve">Other (include American Indian &amp;  Multiple) </t>
  </si>
  <si>
    <t>Multiple</t>
  </si>
  <si>
    <t>Unknown</t>
  </si>
  <si>
    <t>Native Hawaiian or Other Pacific Islandar</t>
  </si>
  <si>
    <t>Other Race</t>
  </si>
  <si>
    <t># of iARTs by race/ethnicity</t>
  </si>
  <si>
    <t xml:space="preserve">mock up trendlines </t>
  </si>
  <si>
    <t xml:space="preserve">% virally supressed by race/ethnicity </t>
  </si>
  <si>
    <t>Undetectable</t>
  </si>
  <si>
    <t>Denominator</t>
  </si>
  <si>
    <t>%</t>
  </si>
  <si>
    <t>Detectable</t>
  </si>
  <si>
    <t xml:space="preserve"> Und Denominator</t>
  </si>
  <si>
    <t>Bucket Und %</t>
  </si>
  <si>
    <t>Undetectable FY 19-20</t>
  </si>
  <si>
    <t>% of PLWH with stable housing by race/ethnicity</t>
  </si>
  <si>
    <t>Stable Housing</t>
  </si>
  <si>
    <t>B</t>
  </si>
  <si>
    <t>Fewer than 100 people living in San Francisco will newly acquire HIV in 2024.</t>
  </si>
  <si>
    <t># new HIV diagnoses at SFAF</t>
  </si>
  <si>
    <t>want to add total PrEP enrollments and total active prEP by quarter</t>
  </si>
  <si>
    <t># of PrEP enrollments</t>
  </si>
  <si>
    <t># of Active PrEP</t>
  </si>
  <si>
    <t>% of citywide PrEP starts among MSM by race/ethnicity</t>
  </si>
  <si>
    <r>
      <t xml:space="preserve">% HIV-black MSM on PrEP </t>
    </r>
    <r>
      <rPr>
        <sz val="11"/>
        <color rgb="FFFF0000"/>
        <rFont val="Calibri"/>
        <family val="2"/>
        <scheme val="minor"/>
      </rPr>
      <t>[Among HIV Negative]</t>
    </r>
  </si>
  <si>
    <t>PrEP EN</t>
  </si>
  <si>
    <t>PrEP all</t>
  </si>
  <si>
    <t>PrEP All</t>
  </si>
  <si>
    <t>do these together in one chart, stacked bar for each year across groups</t>
  </si>
  <si>
    <t>(n=382)</t>
  </si>
  <si>
    <t>% HIV-TGNC on PrEP</t>
  </si>
  <si>
    <t>(n=458)</t>
  </si>
  <si>
    <t>Yes</t>
  </si>
  <si>
    <t>% HIV-PWID on PrEP</t>
  </si>
  <si>
    <t>(n=407)</t>
  </si>
  <si>
    <t>C</t>
  </si>
  <si>
    <t>90% fewer people living with HIV will have hepatitis C because of increased awareness, testing, and treatment.</t>
  </si>
  <si>
    <t># of HCV treatment starts</t>
  </si>
  <si>
    <t>PWID clients who tested for HCV</t>
  </si>
  <si>
    <t>Do these as a cascade, start with testing (use 347 as start testing number), then tx start, then SVR12</t>
  </si>
  <si>
    <t># of HCV treatment completions</t>
  </si>
  <si>
    <t>HCV Ab+</t>
  </si>
  <si>
    <t># of people who achieve HCV SVR12</t>
  </si>
  <si>
    <t>row %</t>
  </si>
  <si>
    <t>HCV Treatment starts</t>
  </si>
  <si>
    <t>% of SFAF clients who are PWID and have had an HCV test ever</t>
  </si>
  <si>
    <t>347 (10.8)</t>
  </si>
  <si>
    <t>Clients achieving SVR12</t>
  </si>
  <si>
    <t># of HCV treatment clients by race/ethnicity</t>
  </si>
  <si>
    <t>D</t>
  </si>
  <si>
    <t>10,000 overdoses will be prevented or reversed over 5 years because of prevention efforts, including safe injection services</t>
  </si>
  <si>
    <t># of SAS contacts, by site</t>
  </si>
  <si>
    <t>trendline by quarter</t>
  </si>
  <si>
    <t># of people trained to administer naloxone</t>
  </si>
  <si>
    <t>two trendlines in one graph, also by quarter</t>
  </si>
  <si>
    <t># of overdose reversals reported (attempted and successful)</t>
  </si>
  <si>
    <t># of suboxone starts</t>
  </si>
  <si>
    <t>E</t>
  </si>
  <si>
    <t>50% fewer longterm survivors will experience isolation, poor physical health, or unmet mental health needs</t>
  </si>
  <si>
    <t>% increase in # of people age 50+ who report having a sufficient social support network</t>
  </si>
  <si>
    <t xml:space="preserve">% of SFAF clients age 50+ engaged in medical care </t>
  </si>
  <si>
    <t>these numbers are wonky, leave these alone for now</t>
  </si>
  <si>
    <t># individuals age 50+ accessing case management</t>
  </si>
  <si>
    <t xml:space="preserve">% of 50-Plus participants engaged in case management </t>
  </si>
  <si>
    <t xml:space="preserve">% of individuals age 50+ who are virally suppressed </t>
  </si>
  <si>
    <t>Und Denominator</t>
  </si>
  <si>
    <t>Among HIV+</t>
  </si>
  <si>
    <t>% of SFAF clients who are age 50+ and report mental health concerns who are engaged in mental health services</t>
  </si>
  <si>
    <t>F</t>
  </si>
  <si>
    <t>Disparities in sexual health and substance use outcomes among SFAF clients by ethnicity, gender, housing status, and injection behavior will be reduced to 5 percentage points or less.</t>
  </si>
  <si>
    <t xml:space="preserve"># of TGNC seen for sexual health services by site </t>
  </si>
  <si>
    <t>start with just doing totals by quarter</t>
  </si>
  <si>
    <t>Aguilas</t>
  </si>
  <si>
    <t>Mobile Testing Unit</t>
  </si>
  <si>
    <t>1035 Market</t>
  </si>
  <si>
    <t>SAS Testing</t>
  </si>
  <si>
    <t xml:space="preserve"># of POC seen for sexual health services, by site </t>
  </si>
  <si>
    <t xml:space="preserve"># of NEW sexual health clients who are POC </t>
  </si>
  <si>
    <t xml:space="preserve"># of NEW substance use clients who are POC </t>
  </si>
  <si>
    <t xml:space="preserve">% of PROP clients who are POC </t>
  </si>
  <si>
    <t xml:space="preserve">% of PROP clients who are non-MSM </t>
  </si>
  <si>
    <t xml:space="preserve">% increase in service utilization among priority populations </t>
  </si>
  <si>
    <t>% of clients testing for STIs every 3 months by race/ethnicity</t>
  </si>
  <si>
    <t>Chlamydia</t>
  </si>
  <si>
    <t>Gonorrhea</t>
  </si>
  <si>
    <t>Syphilis</t>
  </si>
  <si>
    <t xml:space="preserve"># of people experiencing homelessness seen for sexual health services, by site </t>
  </si>
  <si>
    <t># of HIV Tests, by quarter</t>
  </si>
  <si>
    <t># of HCV tests, by quarter</t>
  </si>
  <si>
    <r>
      <t xml:space="preserve"># of HIV tests by site </t>
    </r>
    <r>
      <rPr>
        <sz val="11"/>
        <color rgb="FFFF0000"/>
        <rFont val="Calibri"/>
        <family val="2"/>
        <scheme val="minor"/>
      </rPr>
      <t>[HIV test done at SFAF]</t>
    </r>
  </si>
  <si>
    <t># of HIV tests by BRP</t>
  </si>
  <si>
    <t xml:space="preserve"># of HIV tests by race/ethnicity </t>
  </si>
  <si>
    <t xml:space="preserve">% decrease in disparity of average time since last test, by race/ethnicity </t>
  </si>
  <si>
    <t xml:space="preserve"># of people accessing sexual health services at partner sites </t>
  </si>
  <si>
    <t># of clients who speak Spanish as their primary language</t>
  </si>
  <si>
    <t>Jason may have this, possibly get it form him</t>
  </si>
  <si>
    <t>G</t>
  </si>
  <si>
    <t>90% of SFAF clients using substances will be able to access treatment and other harm reduction support to manage their use and maintain wellness.</t>
  </si>
  <si>
    <t>% SFAF clients who report wanting substance use treatment and engage in Stonewall services</t>
  </si>
  <si>
    <t>#/% of Stonewall clients who complete and reach their goal(s)</t>
  </si>
  <si>
    <t>will not have data on this for 2019 or 2020 &gt;&gt; mock up for FY2021</t>
  </si>
  <si>
    <t>% of clients who reduce # of days of substance use</t>
  </si>
  <si>
    <t># of syringes distributed through SAS</t>
  </si>
  <si>
    <t># of syringes returned</t>
  </si>
  <si>
    <t># of enrolled clients who are accessing substance use treatment for the first time</t>
  </si>
  <si>
    <t>want to do all enrolled and then new as a subset; total by quarter</t>
  </si>
  <si>
    <t>All Enrolled</t>
  </si>
  <si>
    <t>New</t>
  </si>
  <si>
    <t>UDC</t>
  </si>
  <si>
    <t>STW sessions by quarter</t>
  </si>
  <si>
    <t># of Groups</t>
  </si>
  <si>
    <t># Individual Counseling Hours</t>
  </si>
  <si>
    <t>H</t>
  </si>
  <si>
    <t xml:space="preserve">Service Integration </t>
  </si>
  <si>
    <t xml:space="preserve"># of sites with  universal intake </t>
  </si>
  <si>
    <t xml:space="preserve">% of Stonewall clients who receive sexual health services </t>
  </si>
  <si>
    <t>Jason could get this, we don't have at the moment though</t>
  </si>
  <si>
    <t>% of cultural event attendees with sexual health screening in the past 3 months</t>
  </si>
  <si>
    <t>% of SAS clients who receive sexual health services</t>
  </si>
  <si>
    <t># of referrals from Magnet to Stonewal</t>
  </si>
  <si>
    <t>FY 2021 -- targets</t>
  </si>
  <si>
    <t>FY1819</t>
  </si>
  <si>
    <t>FY1920</t>
  </si>
  <si>
    <t>FY2021</t>
  </si>
  <si>
    <t>Buckets</t>
  </si>
  <si>
    <t>Q4 -- projected</t>
  </si>
  <si>
    <t>=MSM</t>
  </si>
  <si>
    <t>=MSM PWID</t>
  </si>
  <si>
    <t>=PWiD</t>
  </si>
  <si>
    <t>=No Risk</t>
  </si>
  <si>
    <t>Other</t>
  </si>
  <si>
    <t>=Sum of all else</t>
  </si>
  <si>
    <t>= Asian + Nat Haw &amp; PI</t>
  </si>
  <si>
    <t>= Black or African American</t>
  </si>
  <si>
    <t>= Hispanic or Latinx</t>
  </si>
  <si>
    <t>= Middle Eastern + White</t>
  </si>
  <si>
    <t>= Amer Ind &amp; Alk Nat + Multiple + Other Race</t>
  </si>
  <si>
    <t>= Declined + Unknown</t>
  </si>
  <si>
    <t>Undetectable Bucket</t>
  </si>
  <si>
    <t>(n=641)</t>
  </si>
  <si>
    <t>Black MSM</t>
  </si>
  <si>
    <t>TGNC</t>
  </si>
  <si>
    <t>(n=770)</t>
  </si>
  <si>
    <t>(n=546)</t>
  </si>
  <si>
    <t>=STW enrolled + CQ interventions + PROP UDC</t>
  </si>
  <si>
    <t># STW sessions by quarter</t>
  </si>
  <si>
    <t xml:space="preserve">Updates: </t>
  </si>
  <si>
    <t>- combine Rapid ART starts with new diagnoses so we can see relationship</t>
  </si>
  <si>
    <t>&gt;&gt; don't delete it though, have separate graph and on this one</t>
  </si>
  <si>
    <t>- add city benchmark to the new diagnoses chart at some point &gt;&gt; need to account for out of jurisdiction and other factors</t>
  </si>
  <si>
    <t>- need to show the n for the PrEP clients breakdown for specific groups, and PWID definitely need asterisk since it doesn't include SAS</t>
  </si>
  <si>
    <t>- include HCV positives in the cascade and then have tx starts, completions, and SVR12s as percentages of the # of positives</t>
  </si>
  <si>
    <t>- change virally suppressed to line graph, annual, percentage for each race</t>
  </si>
  <si>
    <t>Updates 6/3/2020:</t>
  </si>
  <si>
    <t>Add 20-21 targets for TGNC and POC to graphs</t>
  </si>
  <si>
    <t>Fixing STW quarter by quarter data</t>
  </si>
  <si>
    <t># HIV and HCV tests for FY 20-21</t>
  </si>
  <si>
    <t>Add a black line for total IARTs to iarts by race/ethnicity chart – new request</t>
  </si>
  <si>
    <t>FY20-21 data for viral suppression on graphs</t>
  </si>
  <si>
    <t>Fixing # of active PrEP by quarter – undo UDC quarterly data</t>
  </si>
  <si>
    <t>FY 20-21 data for SAS contacts</t>
  </si>
  <si>
    <t>Add a chart about syringe returns – data is in the dashboard</t>
  </si>
  <si>
    <t xml:space="preserve"># of HIV Rapid ART starts </t>
  </si>
  <si>
    <t># of HIV tests, by quarter</t>
  </si>
  <si>
    <t>% HIV-black MSM on PrEP</t>
  </si>
  <si>
    <t xml:space="preserve"># of TGNC seen for sexual health services, by quarter </t>
  </si>
  <si>
    <t># of POC seen for sexual health services, by quarter</t>
  </si>
  <si>
    <t xml:space="preserve"># of TGNC seen for sexual health services, by site </t>
  </si>
  <si>
    <t># of syringes disposed</t>
  </si>
  <si>
    <t>% Active PrEP, breakdown by race</t>
  </si>
  <si>
    <t>% of Active PrEP by race/ethnicity</t>
  </si>
  <si>
    <t>50+ Network @ 1035</t>
  </si>
  <si>
    <t># of BBE clients</t>
  </si>
  <si>
    <t># of 50+ clients</t>
  </si>
  <si>
    <t>This looks great. I assume there are</t>
  </si>
  <si>
    <t>so many more ART starts than new HIV diagnoses</t>
  </si>
  <si>
    <t>because people are diagnosed elsewhere and</t>
  </si>
  <si>
    <t>then come to you for ART? Or…?</t>
  </si>
  <si>
    <t>Love this one, looks great.</t>
  </si>
  <si>
    <t>I'm confused by the "No risk" category here, and maybe</t>
  </si>
  <si>
    <t xml:space="preserve">the colors overall? I think "other" is zero in all cases, but maybe </t>
  </si>
  <si>
    <t xml:space="preserve">shouldn’t be blue similar to MSM. </t>
  </si>
  <si>
    <t>Mostly that "no risk" is probably a misnomer, and it seems weird</t>
  </si>
  <si>
    <t xml:space="preserve">that you're still predicting 6 people to have "no risk" in FY 2021, </t>
  </si>
  <si>
    <t>since you'd assume the goal is to get that to zero…</t>
  </si>
  <si>
    <t xml:space="preserve">Agree this should shift to annual, </t>
  </si>
  <si>
    <t>not quarterly.</t>
  </si>
  <si>
    <t xml:space="preserve">Surprising that "other" is more than B/AA - </t>
  </si>
  <si>
    <t xml:space="preserve">sheesh. What's in "other"? Does it inlcude "multi" </t>
  </si>
  <si>
    <t>or something? (In which case I'd separate out)</t>
  </si>
  <si>
    <t>I don't think I'd include the "Total" line</t>
  </si>
  <si>
    <t>here - have it be a separate chart or a background</t>
  </si>
  <si>
    <t xml:space="preserve">bar chart on a second y axis or something - </t>
  </si>
  <si>
    <t>as it is here it just compresses the ethnicity lines</t>
  </si>
  <si>
    <t>and makes them harder to see.</t>
  </si>
  <si>
    <t>Wow. This is an important</t>
  </si>
  <si>
    <t>(and distressing) chart.</t>
  </si>
  <si>
    <t>No changes to suggest.</t>
  </si>
  <si>
    <t>This looks good.</t>
  </si>
  <si>
    <t>This also looks good.</t>
  </si>
  <si>
    <t xml:space="preserve">Maybe in the case of this </t>
  </si>
  <si>
    <t>adding a trendline?</t>
  </si>
  <si>
    <t>and the one above, it would be worth</t>
  </si>
  <si>
    <t>For many of these I think it's a bit</t>
  </si>
  <si>
    <t>misleading to have the Y axis start at something</t>
  </si>
  <si>
    <t>&gt;0…can be convinced it's worthwhile for</t>
  </si>
  <si>
    <t>visualization purposes in most cases but</t>
  </si>
  <si>
    <t xml:space="preserve">here I would definitely set to 0 - 2200. Because </t>
  </si>
  <si>
    <t xml:space="preserve">otherwise it looks like you think the # of people on </t>
  </si>
  <si>
    <t xml:space="preserve">Active PrEP will drop to zero in Q4. </t>
  </si>
  <si>
    <t>…shouldn't this include other race/ethnicities?</t>
  </si>
  <si>
    <t>Oooh, I would not have thought to put these</t>
  </si>
  <si>
    <t>together but I really like it. Very nice.</t>
  </si>
  <si>
    <t xml:space="preserve">Well this is very interesting and kind of </t>
  </si>
  <si>
    <t xml:space="preserve">distressing, no? </t>
  </si>
  <si>
    <t>Well, as I think about it more, these percentages</t>
  </si>
  <si>
    <t xml:space="preserve">are largely impacted by the total n - which you </t>
  </si>
  <si>
    <t>put on here - but I think that somehow needs to be</t>
  </si>
  <si>
    <t xml:space="preserve">emphasized / called forward more. </t>
  </si>
  <si>
    <t xml:space="preserve">It's not distressing, it's actually a good thing - but </t>
  </si>
  <si>
    <t>the way this is visualized it looks like things are decreasing.</t>
  </si>
  <si>
    <t xml:space="preserve">It might be better to have stacked bars of total numbers, with % on PrEP one color </t>
  </si>
  <si>
    <t>and % not on PrEP another color??</t>
  </si>
  <si>
    <t xml:space="preserve">This is great though maybe you want to add total # of PWID clients as </t>
  </si>
  <si>
    <t xml:space="preserve">the first bar? I guess I'm not totally clear why it's #, #, %, % - are the percents </t>
  </si>
  <si>
    <t>not subsets of the prior bars?</t>
  </si>
  <si>
    <t>This is great</t>
  </si>
  <si>
    <t>This says "by site" but I assume is mislabeled?</t>
  </si>
  <si>
    <t>This is good, I like these being together.</t>
  </si>
  <si>
    <t>Are the denominators the same on these?</t>
  </si>
  <si>
    <t>% of SFAF clients age 50+ WHO ARE PLWH engaged</t>
  </si>
  <si>
    <t>in medical care / virally suppressed?</t>
  </si>
  <si>
    <t xml:space="preserve">Otherwise it's really apples and oranges and I don't </t>
  </si>
  <si>
    <t>think you should put them together.</t>
  </si>
  <si>
    <t>This is good but the predictions of future</t>
  </si>
  <si>
    <t xml:space="preserve">quarters are missing for POC(and gapped </t>
  </si>
  <si>
    <t>for TGNC) - intentional?</t>
  </si>
  <si>
    <t>You noted these need to be de-duped,</t>
  </si>
  <si>
    <t>otherwise looks good.</t>
  </si>
  <si>
    <t xml:space="preserve">I didn't realize AGUILAS was under </t>
  </si>
  <si>
    <t>the SFAF umbrella now??</t>
  </si>
  <si>
    <t xml:space="preserve">Looks good. </t>
  </si>
  <si>
    <t>Obviously something not finished here</t>
  </si>
  <si>
    <t>but it theoretically looks like it would be fine.</t>
  </si>
  <si>
    <t>Wow, what the heck is up with this curve?</t>
  </si>
  <si>
    <t xml:space="preserve">Thank you for not putting this on the </t>
  </si>
  <si>
    <t>same chart as the one above - that is</t>
  </si>
  <si>
    <t>a smart choice IMO.</t>
  </si>
  <si>
    <t xml:space="preserve">I might change the legend to "# of people in Groups" </t>
  </si>
  <si>
    <t>because otherwise it looks like a LOT of groups! :)</t>
  </si>
  <si>
    <t>I saw but didn't entirely understand</t>
  </si>
  <si>
    <t>your note about Q1 in this graph - so unsure</t>
  </si>
  <si>
    <t xml:space="preserve">if you're planning to update or if this is the </t>
  </si>
  <si>
    <t xml:space="preserve">final version? If final it will just warrant some </t>
  </si>
  <si>
    <t xml:space="preserve">explanation of course. Is it correct that "all enrolled" </t>
  </si>
  <si>
    <t>dropped below "new" for FY1920 Q2? I think not?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</si>
</sst>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3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4" borderId="1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0" fillId="2" borderId="11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vertical="center"/>
    </xf>
    <xf numFmtId="0" fontId="0" fillId="2" borderId="11" xfId="0" applyFont="1" applyFill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0" fontId="0" fillId="2" borderId="12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1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164" fontId="2" fillId="0" borderId="0" xfId="1" applyNumberFormat="1" applyFont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0" fontId="0" fillId="0" borderId="12" xfId="0" applyNumberFormat="1" applyFont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0" borderId="0" xfId="1" applyNumberFormat="1" applyFont="1" applyBorder="1" applyAlignment="1">
      <alignment horizontal="center" vertical="center"/>
    </xf>
    <xf numFmtId="9" fontId="0" fillId="0" borderId="12" xfId="1" applyFont="1" applyBorder="1" applyAlignment="1">
      <alignment horizontal="center" vertical="center"/>
    </xf>
    <xf numFmtId="0" fontId="4" fillId="6" borderId="0" xfId="0" applyFont="1" applyFill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0" fillId="4" borderId="11" xfId="0" applyFont="1" applyFill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10" fontId="0" fillId="0" borderId="0" xfId="1" applyNumberFormat="1" applyFont="1" applyBorder="1" applyAlignment="1">
      <alignment horizontal="center" vertical="center"/>
    </xf>
    <xf numFmtId="10" fontId="0" fillId="0" borderId="0" xfId="0" applyNumberFormat="1" applyFont="1" applyBorder="1" applyAlignment="1">
      <alignment horizontal="center" vertical="center"/>
    </xf>
    <xf numFmtId="0" fontId="4" fillId="8" borderId="0" xfId="0" applyFont="1" applyFill="1" applyAlignment="1">
      <alignment vertical="center" wrapText="1"/>
    </xf>
    <xf numFmtId="0" fontId="6" fillId="0" borderId="0" xfId="0" applyFont="1" applyFill="1" applyAlignment="1">
      <alignment horizontal="right" vertical="center" wrapText="1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3" xfId="0" applyFont="1" applyBorder="1" applyAlignment="1">
      <alignment vertical="center"/>
    </xf>
    <xf numFmtId="0" fontId="0" fillId="0" borderId="14" xfId="0" applyFont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0" fontId="0" fillId="0" borderId="0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 wrapText="1"/>
    </xf>
    <xf numFmtId="0" fontId="4" fillId="5" borderId="0" xfId="0" applyFont="1" applyFill="1" applyAlignment="1">
      <alignment vertical="center" wrapText="1"/>
    </xf>
    <xf numFmtId="0" fontId="4" fillId="7" borderId="0" xfId="0" applyFont="1" applyFill="1" applyAlignment="1">
      <alignment vertical="center" wrapText="1"/>
    </xf>
    <xf numFmtId="0" fontId="0" fillId="0" borderId="0" xfId="0" applyFont="1" applyAlignment="1">
      <alignment wrapText="1"/>
    </xf>
    <xf numFmtId="0" fontId="0" fillId="0" borderId="2" xfId="0" applyFont="1" applyFill="1" applyBorder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2" fillId="0" borderId="0" xfId="0" applyFont="1" applyFill="1" applyAlignment="1">
      <alignment wrapText="1"/>
    </xf>
    <xf numFmtId="0" fontId="0" fillId="0" borderId="0" xfId="0" quotePrefix="1" applyFont="1" applyFill="1" applyAlignment="1">
      <alignment wrapText="1"/>
    </xf>
    <xf numFmtId="0" fontId="0" fillId="0" borderId="0" xfId="0" applyFont="1" applyFill="1" applyAlignment="1">
      <alignment wrapText="1"/>
    </xf>
    <xf numFmtId="0" fontId="7" fillId="0" borderId="1" xfId="0" applyFont="1" applyFill="1" applyBorder="1" applyAlignment="1">
      <alignment horizontal="center" vertical="center" wrapText="1"/>
    </xf>
    <xf numFmtId="0" fontId="0" fillId="6" borderId="0" xfId="0" applyFont="1" applyFill="1" applyAlignment="1">
      <alignment vertical="center"/>
    </xf>
    <xf numFmtId="0" fontId="8" fillId="0" borderId="0" xfId="0" applyFont="1" applyAlignment="1">
      <alignment horizontal="right" vertical="center" wrapText="1"/>
    </xf>
    <xf numFmtId="0" fontId="9" fillId="0" borderId="0" xfId="0" applyFont="1" applyAlignment="1">
      <alignment horizontal="right" vertical="center" wrapText="1"/>
    </xf>
    <xf numFmtId="0" fontId="0" fillId="0" borderId="0" xfId="0" applyFont="1" applyFill="1" applyAlignment="1">
      <alignment vertical="center" wrapText="1"/>
    </xf>
    <xf numFmtId="0" fontId="6" fillId="0" borderId="0" xfId="0" quotePrefix="1" applyFont="1" applyFill="1" applyAlignment="1">
      <alignment vertical="center" wrapText="1"/>
    </xf>
    <xf numFmtId="0" fontId="0" fillId="11" borderId="0" xfId="0" quotePrefix="1" applyFont="1" applyFill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6" fillId="0" borderId="0" xfId="0" applyFont="1" applyFill="1" applyAlignment="1">
      <alignment vertical="center" wrapText="1"/>
    </xf>
    <xf numFmtId="0" fontId="0" fillId="12" borderId="0" xfId="0" quotePrefix="1" applyFont="1" applyFill="1" applyAlignment="1">
      <alignment vertical="center" wrapText="1"/>
    </xf>
    <xf numFmtId="0" fontId="0" fillId="5" borderId="0" xfId="0" quotePrefix="1" applyFont="1" applyFill="1" applyAlignment="1">
      <alignment vertical="center" wrapText="1"/>
    </xf>
    <xf numFmtId="0" fontId="0" fillId="10" borderId="0" xfId="0" quotePrefix="1" applyFont="1" applyFill="1" applyAlignment="1">
      <alignment vertical="center" wrapText="1"/>
    </xf>
    <xf numFmtId="0" fontId="0" fillId="9" borderId="0" xfId="0" quotePrefix="1" applyFont="1" applyFill="1" applyAlignment="1">
      <alignment vertical="center" wrapText="1"/>
    </xf>
    <xf numFmtId="0" fontId="0" fillId="13" borderId="0" xfId="0" quotePrefix="1" applyFont="1" applyFill="1" applyAlignment="1">
      <alignment vertical="center" wrapText="1"/>
    </xf>
    <xf numFmtId="0" fontId="0" fillId="0" borderId="0" xfId="0" applyFont="1" applyAlignment="1">
      <alignment horizontal="left" vertical="center"/>
    </xf>
    <xf numFmtId="0" fontId="2" fillId="0" borderId="11" xfId="0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" fontId="2" fillId="0" borderId="11" xfId="0" applyNumberFormat="1" applyFont="1" applyFill="1" applyBorder="1" applyAlignment="1">
      <alignment horizontal="center" vertical="center"/>
    </xf>
    <xf numFmtId="164" fontId="0" fillId="0" borderId="12" xfId="1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64" fontId="2" fillId="0" borderId="12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10" fontId="0" fillId="0" borderId="12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0" fontId="0" fillId="0" borderId="0" xfId="1" applyNumberFormat="1" applyFont="1" applyFill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10" fontId="2" fillId="0" borderId="0" xfId="0" applyNumberFormat="1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4" borderId="20" xfId="0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0" fillId="0" borderId="0" xfId="0" quotePrefix="1" applyFont="1" applyFill="1" applyAlignment="1">
      <alignment vertical="center" wrapText="1"/>
    </xf>
    <xf numFmtId="0" fontId="0" fillId="0" borderId="0" xfId="0" quotePrefix="1" applyFont="1" applyAlignment="1">
      <alignment vertical="center" wrapText="1"/>
    </xf>
    <xf numFmtId="0" fontId="0" fillId="0" borderId="0" xfId="0" applyFont="1" applyAlignment="1">
      <alignment vertical="center" wrapText="1"/>
    </xf>
    <xf numFmtId="9" fontId="0" fillId="0" borderId="0" xfId="1" applyFont="1" applyFill="1" applyBorder="1" applyAlignment="1">
      <alignment horizontal="center" vertical="center"/>
    </xf>
    <xf numFmtId="164" fontId="0" fillId="0" borderId="11" xfId="1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1" applyNumberFormat="1" applyFont="1" applyFill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2" fillId="0" borderId="12" xfId="1" applyNumberFormat="1" applyFont="1" applyBorder="1" applyAlignment="1">
      <alignment horizontal="center" vertical="center"/>
    </xf>
    <xf numFmtId="10" fontId="2" fillId="0" borderId="12" xfId="0" applyNumberFormat="1" applyFont="1" applyBorder="1" applyAlignment="1">
      <alignment horizontal="center" vertical="center"/>
    </xf>
    <xf numFmtId="0" fontId="0" fillId="0" borderId="12" xfId="0" applyFont="1" applyFill="1" applyBorder="1" applyAlignment="1">
      <alignment vertical="center"/>
    </xf>
    <xf numFmtId="10" fontId="0" fillId="0" borderId="0" xfId="1" applyNumberFormat="1" applyFont="1" applyFill="1" applyAlignment="1">
      <alignment horizontal="center" vertical="center"/>
    </xf>
    <xf numFmtId="10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2" fillId="12" borderId="0" xfId="0" applyFont="1" applyFill="1" applyAlignment="1">
      <alignment horizontal="center" vertical="center"/>
    </xf>
    <xf numFmtId="0" fontId="2" fillId="12" borderId="11" xfId="0" applyFont="1" applyFill="1" applyBorder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0" fontId="0" fillId="12" borderId="0" xfId="0" applyFont="1" applyFill="1" applyAlignment="1">
      <alignment horizontal="center" vertical="center"/>
    </xf>
    <xf numFmtId="0" fontId="0" fillId="12" borderId="11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0" fillId="12" borderId="0" xfId="0" applyFont="1" applyFill="1" applyAlignment="1">
      <alignment horizontal="center" vertical="center" wrapText="1"/>
    </xf>
    <xf numFmtId="0" fontId="6" fillId="12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0" fillId="0" borderId="11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/>
    </xf>
    <xf numFmtId="0" fontId="7" fillId="0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vertical="center" wrapText="1"/>
    </xf>
    <xf numFmtId="0" fontId="12" fillId="12" borderId="0" xfId="0" applyFont="1" applyFill="1" applyAlignment="1">
      <alignment horizontal="center" vertical="center"/>
    </xf>
    <xf numFmtId="0" fontId="2" fillId="12" borderId="0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164" fontId="0" fillId="0" borderId="12" xfId="1" applyNumberFormat="1" applyFont="1" applyBorder="1" applyAlignment="1">
      <alignment horizontal="center" vertical="center"/>
    </xf>
    <xf numFmtId="3" fontId="0" fillId="0" borderId="0" xfId="0" applyNumberFormat="1" applyFont="1" applyAlignment="1">
      <alignment vertical="center"/>
    </xf>
    <xf numFmtId="3" fontId="0" fillId="0" borderId="0" xfId="0" applyNumberFormat="1" applyFont="1" applyAlignment="1">
      <alignment horizontal="center" vertical="center"/>
    </xf>
    <xf numFmtId="3" fontId="0" fillId="0" borderId="11" xfId="0" applyNumberFormat="1" applyFont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0" fillId="4" borderId="5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10" fontId="2" fillId="0" borderId="0" xfId="1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ont="1" applyAlignment="1">
      <alignment horizontal="left"/>
    </xf>
    <xf numFmtId="0" fontId="2" fillId="0" borderId="0" xfId="0" applyFont="1" applyFill="1" applyBorder="1" applyAlignment="1">
      <alignment horizontal="center" vertical="center" wrapText="1"/>
    </xf>
    <xf numFmtId="164" fontId="2" fillId="0" borderId="12" xfId="1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64" fontId="6" fillId="0" borderId="0" xfId="1" applyNumberFormat="1" applyFont="1" applyBorder="1" applyAlignment="1">
      <alignment horizontal="center" vertical="center" wrapText="1"/>
    </xf>
    <xf numFmtId="164" fontId="6" fillId="0" borderId="0" xfId="1" applyNumberFormat="1" applyFont="1" applyAlignment="1">
      <alignment horizontal="center" vertical="center" wrapText="1"/>
    </xf>
    <xf numFmtId="164" fontId="6" fillId="0" borderId="0" xfId="1" applyNumberFormat="1" applyFont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164" fontId="6" fillId="0" borderId="0" xfId="1" applyNumberFormat="1" applyFont="1" applyFill="1" applyAlignment="1">
      <alignment horizontal="center" vertical="center"/>
    </xf>
    <xf numFmtId="10" fontId="6" fillId="0" borderId="0" xfId="1" applyNumberFormat="1" applyFont="1" applyFill="1" applyAlignment="1">
      <alignment horizontal="center" vertical="center"/>
    </xf>
    <xf numFmtId="10" fontId="6" fillId="0" borderId="0" xfId="1" applyNumberFormat="1" applyFont="1" applyFill="1" applyBorder="1" applyAlignment="1">
      <alignment horizontal="center" vertical="center"/>
    </xf>
    <xf numFmtId="164" fontId="4" fillId="0" borderId="0" xfId="1" applyNumberFormat="1" applyFont="1" applyAlignment="1">
      <alignment horizontal="center" vertical="center"/>
    </xf>
    <xf numFmtId="10" fontId="6" fillId="0" borderId="0" xfId="1" applyNumberFormat="1" applyFont="1" applyAlignment="1">
      <alignment horizontal="center" vertical="center" wrapText="1"/>
    </xf>
    <xf numFmtId="0" fontId="7" fillId="12" borderId="11" xfId="0" applyFont="1" applyFill="1" applyBorder="1" applyAlignment="1">
      <alignment horizontal="center" vertical="center"/>
    </xf>
    <xf numFmtId="9" fontId="0" fillId="0" borderId="11" xfId="0" applyNumberFormat="1" applyFont="1" applyBorder="1" applyAlignment="1">
      <alignment vertical="center"/>
    </xf>
    <xf numFmtId="3" fontId="0" fillId="0" borderId="0" xfId="0" applyNumberFormat="1" applyFont="1" applyFill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1" fontId="2" fillId="0" borderId="20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0" fillId="5" borderId="0" xfId="0" applyFont="1" applyFill="1" applyAlignment="1">
      <alignment vertical="center" wrapText="1"/>
    </xf>
    <xf numFmtId="0" fontId="0" fillId="12" borderId="0" xfId="0" applyFont="1" applyFill="1" applyAlignment="1">
      <alignment vertical="center" wrapText="1"/>
    </xf>
    <xf numFmtId="3" fontId="0" fillId="5" borderId="0" xfId="0" applyNumberFormat="1" applyFont="1" applyFill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164" fontId="6" fillId="12" borderId="0" xfId="1" applyNumberFormat="1" applyFont="1" applyFill="1" applyAlignment="1">
      <alignment horizontal="center" vertical="center"/>
    </xf>
    <xf numFmtId="0" fontId="0" fillId="12" borderId="0" xfId="0" applyFont="1" applyFill="1" applyBorder="1" applyAlignment="1">
      <alignment horizontal="center" vertical="center"/>
    </xf>
    <xf numFmtId="164" fontId="0" fillId="12" borderId="0" xfId="1" applyNumberFormat="1" applyFont="1" applyFill="1" applyBorder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6" fillId="12" borderId="11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5" fillId="0" borderId="0" xfId="0" applyFont="1"/>
    <xf numFmtId="0" fontId="15" fillId="0" borderId="0" xfId="0" applyFont="1" applyAlignment="1">
      <alignment horizontal="center"/>
    </xf>
    <xf numFmtId="0" fontId="0" fillId="4" borderId="2" xfId="0" applyFont="1" applyFill="1" applyBorder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 wrapText="1"/>
    </xf>
    <xf numFmtId="0" fontId="0" fillId="4" borderId="5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0" fillId="4" borderId="18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19" xfId="0" applyFont="1" applyFill="1" applyBorder="1" applyAlignment="1">
      <alignment horizontal="center" vertical="center"/>
    </xf>
    <xf numFmtId="0" fontId="0" fillId="0" borderId="11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1" xfId="0" applyFont="1" applyBorder="1" applyAlignment="1">
      <alignment horizontal="left" vertical="center"/>
    </xf>
    <xf numFmtId="0" fontId="15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7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741559926732002E-2"/>
          <c:y val="6.9841269841269843E-2"/>
          <c:w val="0.91222140303623112"/>
          <c:h val="0.75937532808398955"/>
        </c:manualLayout>
      </c:layout>
      <c:lineChart>
        <c:grouping val="standard"/>
        <c:varyColors val="0"/>
        <c:ser>
          <c:idx val="0"/>
          <c:order val="0"/>
          <c:tx>
            <c:strRef>
              <c:f>Charts!$C$2</c:f>
              <c:strCache>
                <c:ptCount val="1"/>
                <c:pt idx="0">
                  <c:v># of HIV Rapid ART starts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'Tables Bucket'!$AR$1:$BC$2</c:f>
              <c:multiLvlStrCache>
                <c:ptCount val="1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</c:lvl>
                <c:lvl>
                  <c:pt idx="0">
                    <c:v>FY1819</c:v>
                  </c:pt>
                  <c:pt idx="4">
                    <c:v>FY1920</c:v>
                  </c:pt>
                  <c:pt idx="8">
                    <c:v>FY2021</c:v>
                  </c:pt>
                </c:lvl>
              </c:multiLvlStrCache>
            </c:multiLvlStrRef>
          </c:cat>
          <c:val>
            <c:numRef>
              <c:f>('Tables Bucket'!$D$8,'Tables Bucket'!$G$8,'Tables Bucket'!$J$8,'Tables Bucket'!$M$8,'Tables Bucket'!$T$8,'Tables Bucket'!$W$8,'Tables Bucket'!$Z$8,'Tables Bucket'!$AF$4,'Tables Bucket'!$AJ$4,'Tables Bucket'!$AK$4,'Tables Bucket'!$AL$4,'Tables Bucket'!$AM$4)</c:f>
              <c:numCache>
                <c:formatCode>General</c:formatCode>
                <c:ptCount val="12"/>
                <c:pt idx="0">
                  <c:v>11</c:v>
                </c:pt>
                <c:pt idx="1">
                  <c:v>19</c:v>
                </c:pt>
                <c:pt idx="2">
                  <c:v>23</c:v>
                </c:pt>
                <c:pt idx="3">
                  <c:v>17</c:v>
                </c:pt>
                <c:pt idx="4">
                  <c:v>25</c:v>
                </c:pt>
                <c:pt idx="5">
                  <c:v>19</c:v>
                </c:pt>
                <c:pt idx="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E0-4C2D-81F0-B269E441436E}"/>
            </c:ext>
          </c:extLst>
        </c:ser>
        <c:ser>
          <c:idx val="1"/>
          <c:order val="1"/>
          <c:tx>
            <c:strRef>
              <c:f>'Tables Bucket'!$B$50</c:f>
              <c:strCache>
                <c:ptCount val="1"/>
                <c:pt idx="0">
                  <c:v># new HIV diagnoses at SFAF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CA9-4421-8A23-0A864E5B3A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'Tables Bucket'!$AR$1:$BC$2</c:f>
              <c:multiLvlStrCache>
                <c:ptCount val="1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</c:lvl>
                <c:lvl>
                  <c:pt idx="0">
                    <c:v>FY1819</c:v>
                  </c:pt>
                  <c:pt idx="4">
                    <c:v>FY1920</c:v>
                  </c:pt>
                  <c:pt idx="8">
                    <c:v>FY2021</c:v>
                  </c:pt>
                </c:lvl>
              </c:multiLvlStrCache>
            </c:multiLvlStrRef>
          </c:cat>
          <c:val>
            <c:numRef>
              <c:f>('Tables Bucket'!$D$50,'Tables Bucket'!$G$50,'Tables Bucket'!$J$50,'Tables Bucket'!$M$50,'Tables Bucket'!$T$50,'Tables Bucket'!$W$50,'Tables Bucket'!$Z$50,'Tables Bucket'!$AU$50,'Tables Bucket'!$AV$50,'Tables Bucket'!$AW$50,'Tables Bucket'!$AX$50,'Tables Bucket'!$AY$50)</c:f>
              <c:numCache>
                <c:formatCode>General</c:formatCode>
                <c:ptCount val="12"/>
                <c:pt idx="0">
                  <c:v>13</c:v>
                </c:pt>
                <c:pt idx="1">
                  <c:v>12</c:v>
                </c:pt>
                <c:pt idx="2">
                  <c:v>16</c:v>
                </c:pt>
                <c:pt idx="3">
                  <c:v>7</c:v>
                </c:pt>
                <c:pt idx="4">
                  <c:v>17</c:v>
                </c:pt>
                <c:pt idx="5">
                  <c:v>10</c:v>
                </c:pt>
                <c:pt idx="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65-4962-B06F-FECB2CBCE188}"/>
            </c:ext>
          </c:extLst>
        </c:ser>
        <c:ser>
          <c:idx val="2"/>
          <c:order val="2"/>
          <c:tx>
            <c:strRef>
              <c:f>'Tables Bucket'!$AJ$1:$AM$1</c:f>
              <c:strCache>
                <c:ptCount val="4"/>
                <c:pt idx="0">
                  <c:v>FY 2021 -- targets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('Tables Bucket'!$D$4,'Tables Bucket'!$G$4,'Tables Bucket'!$J$4,'Tables Bucket'!$M$4,'Tables Bucket'!$T$4,'Tables Bucket'!$W$4,'Tables Bucket'!$Z$8,'Tables Bucket'!$AC$8,'Tables Bucket'!$AJ$8,'Tables Bucket'!$AK$8,'Tables Bucket'!$AL$8,'Tables Bucket'!$AM$8)</c:f>
              <c:numCache>
                <c:formatCode>General</c:formatCode>
                <c:ptCount val="12"/>
                <c:pt idx="6">
                  <c:v>17</c:v>
                </c:pt>
                <c:pt idx="7">
                  <c:v>8</c:v>
                </c:pt>
                <c:pt idx="8">
                  <c:v>8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A3-496C-B986-E462D502B4B0}"/>
            </c:ext>
          </c:extLst>
        </c:ser>
        <c:ser>
          <c:idx val="3"/>
          <c:order val="3"/>
          <c:tx>
            <c:strRef>
              <c:f>'Tables Bucket'!$AJ$1:$AM$1</c:f>
              <c:strCache>
                <c:ptCount val="4"/>
                <c:pt idx="0">
                  <c:v>FY 2021 -- targets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('Tables Bucket'!$D$49,'Tables Bucket'!$G$49,'Tables Bucket'!$J$49,'Tables Bucket'!$M$49,'Tables Bucket'!$T$49,'Tables Bucket'!$W$49,'Tables Bucket'!$Z$50,'Tables Bucket'!$AC$50,'Tables Bucket'!$AJ$50,'Tables Bucket'!$AK$50,'Tables Bucket'!$AL$50,'Tables Bucket'!$AM$50)</c:f>
              <c:numCache>
                <c:formatCode>General</c:formatCode>
                <c:ptCount val="12"/>
                <c:pt idx="6">
                  <c:v>13</c:v>
                </c:pt>
                <c:pt idx="7">
                  <c:v>8</c:v>
                </c:pt>
                <c:pt idx="8">
                  <c:v>8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A3-496C-B986-E462D502B4B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2839327"/>
        <c:axId val="1372837663"/>
      </c:lineChart>
      <c:catAx>
        <c:axId val="137283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837663"/>
        <c:crosses val="autoZero"/>
        <c:auto val="1"/>
        <c:lblAlgn val="ctr"/>
        <c:lblOffset val="100"/>
        <c:noMultiLvlLbl val="0"/>
      </c:catAx>
      <c:valAx>
        <c:axId val="1372837663"/>
        <c:scaling>
          <c:orientation val="minMax"/>
          <c:max val="27"/>
          <c:min val="3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839327"/>
        <c:crosses val="autoZero"/>
        <c:crossBetween val="between"/>
        <c:majorUnit val="6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9916639633529"/>
          <c:y val="2.9582852143482066E-2"/>
          <c:w val="0.23146998011016412"/>
          <c:h val="0.182780402449693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670218657124785E-2"/>
          <c:y val="6.9841269841269843E-2"/>
          <c:w val="0.90389847336498685"/>
          <c:h val="0.7045268432355046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B89-49B1-83F7-0E9009C337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'Tables Bucket'!$AR$1:$BC$2</c:f>
              <c:multiLvlStrCache>
                <c:ptCount val="1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</c:lvl>
                <c:lvl>
                  <c:pt idx="0">
                    <c:v>FY1819</c:v>
                  </c:pt>
                  <c:pt idx="4">
                    <c:v>FY1920</c:v>
                  </c:pt>
                  <c:pt idx="8">
                    <c:v>FY2021</c:v>
                  </c:pt>
                </c:lvl>
              </c:multiLvlStrCache>
            </c:multiLvlStrRef>
          </c:cat>
          <c:val>
            <c:numRef>
              <c:f>('Tables Bucket'!$D$90,'Tables Bucket'!$G$90,'Tables Bucket'!$J$90,'Tables Bucket'!$M$90,'Tables Bucket'!$T$90,'Tables Bucket'!$W$90,'Tables Bucket'!$Z$90)</c:f>
              <c:numCache>
                <c:formatCode>General</c:formatCode>
                <c:ptCount val="7"/>
                <c:pt idx="0">
                  <c:v>22961</c:v>
                </c:pt>
                <c:pt idx="1">
                  <c:v>14407</c:v>
                </c:pt>
                <c:pt idx="2">
                  <c:v>16290</c:v>
                </c:pt>
                <c:pt idx="3">
                  <c:v>17110</c:v>
                </c:pt>
                <c:pt idx="4">
                  <c:v>17956</c:v>
                </c:pt>
                <c:pt idx="5">
                  <c:v>18634</c:v>
                </c:pt>
                <c:pt idx="6">
                  <c:v>15238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31-435F-9482-9AE623651E6D}"/>
            </c:ext>
          </c:extLst>
        </c:ser>
        <c:ser>
          <c:idx val="1"/>
          <c:order val="1"/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'Tables Bucket'!$AR$1:$BC$2</c:f>
              <c:multiLvlStrCache>
                <c:ptCount val="1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</c:lvl>
                <c:lvl>
                  <c:pt idx="0">
                    <c:v>FY1819</c:v>
                  </c:pt>
                  <c:pt idx="4">
                    <c:v>FY1920</c:v>
                  </c:pt>
                  <c:pt idx="8">
                    <c:v>FY2021</c:v>
                  </c:pt>
                </c:lvl>
              </c:multiLvlStrCache>
            </c:multiLvlStrRef>
          </c:cat>
          <c:val>
            <c:numRef>
              <c:f>('Tables Bucket'!$D$89,'Tables Bucket'!$G$89,'Tables Bucket'!$J$89,'Tables Bucket'!$M$89,'Tables Bucket'!$T$89,'Tables Bucket'!$W$89,'Tables Bucket'!$Z$90,'Tables Bucket'!$AC$90,'Tables Bucket'!$AJ$90,'Tables Bucket'!$AK$90,'Tables Bucket'!$AL$90,'Tables Bucket'!$AM$90)</c:f>
              <c:numCache>
                <c:formatCode>General</c:formatCode>
                <c:ptCount val="12"/>
                <c:pt idx="6">
                  <c:v>15238</c:v>
                </c:pt>
                <c:pt idx="7" formatCode="#,##0">
                  <c:v>8000</c:v>
                </c:pt>
                <c:pt idx="8">
                  <c:v>9000</c:v>
                </c:pt>
                <c:pt idx="9" formatCode="#,##0">
                  <c:v>10000</c:v>
                </c:pt>
                <c:pt idx="10" formatCode="#,##0">
                  <c:v>13000</c:v>
                </c:pt>
                <c:pt idx="11" formatCode="#,##0">
                  <c:v>18000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96-4D2A-8B97-99E36997E24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2839327"/>
        <c:axId val="1372837663"/>
      </c:lineChart>
      <c:catAx>
        <c:axId val="137283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837663"/>
        <c:crosses val="autoZero"/>
        <c:auto val="1"/>
        <c:lblAlgn val="ctr"/>
        <c:lblOffset val="100"/>
        <c:noMultiLvlLbl val="0"/>
      </c:catAx>
      <c:valAx>
        <c:axId val="1372837663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839327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064489597976291E-2"/>
          <c:y val="6.9841269841269843E-2"/>
          <c:w val="0.90389847336498685"/>
          <c:h val="0.70998138869005012"/>
        </c:manualLayout>
      </c:layout>
      <c:lineChart>
        <c:grouping val="standard"/>
        <c:varyColors val="0"/>
        <c:ser>
          <c:idx val="0"/>
          <c:order val="0"/>
          <c:tx>
            <c:strRef>
              <c:f>'Tables Bucket'!$B$91</c:f>
              <c:strCache>
                <c:ptCount val="1"/>
                <c:pt idx="0">
                  <c:v># of people trained to administer naloxone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EFB-4427-9764-D100A26F69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'Tables Bucket'!$AR$1:$AY$2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FY1819</c:v>
                  </c:pt>
                  <c:pt idx="4">
                    <c:v>FY1920</c:v>
                  </c:pt>
                </c:lvl>
              </c:multiLvlStrCache>
            </c:multiLvlStrRef>
          </c:cat>
          <c:val>
            <c:numRef>
              <c:f>('Tables Bucket'!$D$91,'Tables Bucket'!$G$91,'Tables Bucket'!$J$91,'Tables Bucket'!$M$91,'Tables Bucket'!$T$91,'Tables Bucket'!$W$91)</c:f>
              <c:numCache>
                <c:formatCode>General</c:formatCode>
                <c:ptCount val="6"/>
                <c:pt idx="0">
                  <c:v>1287</c:v>
                </c:pt>
                <c:pt idx="1">
                  <c:v>989</c:v>
                </c:pt>
                <c:pt idx="2">
                  <c:v>1099</c:v>
                </c:pt>
                <c:pt idx="3">
                  <c:v>1025</c:v>
                </c:pt>
                <c:pt idx="4">
                  <c:v>1061</c:v>
                </c:pt>
                <c:pt idx="5">
                  <c:v>1488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8A-4E46-9284-09643868A36E}"/>
            </c:ext>
          </c:extLst>
        </c:ser>
        <c:ser>
          <c:idx val="1"/>
          <c:order val="1"/>
          <c:tx>
            <c:strRef>
              <c:f>'Tables Bucket'!$B$92</c:f>
              <c:strCache>
                <c:ptCount val="1"/>
                <c:pt idx="0">
                  <c:v># of overdose reversals reported (attempted and successful)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EFB-4427-9764-D100A26F69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'Tables Bucket'!$AR$1:$AY$2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FY1819</c:v>
                  </c:pt>
                  <c:pt idx="4">
                    <c:v>FY1920</c:v>
                  </c:pt>
                </c:lvl>
              </c:multiLvlStrCache>
            </c:multiLvlStrRef>
          </c:cat>
          <c:val>
            <c:numRef>
              <c:f>('Tables Bucket'!$D$92,'Tables Bucket'!$G$92,'Tables Bucket'!$J$92,'Tables Bucket'!$M$92,'Tables Bucket'!$T$92,'Tables Bucket'!$W$92)</c:f>
              <c:numCache>
                <c:formatCode>General</c:formatCode>
                <c:ptCount val="6"/>
                <c:pt idx="0">
                  <c:v>276</c:v>
                </c:pt>
                <c:pt idx="1">
                  <c:v>200</c:v>
                </c:pt>
                <c:pt idx="2">
                  <c:v>312</c:v>
                </c:pt>
                <c:pt idx="3">
                  <c:v>215</c:v>
                </c:pt>
                <c:pt idx="4">
                  <c:v>283</c:v>
                </c:pt>
                <c:pt idx="5">
                  <c:v>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8A-4E46-9284-09643868A36E}"/>
            </c:ext>
          </c:extLst>
        </c:ser>
        <c:ser>
          <c:idx val="2"/>
          <c:order val="2"/>
          <c:tx>
            <c:strRef>
              <c:f>'Tables Bucket'!$AC$2:$AE$2</c:f>
              <c:strCache>
                <c:ptCount val="3"/>
                <c:pt idx="0">
                  <c:v>Q4 -- projected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('Tables Bucket'!$D$89,'Tables Bucket'!$G$89,'Tables Bucket'!$J$89,'Tables Bucket'!$M$89,'Tables Bucket'!$T$89,'Tables Bucket'!$W$91,'Tables Bucket'!$Z$91,'Tables Bucket'!$AC$91)</c:f>
              <c:numCache>
                <c:formatCode>General</c:formatCode>
                <c:ptCount val="8"/>
                <c:pt idx="5">
                  <c:v>1488</c:v>
                </c:pt>
                <c:pt idx="6">
                  <c:v>1500</c:v>
                </c:pt>
                <c:pt idx="7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47-497A-8F51-183369C0F84F}"/>
            </c:ext>
          </c:extLst>
        </c:ser>
        <c:ser>
          <c:idx val="3"/>
          <c:order val="3"/>
          <c:tx>
            <c:strRef>
              <c:f>'Tables Bucket'!$AC$2:$AE$2</c:f>
              <c:strCache>
                <c:ptCount val="3"/>
                <c:pt idx="0">
                  <c:v>Q4 -- projected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('Tables Bucket'!$D$89,'Tables Bucket'!$G$89,'Tables Bucket'!$J$89,'Tables Bucket'!$M$89,'Tables Bucket'!$T$89,'Tables Bucket'!$W$92,'Tables Bucket'!$Z$92,'Tables Bucket'!$AC$92)</c:f>
              <c:numCache>
                <c:formatCode>General</c:formatCode>
                <c:ptCount val="8"/>
                <c:pt idx="5">
                  <c:v>488</c:v>
                </c:pt>
                <c:pt idx="6">
                  <c:v>450</c:v>
                </c:pt>
                <c:pt idx="7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47-497A-8F51-183369C0F84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2839327"/>
        <c:axId val="1372837663"/>
      </c:lineChart>
      <c:catAx>
        <c:axId val="137283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837663"/>
        <c:crosses val="autoZero"/>
        <c:auto val="1"/>
        <c:lblAlgn val="ctr"/>
        <c:lblOffset val="100"/>
        <c:noMultiLvlLbl val="0"/>
      </c:catAx>
      <c:valAx>
        <c:axId val="1372837663"/>
        <c:scaling>
          <c:orientation val="minMax"/>
          <c:max val="300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839327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243750430072646"/>
          <c:y val="2.3296587926509186E-2"/>
          <c:w val="0.25955167589070088"/>
          <c:h val="0.258068645265495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741559926732002E-2"/>
          <c:y val="6.9841269841269843E-2"/>
          <c:w val="0.91222140303623112"/>
          <c:h val="0.69786017656883803"/>
        </c:manualLayout>
      </c:layout>
      <c:lineChart>
        <c:grouping val="standard"/>
        <c:varyColors val="0"/>
        <c:ser>
          <c:idx val="1"/>
          <c:order val="0"/>
          <c:tx>
            <c:strRef>
              <c:f>Charts!$C$256</c:f>
              <c:strCache>
                <c:ptCount val="1"/>
                <c:pt idx="0">
                  <c:v># of POC seen for sexual health services, by quarter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'Tables Bucket'!$AR$1:$BC$2</c:f>
              <c:multiLvlStrCache>
                <c:ptCount val="1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</c:lvl>
                <c:lvl>
                  <c:pt idx="0">
                    <c:v>FY1819</c:v>
                  </c:pt>
                  <c:pt idx="4">
                    <c:v>FY1920</c:v>
                  </c:pt>
                  <c:pt idx="8">
                    <c:v>FY2021</c:v>
                  </c:pt>
                </c:lvl>
              </c:multiLvlStrCache>
            </c:multiLvlStrRef>
          </c:cat>
          <c:val>
            <c:numRef>
              <c:f>('Tables Bucket'!$D$121,'Tables Bucket'!$G$121,'Tables Bucket'!$J$121,'Tables Bucket'!$M$121,'Tables Bucket'!$T$121,'Tables Bucket'!$W$121,'Tables Bucket'!$Z$121,'Tables Bucket'!$AC$121)</c:f>
              <c:numCache>
                <c:formatCode>General</c:formatCode>
                <c:ptCount val="8"/>
                <c:pt idx="0">
                  <c:v>2187</c:v>
                </c:pt>
                <c:pt idx="1">
                  <c:v>2011</c:v>
                </c:pt>
                <c:pt idx="2">
                  <c:v>2288</c:v>
                </c:pt>
                <c:pt idx="3">
                  <c:v>2316</c:v>
                </c:pt>
                <c:pt idx="4">
                  <c:v>2629</c:v>
                </c:pt>
                <c:pt idx="5">
                  <c:v>2485</c:v>
                </c:pt>
                <c:pt idx="6">
                  <c:v>2461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64-4E70-A49D-BCBA71EE257D}"/>
            </c:ext>
          </c:extLst>
        </c:ser>
        <c:ser>
          <c:idx val="0"/>
          <c:order val="1"/>
          <c:tx>
            <c:strRef>
              <c:f>Charts!$C$255</c:f>
              <c:strCache>
                <c:ptCount val="1"/>
                <c:pt idx="0">
                  <c:v># of TGNC seen for sexual health services, by quarter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'Tables Bucket'!$AR$1:$BC$2</c:f>
              <c:multiLvlStrCache>
                <c:ptCount val="1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</c:lvl>
                <c:lvl>
                  <c:pt idx="0">
                    <c:v>FY1819</c:v>
                  </c:pt>
                  <c:pt idx="4">
                    <c:v>FY1920</c:v>
                  </c:pt>
                  <c:pt idx="8">
                    <c:v>FY2021</c:v>
                  </c:pt>
                </c:lvl>
              </c:multiLvlStrCache>
            </c:multiLvlStrRef>
          </c:cat>
          <c:val>
            <c:numRef>
              <c:f>('Tables Bucket'!$D$112,'Tables Bucket'!$G$112,'Tables Bucket'!$J$112,'Tables Bucket'!$M$112,'Tables Bucket'!$T$112,'Tables Bucket'!$W$112,'Tables Bucket'!$Z$112,'Tables Bucket'!$AC$112)</c:f>
              <c:numCache>
                <c:formatCode>General</c:formatCode>
                <c:ptCount val="8"/>
                <c:pt idx="0">
                  <c:v>185</c:v>
                </c:pt>
                <c:pt idx="1">
                  <c:v>165</c:v>
                </c:pt>
                <c:pt idx="2">
                  <c:v>164</c:v>
                </c:pt>
                <c:pt idx="3">
                  <c:v>192</c:v>
                </c:pt>
                <c:pt idx="4">
                  <c:v>272</c:v>
                </c:pt>
                <c:pt idx="5">
                  <c:v>194</c:v>
                </c:pt>
                <c:pt idx="6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7B-4BBE-907A-BDB8EFE587B9}"/>
            </c:ext>
          </c:extLst>
        </c:ser>
        <c:ser>
          <c:idx val="2"/>
          <c:order val="2"/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'Tables Bucket'!$AR$1:$BC$2</c:f>
              <c:multiLvlStrCache>
                <c:ptCount val="1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</c:lvl>
                <c:lvl>
                  <c:pt idx="0">
                    <c:v>FY1819</c:v>
                  </c:pt>
                  <c:pt idx="4">
                    <c:v>FY1920</c:v>
                  </c:pt>
                  <c:pt idx="8">
                    <c:v>FY2021</c:v>
                  </c:pt>
                </c:lvl>
              </c:multiLvlStrCache>
            </c:multiLvlStrRef>
          </c:cat>
          <c:val>
            <c:numRef>
              <c:f>('Tables Bucket'!$D$104,'Tables Bucket'!$G$104,'Tables Bucket'!$J$104,'Tables Bucket'!$M$104,'Tables Bucket'!$T$104,'Tables Bucket'!$W$104,'Tables Bucket'!$Z$104,'Tables Bucket'!$AC$104,'Tables Bucket'!$AJ$112,'Tables Bucket'!$AK$112,'Tables Bucket'!$AL$112,'Tables Bucket'!$AM$112)</c:f>
              <c:numCache>
                <c:formatCode>General</c:formatCode>
                <c:ptCount val="12"/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8C-489A-8279-CD121687DDF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2839327"/>
        <c:axId val="1372837663"/>
      </c:lineChart>
      <c:catAx>
        <c:axId val="137283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837663"/>
        <c:crosses val="autoZero"/>
        <c:auto val="1"/>
        <c:lblAlgn val="ctr"/>
        <c:lblOffset val="100"/>
        <c:noMultiLvlLbl val="0"/>
      </c:catAx>
      <c:valAx>
        <c:axId val="1372837663"/>
        <c:scaling>
          <c:orientation val="minMax"/>
          <c:max val="320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839327"/>
        <c:crosses val="autoZero"/>
        <c:crossBetween val="between"/>
        <c:majorUnit val="600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4488411794967579"/>
          <c:y val="1.4101352715525959E-2"/>
          <c:w val="0.25511588205032421"/>
          <c:h val="0.257695941853422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927574128140349E-2"/>
          <c:y val="7.3333333333333334E-2"/>
          <c:w val="0.83328306808090935"/>
          <c:h val="0.85333333333333339"/>
        </c:manualLayout>
      </c:layout>
      <c:barChart>
        <c:barDir val="bar"/>
        <c:grouping val="stacked"/>
        <c:varyColors val="0"/>
        <c:ser>
          <c:idx val="5"/>
          <c:order val="0"/>
          <c:tx>
            <c:strRef>
              <c:f>'Tables Bucket'!$B$105</c:f>
              <c:strCache>
                <c:ptCount val="1"/>
                <c:pt idx="0">
                  <c:v>Aguilas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('Tables Bucket'!$P$105,'Tables Bucket'!$AF$105,'Tables Bucket'!$AN$105)</c:f>
              <c:numCache>
                <c:formatCode>General</c:formatCode>
                <c:ptCount val="3"/>
                <c:pt idx="0">
                  <c:v>6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1B-4965-B938-CA752F3984C8}"/>
            </c:ext>
          </c:extLst>
        </c:ser>
        <c:ser>
          <c:idx val="0"/>
          <c:order val="1"/>
          <c:tx>
            <c:strRef>
              <c:f>'Tables Bucket'!$B$107</c:f>
              <c:strCache>
                <c:ptCount val="1"/>
                <c:pt idx="0">
                  <c:v>Magnet Express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('Tables Bucket'!$D$1,'Tables Bucket'!$T$1,'Tables Bucket'!$AJ$1)</c:f>
              <c:strCache>
                <c:ptCount val="3"/>
                <c:pt idx="0">
                  <c:v>FY 1819</c:v>
                </c:pt>
                <c:pt idx="1">
                  <c:v>FY 1920</c:v>
                </c:pt>
                <c:pt idx="2">
                  <c:v>FY 2021 -- targets</c:v>
                </c:pt>
              </c:strCache>
            </c:strRef>
          </c:cat>
          <c:val>
            <c:numRef>
              <c:f>('Tables Bucket'!$P$107,'Tables Bucket'!$AF$107,'Tables Bucket'!$AN$107)</c:f>
              <c:numCache>
                <c:formatCode>General</c:formatCode>
                <c:ptCount val="3"/>
                <c:pt idx="0">
                  <c:v>122</c:v>
                </c:pt>
                <c:pt idx="1">
                  <c:v>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1-4174-A643-0F55AB7DE052}"/>
            </c:ext>
          </c:extLst>
        </c:ser>
        <c:ser>
          <c:idx val="1"/>
          <c:order val="2"/>
          <c:tx>
            <c:strRef>
              <c:f>'Tables Bucket'!$B$108</c:f>
              <c:strCache>
                <c:ptCount val="1"/>
                <c:pt idx="0">
                  <c:v>Magnet Strut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('Tables Bucket'!$D$1,'Tables Bucket'!$T$1,'Tables Bucket'!$AJ$1)</c:f>
              <c:strCache>
                <c:ptCount val="3"/>
                <c:pt idx="0">
                  <c:v>FY 1819</c:v>
                </c:pt>
                <c:pt idx="1">
                  <c:v>FY 1920</c:v>
                </c:pt>
                <c:pt idx="2">
                  <c:v>FY 2021 -- targets</c:v>
                </c:pt>
              </c:strCache>
            </c:strRef>
          </c:cat>
          <c:val>
            <c:numRef>
              <c:f>('Tables Bucket'!$P$108,'Tables Bucket'!$AF$108,'Tables Bucket'!$AN$108)</c:f>
              <c:numCache>
                <c:formatCode>General</c:formatCode>
                <c:ptCount val="3"/>
                <c:pt idx="0">
                  <c:v>237</c:v>
                </c:pt>
                <c:pt idx="1">
                  <c:v>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B1-4174-A643-0F55AB7DE052}"/>
            </c:ext>
          </c:extLst>
        </c:ser>
        <c:ser>
          <c:idx val="2"/>
          <c:order val="3"/>
          <c:tx>
            <c:strRef>
              <c:f>'Tables Bucket'!$B$109</c:f>
              <c:strCache>
                <c:ptCount val="1"/>
                <c:pt idx="0">
                  <c:v>Mobile Testing Unit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('Tables Bucket'!$D$1,'Tables Bucket'!$T$1,'Tables Bucket'!$AJ$1)</c:f>
              <c:strCache>
                <c:ptCount val="3"/>
                <c:pt idx="0">
                  <c:v>FY 1819</c:v>
                </c:pt>
                <c:pt idx="1">
                  <c:v>FY 1920</c:v>
                </c:pt>
                <c:pt idx="2">
                  <c:v>FY 2021 -- targets</c:v>
                </c:pt>
              </c:strCache>
            </c:strRef>
          </c:cat>
          <c:val>
            <c:numRef>
              <c:f>('Tables Bucket'!$P$109,'Tables Bucket'!$AF$109,'Tables Bucket'!$AN$109)</c:f>
              <c:numCache>
                <c:formatCode>General</c:formatCode>
                <c:ptCount val="3"/>
                <c:pt idx="0">
                  <c:v>66</c:v>
                </c:pt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B1-4174-A643-0F55AB7DE052}"/>
            </c:ext>
          </c:extLst>
        </c:ser>
        <c:ser>
          <c:idx val="3"/>
          <c:order val="4"/>
          <c:tx>
            <c:strRef>
              <c:f>'Tables Bucket'!$B$110</c:f>
              <c:strCache>
                <c:ptCount val="1"/>
                <c:pt idx="0">
                  <c:v>1035 Market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('Tables Bucket'!$D$1,'Tables Bucket'!$T$1,'Tables Bucket'!$AJ$1)</c:f>
              <c:strCache>
                <c:ptCount val="3"/>
                <c:pt idx="0">
                  <c:v>FY 1819</c:v>
                </c:pt>
                <c:pt idx="1">
                  <c:v>FY 1920</c:v>
                </c:pt>
                <c:pt idx="2">
                  <c:v>FY 2021 -- targets</c:v>
                </c:pt>
              </c:strCache>
            </c:strRef>
          </c:cat>
          <c:val>
            <c:numRef>
              <c:f>('Tables Bucket'!$P$110,'Tables Bucket'!$AF$110,'Tables Bucket'!$AN$110)</c:f>
              <c:numCache>
                <c:formatCode>General</c:formatCode>
                <c:ptCount val="3"/>
                <c:pt idx="0">
                  <c:v>17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B1-4174-A643-0F55AB7DE052}"/>
            </c:ext>
          </c:extLst>
        </c:ser>
        <c:ser>
          <c:idx val="4"/>
          <c:order val="5"/>
          <c:tx>
            <c:strRef>
              <c:f>'Tables Bucket'!$B$111</c:f>
              <c:strCache>
                <c:ptCount val="1"/>
                <c:pt idx="0">
                  <c:v>SAS Testing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('Tables Bucket'!$D$1,'Tables Bucket'!$T$1,'Tables Bucket'!$AJ$1)</c:f>
              <c:strCache>
                <c:ptCount val="3"/>
                <c:pt idx="0">
                  <c:v>FY 1819</c:v>
                </c:pt>
                <c:pt idx="1">
                  <c:v>FY 1920</c:v>
                </c:pt>
                <c:pt idx="2">
                  <c:v>FY 2021 -- targets</c:v>
                </c:pt>
              </c:strCache>
            </c:strRef>
          </c:cat>
          <c:val>
            <c:numRef>
              <c:f>('Tables Bucket'!$P$111,'Tables Bucket'!$AF$111,'Tables Bucket'!$AN$111)</c:f>
              <c:numCache>
                <c:formatCode>General</c:formatCode>
                <c:ptCount val="3"/>
                <c:pt idx="0">
                  <c:v>13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B1-4174-A643-0F55AB7DE05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38"/>
        <c:overlap val="100"/>
        <c:axId val="1013418863"/>
        <c:axId val="1013425935"/>
      </c:barChart>
      <c:catAx>
        <c:axId val="101341886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425935"/>
        <c:crosses val="autoZero"/>
        <c:auto val="1"/>
        <c:lblAlgn val="ctr"/>
        <c:lblOffset val="100"/>
        <c:noMultiLvlLbl val="0"/>
      </c:catAx>
      <c:valAx>
        <c:axId val="1013425935"/>
        <c:scaling>
          <c:orientation val="minMax"/>
          <c:max val="700"/>
          <c:min val="0"/>
        </c:scaling>
        <c:delete val="1"/>
        <c:axPos val="t"/>
        <c:numFmt formatCode="General" sourceLinked="1"/>
        <c:majorTickMark val="out"/>
        <c:minorTickMark val="none"/>
        <c:tickLblPos val="nextTo"/>
        <c:crossAx val="101341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5075755043728152"/>
          <c:y val="0.63749912510936146"/>
          <c:w val="0.1464835622138993"/>
          <c:h val="0.360417322834645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927574128140349E-2"/>
          <c:y val="7.3333333333333334E-2"/>
          <c:w val="0.82662472434391399"/>
          <c:h val="0.85333333333333339"/>
        </c:manualLayout>
      </c:layout>
      <c:barChart>
        <c:barDir val="bar"/>
        <c:grouping val="stacked"/>
        <c:varyColors val="0"/>
        <c:ser>
          <c:idx val="5"/>
          <c:order val="0"/>
          <c:tx>
            <c:strRef>
              <c:f>'Tables Bucket'!$B$114</c:f>
              <c:strCache>
                <c:ptCount val="1"/>
                <c:pt idx="0">
                  <c:v>Aguilas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('Tables Bucket'!$P$114,'Tables Bucket'!$AF$114,'Tables Bucket'!$AN$114)</c:f>
              <c:numCache>
                <c:formatCode>General</c:formatCode>
                <c:ptCount val="3"/>
                <c:pt idx="0">
                  <c:v>55</c:v>
                </c:pt>
                <c:pt idx="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DE-4DEF-AF73-77C748B4C358}"/>
            </c:ext>
          </c:extLst>
        </c:ser>
        <c:ser>
          <c:idx val="0"/>
          <c:order val="1"/>
          <c:tx>
            <c:strRef>
              <c:f>'Tables Bucket'!$B$116</c:f>
              <c:strCache>
                <c:ptCount val="1"/>
                <c:pt idx="0">
                  <c:v>Magnet Express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('Tables Bucket'!$D$1,'Tables Bucket'!$T$1,'Tables Bucket'!$AJ$1)</c:f>
              <c:strCache>
                <c:ptCount val="3"/>
                <c:pt idx="0">
                  <c:v>FY 1819</c:v>
                </c:pt>
                <c:pt idx="1">
                  <c:v>FY 1920</c:v>
                </c:pt>
                <c:pt idx="2">
                  <c:v>FY 2021 -- targets</c:v>
                </c:pt>
              </c:strCache>
            </c:strRef>
          </c:cat>
          <c:val>
            <c:numRef>
              <c:f>('Tables Bucket'!$P$116,'Tables Bucket'!$AF$116,'Tables Bucket'!$AN$116)</c:f>
              <c:numCache>
                <c:formatCode>General</c:formatCode>
                <c:ptCount val="3"/>
                <c:pt idx="0">
                  <c:v>1332</c:v>
                </c:pt>
                <c:pt idx="1">
                  <c:v>2467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A6-4185-9F67-E9605CC0A2EE}"/>
            </c:ext>
          </c:extLst>
        </c:ser>
        <c:ser>
          <c:idx val="1"/>
          <c:order val="2"/>
          <c:tx>
            <c:strRef>
              <c:f>'Tables Bucket'!$B$117</c:f>
              <c:strCache>
                <c:ptCount val="1"/>
                <c:pt idx="0">
                  <c:v>Magnet Strut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('Tables Bucket'!$D$1,'Tables Bucket'!$T$1,'Tables Bucket'!$AJ$1)</c:f>
              <c:strCache>
                <c:ptCount val="3"/>
                <c:pt idx="0">
                  <c:v>FY 1819</c:v>
                </c:pt>
                <c:pt idx="1">
                  <c:v>FY 1920</c:v>
                </c:pt>
                <c:pt idx="2">
                  <c:v>FY 2021 -- targets</c:v>
                </c:pt>
              </c:strCache>
            </c:strRef>
          </c:cat>
          <c:val>
            <c:numRef>
              <c:f>('Tables Bucket'!$P$117,'Tables Bucket'!$AF$117,'Tables Bucket'!$AN$117)</c:f>
              <c:numCache>
                <c:formatCode>General</c:formatCode>
                <c:ptCount val="3"/>
                <c:pt idx="0">
                  <c:v>2601</c:v>
                </c:pt>
                <c:pt idx="1">
                  <c:v>3832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A6-4185-9F67-E9605CC0A2EE}"/>
            </c:ext>
          </c:extLst>
        </c:ser>
        <c:ser>
          <c:idx val="2"/>
          <c:order val="3"/>
          <c:tx>
            <c:strRef>
              <c:f>'Tables Bucket'!$B$118</c:f>
              <c:strCache>
                <c:ptCount val="1"/>
                <c:pt idx="0">
                  <c:v>Mobile Testing Unit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('Tables Bucket'!$D$1,'Tables Bucket'!$T$1,'Tables Bucket'!$AJ$1)</c:f>
              <c:strCache>
                <c:ptCount val="3"/>
                <c:pt idx="0">
                  <c:v>FY 1819</c:v>
                </c:pt>
                <c:pt idx="1">
                  <c:v>FY 1920</c:v>
                </c:pt>
                <c:pt idx="2">
                  <c:v>FY 2021 -- targets</c:v>
                </c:pt>
              </c:strCache>
            </c:strRef>
          </c:cat>
          <c:val>
            <c:numRef>
              <c:f>('Tables Bucket'!$P$118,'Tables Bucket'!$AF$118,'Tables Bucket'!$AN$118)</c:f>
              <c:numCache>
                <c:formatCode>General</c:formatCode>
                <c:ptCount val="3"/>
                <c:pt idx="0">
                  <c:v>659</c:v>
                </c:pt>
                <c:pt idx="1">
                  <c:v>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A6-4185-9F67-E9605CC0A2EE}"/>
            </c:ext>
          </c:extLst>
        </c:ser>
        <c:ser>
          <c:idx val="3"/>
          <c:order val="4"/>
          <c:tx>
            <c:strRef>
              <c:f>'Tables Bucket'!$B$119</c:f>
              <c:strCache>
                <c:ptCount val="1"/>
                <c:pt idx="0">
                  <c:v>1035 Market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('Tables Bucket'!$D$1,'Tables Bucket'!$T$1,'Tables Bucket'!$AJ$1)</c:f>
              <c:strCache>
                <c:ptCount val="3"/>
                <c:pt idx="0">
                  <c:v>FY 1819</c:v>
                </c:pt>
                <c:pt idx="1">
                  <c:v>FY 1920</c:v>
                </c:pt>
                <c:pt idx="2">
                  <c:v>FY 2021 -- targets</c:v>
                </c:pt>
              </c:strCache>
            </c:strRef>
          </c:cat>
          <c:val>
            <c:numRef>
              <c:f>('Tables Bucket'!$P$119,'Tables Bucket'!$AF$119,'Tables Bucket'!$AN$119)</c:f>
              <c:numCache>
                <c:formatCode>General</c:formatCode>
                <c:ptCount val="3"/>
                <c:pt idx="0">
                  <c:v>199</c:v>
                </c:pt>
                <c:pt idx="1">
                  <c:v>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A6-4185-9F67-E9605CC0A2EE}"/>
            </c:ext>
          </c:extLst>
        </c:ser>
        <c:ser>
          <c:idx val="4"/>
          <c:order val="5"/>
          <c:tx>
            <c:strRef>
              <c:f>'Tables Bucket'!$B$120</c:f>
              <c:strCache>
                <c:ptCount val="1"/>
                <c:pt idx="0">
                  <c:v>SAS Testing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('Tables Bucket'!$D$1,'Tables Bucket'!$T$1,'Tables Bucket'!$AJ$1)</c:f>
              <c:strCache>
                <c:ptCount val="3"/>
                <c:pt idx="0">
                  <c:v>FY 1819</c:v>
                </c:pt>
                <c:pt idx="1">
                  <c:v>FY 1920</c:v>
                </c:pt>
                <c:pt idx="2">
                  <c:v>FY 2021 -- targets</c:v>
                </c:pt>
              </c:strCache>
            </c:strRef>
          </c:cat>
          <c:val>
            <c:numRef>
              <c:f>('Tables Bucket'!$P$120,'Tables Bucket'!$AF$120,'Tables Bucket'!$AN$120)</c:f>
              <c:numCache>
                <c:formatCode>General</c:formatCode>
                <c:ptCount val="3"/>
                <c:pt idx="0">
                  <c:v>167</c:v>
                </c:pt>
                <c:pt idx="1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A6-4185-9F67-E9605CC0A2E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38"/>
        <c:overlap val="100"/>
        <c:axId val="1013418863"/>
        <c:axId val="1013425935"/>
      </c:barChart>
      <c:catAx>
        <c:axId val="101341886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425935"/>
        <c:crosses val="autoZero"/>
        <c:auto val="1"/>
        <c:lblAlgn val="ctr"/>
        <c:lblOffset val="100"/>
        <c:noMultiLvlLbl val="0"/>
      </c:catAx>
      <c:valAx>
        <c:axId val="1013425935"/>
        <c:scaling>
          <c:orientation val="minMax"/>
          <c:max val="7600"/>
          <c:min val="0"/>
        </c:scaling>
        <c:delete val="1"/>
        <c:axPos val="t"/>
        <c:numFmt formatCode="General" sourceLinked="1"/>
        <c:majorTickMark val="out"/>
        <c:minorTickMark val="none"/>
        <c:tickLblPos val="nextTo"/>
        <c:crossAx val="101341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5075755043728152"/>
          <c:y val="0.64305468066491689"/>
          <c:w val="0.1459132776942208"/>
          <c:h val="0.349306211723534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845000180220923E-2"/>
          <c:y val="8.3174803149606305E-2"/>
          <c:w val="0.8905817858909959"/>
          <c:h val="0.68695108565974705"/>
        </c:manualLayout>
      </c:layout>
      <c:lineChart>
        <c:grouping val="standard"/>
        <c:varyColors val="0"/>
        <c:ser>
          <c:idx val="0"/>
          <c:order val="0"/>
          <c:tx>
            <c:strRef>
              <c:f>'Tables Bucket'!$B$181</c:f>
              <c:strCache>
                <c:ptCount val="1"/>
                <c:pt idx="0">
                  <c:v># of syringes distributed through SAS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6917-4CCC-82A1-3A4051ECF7A1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'Tables Bucket'!$AR$1:$BC$2</c:f>
              <c:multiLvlStrCache>
                <c:ptCount val="1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</c:lvl>
                <c:lvl>
                  <c:pt idx="0">
                    <c:v>FY1819</c:v>
                  </c:pt>
                  <c:pt idx="4">
                    <c:v>FY1920</c:v>
                  </c:pt>
                  <c:pt idx="8">
                    <c:v>FY2021</c:v>
                  </c:pt>
                </c:lvl>
              </c:multiLvlStrCache>
            </c:multiLvlStrRef>
          </c:cat>
          <c:val>
            <c:numRef>
              <c:f>('Tables Bucket'!$D$181,'Tables Bucket'!$G$181,'Tables Bucket'!$J$181,'Tables Bucket'!$M$181,'Tables Bucket'!$T$181,'Tables Bucket'!$W$181,'Tables Bucket'!$Z$181)</c:f>
              <c:numCache>
                <c:formatCode>General</c:formatCode>
                <c:ptCount val="7"/>
                <c:pt idx="0">
                  <c:v>950980</c:v>
                </c:pt>
                <c:pt idx="1">
                  <c:v>763821</c:v>
                </c:pt>
                <c:pt idx="2">
                  <c:v>789226</c:v>
                </c:pt>
                <c:pt idx="3">
                  <c:v>1113988</c:v>
                </c:pt>
                <c:pt idx="4">
                  <c:v>1087463</c:v>
                </c:pt>
                <c:pt idx="5">
                  <c:v>856146</c:v>
                </c:pt>
                <c:pt idx="6">
                  <c:v>752219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5-42A8-AF2D-67979A44D9CC}"/>
            </c:ext>
          </c:extLst>
        </c:ser>
        <c:ser>
          <c:idx val="1"/>
          <c:order val="1"/>
          <c:tx>
            <c:strRef>
              <c:f>'Tables Bucket'!$AJ$1:$AM$1</c:f>
              <c:strCache>
                <c:ptCount val="4"/>
                <c:pt idx="0">
                  <c:v>FY 2021 -- targets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'Tables Bucket'!$AR$1:$BC$2</c:f>
              <c:multiLvlStrCache>
                <c:ptCount val="1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</c:lvl>
                <c:lvl>
                  <c:pt idx="0">
                    <c:v>FY1819</c:v>
                  </c:pt>
                  <c:pt idx="4">
                    <c:v>FY1920</c:v>
                  </c:pt>
                  <c:pt idx="8">
                    <c:v>FY2021</c:v>
                  </c:pt>
                </c:lvl>
              </c:multiLvlStrCache>
            </c:multiLvlStrRef>
          </c:cat>
          <c:val>
            <c:numRef>
              <c:f>('Tables Bucket'!$D$177,'Tables Bucket'!$G$177,'Tables Bucket'!$J$177,'Tables Bucket'!$M$177,'Tables Bucket'!$T$177,'Tables Bucket'!$W$177,'Tables Bucket'!$Z$181,'Tables Bucket'!$AC$181,'Tables Bucket'!$AJ$181,'Tables Bucket'!$AK$181,'Tables Bucket'!$AL$181,'Tables Bucket'!$AM$181)</c:f>
              <c:numCache>
                <c:formatCode>General</c:formatCode>
                <c:ptCount val="12"/>
                <c:pt idx="6">
                  <c:v>752219</c:v>
                </c:pt>
                <c:pt idx="7" formatCode="#,##0">
                  <c:v>800000</c:v>
                </c:pt>
                <c:pt idx="8" formatCode="#,##0">
                  <c:v>800000</c:v>
                </c:pt>
                <c:pt idx="9" formatCode="#,##0">
                  <c:v>850000</c:v>
                </c:pt>
                <c:pt idx="10" formatCode="#,##0">
                  <c:v>900000</c:v>
                </c:pt>
                <c:pt idx="11" formatCode="#,##0">
                  <c:v>950000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5C-4059-A217-7CA1B2F9C6A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2839327"/>
        <c:axId val="1372837663"/>
      </c:lineChart>
      <c:catAx>
        <c:axId val="137283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837663"/>
        <c:crosses val="autoZero"/>
        <c:auto val="1"/>
        <c:lblAlgn val="ctr"/>
        <c:lblOffset val="100"/>
        <c:noMultiLvlLbl val="0"/>
      </c:catAx>
      <c:valAx>
        <c:axId val="1372837663"/>
        <c:scaling>
          <c:orientation val="minMax"/>
          <c:min val="70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839327"/>
        <c:crosses val="autoZero"/>
        <c:crossBetween val="between"/>
        <c:majorUnit val="100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2819684056346894"/>
          <c:y val="9.4696253877356265E-2"/>
          <c:w val="0.28703412073490814"/>
          <c:h val="0.143940825578620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064489597976291E-2"/>
          <c:y val="8.3174803149606305E-2"/>
          <c:w val="0.90389847336498685"/>
          <c:h val="0.6960419947506562"/>
        </c:manualLayout>
      </c:layout>
      <c:lineChart>
        <c:grouping val="standard"/>
        <c:varyColors val="0"/>
        <c:ser>
          <c:idx val="0"/>
          <c:order val="0"/>
          <c:tx>
            <c:strRef>
              <c:f>'Tables Bucket'!$B$184</c:f>
              <c:strCache>
                <c:ptCount val="1"/>
                <c:pt idx="0">
                  <c:v>All Enrolled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'Tables Bucket'!$AR$1:$AY$2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FY1819</c:v>
                  </c:pt>
                  <c:pt idx="4">
                    <c:v>FY1920</c:v>
                  </c:pt>
                </c:lvl>
              </c:multiLvlStrCache>
            </c:multiLvlStrRef>
          </c:cat>
          <c:val>
            <c:numRef>
              <c:f>('Tables Bucket'!$D$184,'Tables Bucket'!$G$184,'Tables Bucket'!$J$184,'Tables Bucket'!$M$184,'Tables Bucket'!$T$184,'Tables Bucket'!$W$184,'Tables Bucket'!$Z$184,'Tables Bucket'!$AC$184)</c:f>
              <c:numCache>
                <c:formatCode>General</c:formatCode>
                <c:ptCount val="8"/>
                <c:pt idx="0">
                  <c:v>368</c:v>
                </c:pt>
                <c:pt idx="1">
                  <c:v>68</c:v>
                </c:pt>
                <c:pt idx="2">
                  <c:v>70</c:v>
                </c:pt>
                <c:pt idx="3">
                  <c:v>85</c:v>
                </c:pt>
                <c:pt idx="4">
                  <c:v>146</c:v>
                </c:pt>
                <c:pt idx="5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7E-45F5-973D-712BEE930888}"/>
            </c:ext>
          </c:extLst>
        </c:ser>
        <c:ser>
          <c:idx val="1"/>
          <c:order val="1"/>
          <c:tx>
            <c:strRef>
              <c:f>'Tables Bucket'!$B$185</c:f>
              <c:strCache>
                <c:ptCount val="1"/>
                <c:pt idx="0">
                  <c:v>New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'Tables Bucket'!$AR$1:$AY$2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FY1819</c:v>
                  </c:pt>
                  <c:pt idx="4">
                    <c:v>FY1920</c:v>
                  </c:pt>
                </c:lvl>
              </c:multiLvlStrCache>
            </c:multiLvlStrRef>
          </c:cat>
          <c:val>
            <c:numRef>
              <c:f>('Tables Bucket'!$D$185,'Tables Bucket'!$G$185,'Tables Bucket'!$J$185,'Tables Bucket'!$M$185,'Tables Bucket'!$T$185,'Tables Bucket'!$W$185,'Tables Bucket'!$Z$185,'Tables Bucket'!$AC$185)</c:f>
              <c:numCache>
                <c:formatCode>General</c:formatCode>
                <c:ptCount val="8"/>
                <c:pt idx="0">
                  <c:v>28</c:v>
                </c:pt>
                <c:pt idx="1">
                  <c:v>35</c:v>
                </c:pt>
                <c:pt idx="2">
                  <c:v>39</c:v>
                </c:pt>
                <c:pt idx="3">
                  <c:v>32</c:v>
                </c:pt>
                <c:pt idx="4">
                  <c:v>16</c:v>
                </c:pt>
                <c:pt idx="5">
                  <c:v>28</c:v>
                </c:pt>
                <c:pt idx="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7E-45F5-973D-712BEE930888}"/>
            </c:ext>
          </c:extLst>
        </c:ser>
        <c:ser>
          <c:idx val="2"/>
          <c:order val="2"/>
          <c:tx>
            <c:strRef>
              <c:f>'Tables Bucket'!$B$186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('Tables Bucket'!$D$186,'Tables Bucket'!$G$186,'Tables Bucket'!$J$186,'Tables Bucket'!$M$186,'Tables Bucket'!$T$186,'Tables Bucket'!$W$186,'Tables Bucket'!$Z$186,'Tables Bucket'!$AC$186)</c:f>
              <c:numCache>
                <c:formatCode>General</c:formatCode>
                <c:ptCount val="8"/>
                <c:pt idx="0">
                  <c:v>405</c:v>
                </c:pt>
                <c:pt idx="1">
                  <c:v>403</c:v>
                </c:pt>
                <c:pt idx="2">
                  <c:v>415</c:v>
                </c:pt>
                <c:pt idx="3">
                  <c:v>436</c:v>
                </c:pt>
                <c:pt idx="4">
                  <c:v>446</c:v>
                </c:pt>
                <c:pt idx="5">
                  <c:v>403</c:v>
                </c:pt>
                <c:pt idx="6">
                  <c:v>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14-4F8D-B4EF-B93A6728680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2839327"/>
        <c:axId val="1372837663"/>
      </c:lineChart>
      <c:catAx>
        <c:axId val="137283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837663"/>
        <c:crosses val="autoZero"/>
        <c:auto val="1"/>
        <c:lblAlgn val="ctr"/>
        <c:lblOffset val="100"/>
        <c:noMultiLvlLbl val="0"/>
      </c:catAx>
      <c:valAx>
        <c:axId val="1372837663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839327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029851137521651"/>
          <c:y val="5.4998425196850394E-2"/>
          <c:w val="0.11939288487815428"/>
          <c:h val="0.259617201695941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92760992509139E-2"/>
          <c:y val="5.2380952380952382E-2"/>
          <c:w val="0.61871031475396288"/>
          <c:h val="0.83715110611173604"/>
        </c:manualLayout>
      </c:layout>
      <c:lineChart>
        <c:grouping val="standard"/>
        <c:varyColors val="0"/>
        <c:ser>
          <c:idx val="0"/>
          <c:order val="0"/>
          <c:tx>
            <c:strRef>
              <c:f>'Tables Bucket'!$B$34</c:f>
              <c:strCache>
                <c:ptCount val="1"/>
                <c:pt idx="0">
                  <c:v>Asian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('Tables Bucket'!$P$2,'Tables Bucket'!$AF$2,'Tables Bucket'!$AN$2)</c:f>
              <c:numCache>
                <c:formatCode>General</c:formatCode>
                <c:ptCount val="3"/>
                <c:pt idx="0">
                  <c:v>1819</c:v>
                </c:pt>
                <c:pt idx="1">
                  <c:v>1920</c:v>
                </c:pt>
                <c:pt idx="2">
                  <c:v>2021</c:v>
                </c:pt>
              </c:numCache>
            </c:numRef>
          </c:cat>
          <c:val>
            <c:numRef>
              <c:f>('Tables Bucket'!$R$34,'Tables Bucket'!$AH$34)</c:f>
              <c:numCache>
                <c:formatCode>0%</c:formatCode>
                <c:ptCount val="2"/>
                <c:pt idx="0" formatCode="0.00%">
                  <c:v>0.83098591549295775</c:v>
                </c:pt>
                <c:pt idx="1">
                  <c:v>0.86153846153846159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D2-4D32-AF19-856EBA2455A1}"/>
            </c:ext>
          </c:extLst>
        </c:ser>
        <c:ser>
          <c:idx val="1"/>
          <c:order val="1"/>
          <c:tx>
            <c:strRef>
              <c:f>'Tables Bucket'!$B$35</c:f>
              <c:strCache>
                <c:ptCount val="1"/>
                <c:pt idx="0">
                  <c:v>Black or African American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('Tables Bucket'!$P$2,'Tables Bucket'!$AF$2,'Tables Bucket'!$AN$2)</c:f>
              <c:numCache>
                <c:formatCode>General</c:formatCode>
                <c:ptCount val="3"/>
                <c:pt idx="0">
                  <c:v>1819</c:v>
                </c:pt>
                <c:pt idx="1">
                  <c:v>1920</c:v>
                </c:pt>
                <c:pt idx="2">
                  <c:v>2021</c:v>
                </c:pt>
              </c:numCache>
            </c:numRef>
          </c:cat>
          <c:val>
            <c:numRef>
              <c:f>('Tables Bucket'!$R$35,'Tables Bucket'!$AH$35)</c:f>
              <c:numCache>
                <c:formatCode>0%</c:formatCode>
                <c:ptCount val="2"/>
                <c:pt idx="0" formatCode="0.00%">
                  <c:v>0.84158415841584155</c:v>
                </c:pt>
                <c:pt idx="1">
                  <c:v>0.79126213592233008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D2-4D32-AF19-856EBA2455A1}"/>
            </c:ext>
          </c:extLst>
        </c:ser>
        <c:ser>
          <c:idx val="2"/>
          <c:order val="2"/>
          <c:tx>
            <c:strRef>
              <c:f>'Tables Bucket'!$B$36</c:f>
              <c:strCache>
                <c:ptCount val="1"/>
                <c:pt idx="0">
                  <c:v>Hispanic or Latinx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('Tables Bucket'!$P$2,'Tables Bucket'!$AF$2,'Tables Bucket'!$AN$2)</c:f>
              <c:numCache>
                <c:formatCode>General</c:formatCode>
                <c:ptCount val="3"/>
                <c:pt idx="0">
                  <c:v>1819</c:v>
                </c:pt>
                <c:pt idx="1">
                  <c:v>1920</c:v>
                </c:pt>
                <c:pt idx="2">
                  <c:v>2021</c:v>
                </c:pt>
              </c:numCache>
            </c:numRef>
          </c:cat>
          <c:val>
            <c:numRef>
              <c:f>('Tables Bucket'!$R$36,'Tables Bucket'!$AH$36)</c:f>
              <c:numCache>
                <c:formatCode>0%</c:formatCode>
                <c:ptCount val="2"/>
                <c:pt idx="0" formatCode="0.00%">
                  <c:v>0.82178217821782173</c:v>
                </c:pt>
                <c:pt idx="1">
                  <c:v>0.81509433962264155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D2-4D32-AF19-856EBA2455A1}"/>
            </c:ext>
          </c:extLst>
        </c:ser>
        <c:ser>
          <c:idx val="4"/>
          <c:order val="3"/>
          <c:tx>
            <c:strRef>
              <c:f>'Tables Bucket'!$B$37</c:f>
              <c:strCache>
                <c:ptCount val="1"/>
                <c:pt idx="0">
                  <c:v>White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('Tables Bucket'!$P$2,'Tables Bucket'!$AF$2,'Tables Bucket'!$AN$2)</c:f>
              <c:numCache>
                <c:formatCode>General</c:formatCode>
                <c:ptCount val="3"/>
                <c:pt idx="0">
                  <c:v>1819</c:v>
                </c:pt>
                <c:pt idx="1">
                  <c:v>1920</c:v>
                </c:pt>
                <c:pt idx="2">
                  <c:v>2021</c:v>
                </c:pt>
              </c:numCache>
            </c:numRef>
          </c:cat>
          <c:val>
            <c:numRef>
              <c:f>('Tables Bucket'!$R$37,'Tables Bucket'!$AH$37)</c:f>
              <c:numCache>
                <c:formatCode>0%</c:formatCode>
                <c:ptCount val="2"/>
                <c:pt idx="0" formatCode="0.00%">
                  <c:v>0.90293040293040294</c:v>
                </c:pt>
                <c:pt idx="1">
                  <c:v>0.90719257540603249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D2-4D32-AF19-856EBA2455A1}"/>
            </c:ext>
          </c:extLst>
        </c:ser>
        <c:ser>
          <c:idx val="3"/>
          <c:order val="4"/>
          <c:tx>
            <c:strRef>
              <c:f>'Tables Bucket'!$B$38</c:f>
              <c:strCache>
                <c:ptCount val="1"/>
                <c:pt idx="0">
                  <c:v>Other Race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('Tables Bucket'!$P$2,'Tables Bucket'!$AF$2,'Tables Bucket'!$AN$2)</c:f>
              <c:numCache>
                <c:formatCode>General</c:formatCode>
                <c:ptCount val="3"/>
                <c:pt idx="0">
                  <c:v>1819</c:v>
                </c:pt>
                <c:pt idx="1">
                  <c:v>1920</c:v>
                </c:pt>
                <c:pt idx="2">
                  <c:v>2021</c:v>
                </c:pt>
              </c:numCache>
            </c:numRef>
          </c:cat>
          <c:val>
            <c:numRef>
              <c:f>('Tables Bucket'!$R$38,'Tables Bucket'!$AH$38)</c:f>
              <c:numCache>
                <c:formatCode>0%</c:formatCode>
                <c:ptCount val="2"/>
                <c:pt idx="0" formatCode="0.00%">
                  <c:v>0.87195121951219512</c:v>
                </c:pt>
                <c:pt idx="1">
                  <c:v>0.81971830985915495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D2-4D32-AF19-856EBA2455A1}"/>
            </c:ext>
          </c:extLst>
        </c:ser>
        <c:ser>
          <c:idx val="5"/>
          <c:order val="5"/>
          <c:tx>
            <c:strRef>
              <c:f>'Tables Bucket'!$AJ$1:$AM$1</c:f>
              <c:strCache>
                <c:ptCount val="4"/>
                <c:pt idx="0">
                  <c:v>FY 2021 -- targets</c:v>
                </c:pt>
              </c:strCache>
            </c:strRef>
          </c:tx>
          <c:spPr>
            <a:ln w="28575" cap="rnd">
              <a:solidFill>
                <a:schemeClr val="accent1">
                  <a:alpha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('Tables Bucket'!$P$2,'Tables Bucket'!$AF$2,'Tables Bucket'!$AN$2)</c:f>
              <c:numCache>
                <c:formatCode>General</c:formatCode>
                <c:ptCount val="3"/>
                <c:pt idx="0">
                  <c:v>1819</c:v>
                </c:pt>
                <c:pt idx="1">
                  <c:v>1920</c:v>
                </c:pt>
                <c:pt idx="2">
                  <c:v>2021</c:v>
                </c:pt>
              </c:numCache>
            </c:numRef>
          </c:cat>
          <c:val>
            <c:numRef>
              <c:f>('Tables Bucket'!$S$34,'Tables Bucket'!$AH$34,'Tables Bucket'!$AN$34)</c:f>
              <c:numCache>
                <c:formatCode>0%</c:formatCode>
                <c:ptCount val="3"/>
                <c:pt idx="1">
                  <c:v>0.86153846153846159</c:v>
                </c:pt>
                <c:pt idx="2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60-4F2C-86B5-F5CC0AF1E037}"/>
            </c:ext>
          </c:extLst>
        </c:ser>
        <c:ser>
          <c:idx val="6"/>
          <c:order val="6"/>
          <c:tx>
            <c:strRef>
              <c:f>'Tables Bucket'!$AJ$1:$AM$1</c:f>
              <c:strCache>
                <c:ptCount val="4"/>
                <c:pt idx="0">
                  <c:v>FY 2021 -- targets</c:v>
                </c:pt>
              </c:strCache>
            </c:strRef>
          </c:tx>
          <c:spPr>
            <a:ln w="28575" cap="rnd">
              <a:solidFill>
                <a:schemeClr val="accent2">
                  <a:alpha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('Tables Bucket'!$S$35,'Tables Bucket'!$AH$35,'Tables Bucket'!$AN$35)</c:f>
              <c:numCache>
                <c:formatCode>0%</c:formatCode>
                <c:ptCount val="3"/>
                <c:pt idx="1">
                  <c:v>0.79126213592233008</c:v>
                </c:pt>
                <c:pt idx="2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60-4F2C-86B5-F5CC0AF1E037}"/>
            </c:ext>
          </c:extLst>
        </c:ser>
        <c:ser>
          <c:idx val="7"/>
          <c:order val="7"/>
          <c:spPr>
            <a:ln w="28575" cap="rnd">
              <a:solidFill>
                <a:schemeClr val="accent3">
                  <a:alpha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('Tables Bucket'!$S$36,'Tables Bucket'!$AH$36,'Tables Bucket'!$AN$36)</c:f>
              <c:numCache>
                <c:formatCode>0%</c:formatCode>
                <c:ptCount val="3"/>
                <c:pt idx="1">
                  <c:v>0.81509433962264155</c:v>
                </c:pt>
                <c:pt idx="2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60-4F2C-86B5-F5CC0AF1E037}"/>
            </c:ext>
          </c:extLst>
        </c:ser>
        <c:ser>
          <c:idx val="8"/>
          <c:order val="8"/>
          <c:spPr>
            <a:ln w="28575" cap="rnd">
              <a:solidFill>
                <a:schemeClr val="accent6">
                  <a:alpha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('Tables Bucket'!$S$37,'Tables Bucket'!$AH$37,'Tables Bucket'!$AN$37)</c:f>
              <c:numCache>
                <c:formatCode>0%</c:formatCode>
                <c:ptCount val="3"/>
                <c:pt idx="1">
                  <c:v>0.90719257540603249</c:v>
                </c:pt>
                <c:pt idx="2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60-4F2C-86B5-F5CC0AF1E037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alpha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('Tables Bucket'!$S$38,'Tables Bucket'!$AH$38,'Tables Bucket'!$AN$38)</c:f>
              <c:numCache>
                <c:formatCode>0%</c:formatCode>
                <c:ptCount val="3"/>
                <c:pt idx="1">
                  <c:v>0.81971830985915495</c:v>
                </c:pt>
                <c:pt idx="2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60-4F2C-86B5-F5CC0AF1E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9250143"/>
        <c:axId val="1469246399"/>
      </c:lineChart>
      <c:catAx>
        <c:axId val="146925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246399"/>
        <c:crosses val="autoZero"/>
        <c:auto val="1"/>
        <c:lblAlgn val="ctr"/>
        <c:lblOffset val="100"/>
        <c:noMultiLvlLbl val="0"/>
      </c:catAx>
      <c:valAx>
        <c:axId val="1469246399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25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271192675718686"/>
          <c:y val="0.30862954630671169"/>
          <c:w val="0.27630545394424122"/>
          <c:h val="0.248812898387701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282981144569135E-2"/>
          <c:y val="3.0092519685039374E-2"/>
          <c:w val="0.94947195933272921"/>
          <c:h val="0.80266863517060372"/>
        </c:manualLayout>
      </c:layout>
      <c:lineChart>
        <c:grouping val="standard"/>
        <c:varyColors val="0"/>
        <c:ser>
          <c:idx val="0"/>
          <c:order val="0"/>
          <c:tx>
            <c:strRef>
              <c:f>'Tables Bucket'!$B$26</c:f>
              <c:strCache>
                <c:ptCount val="1"/>
                <c:pt idx="0">
                  <c:v>Asian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'Tables Bucket'!$AR$1:$BC$2</c:f>
              <c:multiLvlStrCache>
                <c:ptCount val="1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</c:lvl>
                <c:lvl>
                  <c:pt idx="0">
                    <c:v>FY1819</c:v>
                  </c:pt>
                  <c:pt idx="4">
                    <c:v>FY1920</c:v>
                  </c:pt>
                  <c:pt idx="8">
                    <c:v>FY2021</c:v>
                  </c:pt>
                </c:lvl>
              </c:multiLvlStrCache>
            </c:multiLvlStrRef>
          </c:cat>
          <c:val>
            <c:numRef>
              <c:f>('Tables Bucket'!$D$26,'Tables Bucket'!$G$26,'Tables Bucket'!$J$26,'Tables Bucket'!$M$26,'Tables Bucket'!$T$26,'Tables Bucket'!$W$26,'Tables Bucket'!$Z$26)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CD-46D6-9D49-086D70C14795}"/>
            </c:ext>
          </c:extLst>
        </c:ser>
        <c:ser>
          <c:idx val="1"/>
          <c:order val="1"/>
          <c:tx>
            <c:strRef>
              <c:f>'Tables Bucket'!$B$27</c:f>
              <c:strCache>
                <c:ptCount val="1"/>
                <c:pt idx="0">
                  <c:v>Black or African American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'Tables Bucket'!$AR$1:$BC$2</c:f>
              <c:multiLvlStrCache>
                <c:ptCount val="1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</c:lvl>
                <c:lvl>
                  <c:pt idx="0">
                    <c:v>FY1819</c:v>
                  </c:pt>
                  <c:pt idx="4">
                    <c:v>FY1920</c:v>
                  </c:pt>
                  <c:pt idx="8">
                    <c:v>FY2021</c:v>
                  </c:pt>
                </c:lvl>
              </c:multiLvlStrCache>
            </c:multiLvlStrRef>
          </c:cat>
          <c:val>
            <c:numRef>
              <c:f>('Tables Bucket'!$D$27,'Tables Bucket'!$G$27,'Tables Bucket'!$J$27,'Tables Bucket'!$M$27,'Tables Bucket'!$T$27,'Tables Bucket'!$W$27,'Tables Bucket'!$Z$27)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6</c:v>
                </c:pt>
                <c:pt idx="5">
                  <c:v>0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CD-46D6-9D49-086D70C14795}"/>
            </c:ext>
          </c:extLst>
        </c:ser>
        <c:ser>
          <c:idx val="2"/>
          <c:order val="2"/>
          <c:tx>
            <c:strRef>
              <c:f>'Tables Bucket'!$B$28</c:f>
              <c:strCache>
                <c:ptCount val="1"/>
                <c:pt idx="0">
                  <c:v>Hispanic or Latinx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'Tables Bucket'!$AR$1:$BC$2</c:f>
              <c:multiLvlStrCache>
                <c:ptCount val="1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</c:lvl>
                <c:lvl>
                  <c:pt idx="0">
                    <c:v>FY1819</c:v>
                  </c:pt>
                  <c:pt idx="4">
                    <c:v>FY1920</c:v>
                  </c:pt>
                  <c:pt idx="8">
                    <c:v>FY2021</c:v>
                  </c:pt>
                </c:lvl>
              </c:multiLvlStrCache>
            </c:multiLvlStrRef>
          </c:cat>
          <c:val>
            <c:numRef>
              <c:f>('Tables Bucket'!$D$28,'Tables Bucket'!$G$28,'Tables Bucket'!$J$28,'Tables Bucket'!$M$28,'Tables Bucket'!$T$28,'Tables Bucket'!$W$28,'Tables Bucket'!$Z$28)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14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CD-46D6-9D49-086D70C14795}"/>
            </c:ext>
          </c:extLst>
        </c:ser>
        <c:ser>
          <c:idx val="5"/>
          <c:order val="3"/>
          <c:tx>
            <c:strRef>
              <c:f>'Tables Bucket'!$B$29</c:f>
              <c:strCache>
                <c:ptCount val="1"/>
                <c:pt idx="0">
                  <c:v>White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'Tables Bucket'!$AR$1:$BC$2</c:f>
              <c:multiLvlStrCache>
                <c:ptCount val="1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</c:lvl>
                <c:lvl>
                  <c:pt idx="0">
                    <c:v>FY1819</c:v>
                  </c:pt>
                  <c:pt idx="4">
                    <c:v>FY1920</c:v>
                  </c:pt>
                  <c:pt idx="8">
                    <c:v>FY2021</c:v>
                  </c:pt>
                </c:lvl>
              </c:multiLvlStrCache>
            </c:multiLvlStrRef>
          </c:cat>
          <c:val>
            <c:numRef>
              <c:f>('Tables Bucket'!$D$29,'Tables Bucket'!$G$29,'Tables Bucket'!$J$29,'Tables Bucket'!$M$29,'Tables Bucket'!$T$29,'Tables Bucket'!$W$29,'Tables Bucket'!$Z$29)</c:f>
              <c:numCache>
                <c:formatCode>General</c:formatCode>
                <c:ptCount val="7"/>
                <c:pt idx="0">
                  <c:v>3</c:v>
                </c:pt>
                <c:pt idx="1">
                  <c:v>6</c:v>
                </c:pt>
                <c:pt idx="2">
                  <c:v>8</c:v>
                </c:pt>
                <c:pt idx="3">
                  <c:v>17</c:v>
                </c:pt>
                <c:pt idx="4">
                  <c:v>18</c:v>
                </c:pt>
                <c:pt idx="5">
                  <c:v>4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CD-46D6-9D49-086D70C14795}"/>
            </c:ext>
          </c:extLst>
        </c:ser>
        <c:ser>
          <c:idx val="3"/>
          <c:order val="4"/>
          <c:tx>
            <c:strRef>
              <c:f>'Tables Bucket'!$B$30</c:f>
              <c:strCache>
                <c:ptCount val="1"/>
                <c:pt idx="0">
                  <c:v>Other Race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'Tables Bucket'!$AR$1:$BC$2</c:f>
              <c:multiLvlStrCache>
                <c:ptCount val="1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</c:lvl>
                <c:lvl>
                  <c:pt idx="0">
                    <c:v>FY1819</c:v>
                  </c:pt>
                  <c:pt idx="4">
                    <c:v>FY1920</c:v>
                  </c:pt>
                  <c:pt idx="8">
                    <c:v>FY2021</c:v>
                  </c:pt>
                </c:lvl>
              </c:multiLvlStrCache>
            </c:multiLvlStrRef>
          </c:cat>
          <c:val>
            <c:numRef>
              <c:f>('Tables Bucket'!$D$30,'Tables Bucket'!$G$30,'Tables Bucket'!$J$30,'Tables Bucket'!$M$30,'Tables Bucket'!$T$30,'Tables Bucket'!$W$30,'Tables Bucket'!$Z$30)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17</c:v>
                </c:pt>
                <c:pt idx="5">
                  <c:v>10</c:v>
                </c:pt>
                <c:pt idx="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CD-46D6-9D49-086D70C14795}"/>
            </c:ext>
          </c:extLst>
        </c:ser>
        <c:ser>
          <c:idx val="10"/>
          <c:order val="5"/>
          <c:tx>
            <c:strRef>
              <c:f>'Tables Bucket'!$B$32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('Tables Bucket'!$D$32,'Tables Bucket'!$G$32,'Tables Bucket'!$J$32,'Tables Bucket'!$M$32,'Tables Bucket'!$T$32,'Tables Bucket'!$W$32,'Tables Bucket'!$Z$32,'Tables Bucket'!$AC$25,'Tables Bucket'!$AJ$25,'Tables Bucket'!$AK$25,'Tables Bucket'!$AL$25,'Tables Bucket'!$AM$25)</c:f>
              <c:numCache>
                <c:formatCode>General</c:formatCode>
                <c:ptCount val="12"/>
                <c:pt idx="0">
                  <c:v>15</c:v>
                </c:pt>
                <c:pt idx="1">
                  <c:v>20</c:v>
                </c:pt>
                <c:pt idx="2">
                  <c:v>24</c:v>
                </c:pt>
                <c:pt idx="3">
                  <c:v>50</c:v>
                </c:pt>
                <c:pt idx="4">
                  <c:v>63</c:v>
                </c:pt>
                <c:pt idx="5">
                  <c:v>27</c:v>
                </c:pt>
                <c:pt idx="6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D-4396-9CC0-517BF776FFDC}"/>
            </c:ext>
          </c:extLst>
        </c:ser>
        <c:ser>
          <c:idx val="4"/>
          <c:order val="6"/>
          <c:tx>
            <c:strRef>
              <c:f>'Tables Bucket'!$AJ$1:$AM$1</c:f>
              <c:strCache>
                <c:ptCount val="4"/>
                <c:pt idx="0">
                  <c:v>FY 2021 -- targets</c:v>
                </c:pt>
              </c:strCache>
            </c:strRef>
          </c:tx>
          <c:spPr>
            <a:ln w="28575" cap="rnd">
              <a:solidFill>
                <a:schemeClr val="accent1">
                  <a:alpha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('Tables Bucket'!$D$25,'Tables Bucket'!$G$25,'Tables Bucket'!$J$25,'Tables Bucket'!$M$25,'Tables Bucket'!$T$25,'Tables Bucket'!$W$25,'Tables Bucket'!$Z$26,'Tables Bucket'!$AC$26,'Tables Bucket'!$AJ$26,'Tables Bucket'!$AK$26,'Tables Bucket'!$AL$26,'Tables Bucket'!$AM$26)</c:f>
              <c:numCache>
                <c:formatCode>General</c:formatCode>
                <c:ptCount val="12"/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00-4719-8111-4544D5FFB149}"/>
            </c:ext>
          </c:extLst>
        </c:ser>
        <c:ser>
          <c:idx val="6"/>
          <c:order val="7"/>
          <c:tx>
            <c:strRef>
              <c:f>'Tables Bucket'!$AJ$1:$AM$1</c:f>
              <c:strCache>
                <c:ptCount val="4"/>
                <c:pt idx="0">
                  <c:v>FY 2021 -- targets</c:v>
                </c:pt>
              </c:strCache>
            </c:strRef>
          </c:tx>
          <c:spPr>
            <a:ln w="28575" cap="rnd">
              <a:solidFill>
                <a:schemeClr val="accent2">
                  <a:alpha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('Tables Bucket'!$D$25,'Tables Bucket'!$G$25,'Tables Bucket'!$J$25,'Tables Bucket'!$M$25,'Tables Bucket'!$T$25,'Tables Bucket'!$W$25,'Tables Bucket'!$Z$27,'Tables Bucket'!$AC$27,'Tables Bucket'!$AJ$27,'Tables Bucket'!$AK$27,'Tables Bucket'!$AL$27,'Tables Bucket'!$AM$27)</c:f>
              <c:numCache>
                <c:formatCode>General</c:formatCode>
                <c:ptCount val="12"/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00-4719-8111-4544D5FFB149}"/>
            </c:ext>
          </c:extLst>
        </c:ser>
        <c:ser>
          <c:idx val="7"/>
          <c:order val="8"/>
          <c:tx>
            <c:strRef>
              <c:f>'Tables Bucket'!$AJ$1:$AM$1</c:f>
              <c:strCache>
                <c:ptCount val="4"/>
                <c:pt idx="0">
                  <c:v>FY 2021 -- targets</c:v>
                </c:pt>
              </c:strCache>
            </c:strRef>
          </c:tx>
          <c:spPr>
            <a:ln w="28575" cap="rnd">
              <a:solidFill>
                <a:schemeClr val="accent3">
                  <a:alpha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('Tables Bucket'!$D$25,'Tables Bucket'!$G$25,'Tables Bucket'!$J$25,'Tables Bucket'!$M$25,'Tables Bucket'!$T$25,'Tables Bucket'!$W$25,'Tables Bucket'!$Z$28,'Tables Bucket'!$AC$28,'Tables Bucket'!$AJ$28,'Tables Bucket'!$AK$28,'Tables Bucket'!$AL$28,'Tables Bucket'!$AM$28)</c:f>
              <c:numCache>
                <c:formatCode>General</c:formatCode>
                <c:ptCount val="12"/>
                <c:pt idx="6">
                  <c:v>8</c:v>
                </c:pt>
                <c:pt idx="7">
                  <c:v>8</c:v>
                </c:pt>
                <c:pt idx="8">
                  <c:v>6</c:v>
                </c:pt>
                <c:pt idx="9">
                  <c:v>10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00-4719-8111-4544D5FFB149}"/>
            </c:ext>
          </c:extLst>
        </c:ser>
        <c:ser>
          <c:idx val="8"/>
          <c:order val="9"/>
          <c:tx>
            <c:strRef>
              <c:f>'Tables Bucket'!$AJ$1:$AM$1</c:f>
              <c:strCache>
                <c:ptCount val="4"/>
                <c:pt idx="0">
                  <c:v>FY 2021 -- targets</c:v>
                </c:pt>
              </c:strCache>
            </c:strRef>
          </c:tx>
          <c:spPr>
            <a:ln w="28575" cap="rnd">
              <a:solidFill>
                <a:schemeClr val="accent6">
                  <a:alpha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('Tables Bucket'!$D$25,'Tables Bucket'!$G$25,'Tables Bucket'!$J$25,'Tables Bucket'!$M$25,'Tables Bucket'!$T$25,'Tables Bucket'!$W$25,'Tables Bucket'!$Z$29,'Tables Bucket'!$AC$29,'Tables Bucket'!$AJ$29,'Tables Bucket'!$AK$29,'Tables Bucket'!$AL$29,'Tables Bucket'!$AM$29)</c:f>
              <c:numCache>
                <c:formatCode>General</c:formatCode>
                <c:ptCount val="12"/>
                <c:pt idx="6">
                  <c:v>10</c:v>
                </c:pt>
                <c:pt idx="7">
                  <c:v>10</c:v>
                </c:pt>
                <c:pt idx="8">
                  <c:v>12</c:v>
                </c:pt>
                <c:pt idx="9">
                  <c:v>12</c:v>
                </c:pt>
                <c:pt idx="10">
                  <c:v>14</c:v>
                </c:pt>
                <c:pt idx="1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00-4719-8111-4544D5FFB149}"/>
            </c:ext>
          </c:extLst>
        </c:ser>
        <c:ser>
          <c:idx val="9"/>
          <c:order val="10"/>
          <c:tx>
            <c:strRef>
              <c:f>'Tables Bucket'!$AJ$1:$AM$1</c:f>
              <c:strCache>
                <c:ptCount val="4"/>
                <c:pt idx="0">
                  <c:v>FY 2021 -- targets</c:v>
                </c:pt>
              </c:strCache>
            </c:strRef>
          </c:tx>
          <c:spPr>
            <a:ln w="28575" cap="rnd">
              <a:solidFill>
                <a:schemeClr val="accent4">
                  <a:alpha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('Tables Bucket'!$D$25,'Tables Bucket'!$G$25,'Tables Bucket'!$J$25,'Tables Bucket'!$M$25,'Tables Bucket'!$T$25,'Tables Bucket'!$W$25,'Tables Bucket'!$Z$30,'Tables Bucket'!$AC$30,'Tables Bucket'!$AJ$30,'Tables Bucket'!$AK$30,'Tables Bucket'!$AL$30,'Tables Bucket'!$AM$30)</c:f>
              <c:numCache>
                <c:formatCode>General</c:formatCode>
                <c:ptCount val="12"/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14</c:v>
                </c:pt>
                <c:pt idx="10">
                  <c:v>18</c:v>
                </c:pt>
                <c:pt idx="1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00-4719-8111-4544D5FFB149}"/>
            </c:ext>
          </c:extLst>
        </c:ser>
        <c:ser>
          <c:idx val="11"/>
          <c:order val="11"/>
          <c:spPr>
            <a:ln w="28575" cap="rnd">
              <a:solidFill>
                <a:schemeClr val="tx2">
                  <a:lumMod val="50000"/>
                  <a:alpha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('Tables Bucket'!$D$25,'Tables Bucket'!$G$25,'Tables Bucket'!$J$25,'Tables Bucket'!$M$25,'Tables Bucket'!$T$25,'Tables Bucket'!$W$25,'Tables Bucket'!$Z$32,'Tables Bucket'!$AC$32,'Tables Bucket'!$AJ$32,'Tables Bucket'!$AK$32,'Tables Bucket'!$AL$32,'Tables Bucket'!$AM$32)</c:f>
              <c:numCache>
                <c:formatCode>General</c:formatCode>
                <c:ptCount val="12"/>
                <c:pt idx="6">
                  <c:v>42</c:v>
                </c:pt>
                <c:pt idx="7">
                  <c:v>42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4D-4396-9CC0-517BF776F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4746111"/>
        <c:axId val="1134746527"/>
      </c:lineChart>
      <c:catAx>
        <c:axId val="113474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746527"/>
        <c:crosses val="autoZero"/>
        <c:auto val="1"/>
        <c:lblAlgn val="ctr"/>
        <c:lblOffset val="100"/>
        <c:noMultiLvlLbl val="0"/>
      </c:catAx>
      <c:valAx>
        <c:axId val="1134746527"/>
        <c:scaling>
          <c:orientation val="minMax"/>
          <c:max val="75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746111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297921522254474"/>
          <c:y val="4.0623687664041994E-2"/>
          <c:w val="0.22236414162557414"/>
          <c:h val="0.27135564304461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741559926732002E-2"/>
          <c:y val="6.9841269841269843E-2"/>
          <c:w val="0.92886726237871953"/>
          <c:h val="0.7087692674779289"/>
        </c:manualLayout>
      </c:layout>
      <c:lineChart>
        <c:grouping val="standard"/>
        <c:varyColors val="0"/>
        <c:ser>
          <c:idx val="0"/>
          <c:order val="0"/>
          <c:tx>
            <c:strRef>
              <c:f>Charts!$C$150</c:f>
              <c:strCache>
                <c:ptCount val="1"/>
                <c:pt idx="0">
                  <c:v># of HIV tests, by quarter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'Tables Bucket'!$AR$1:$BC$2</c:f>
              <c:multiLvlStrCache>
                <c:ptCount val="1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</c:lvl>
                <c:lvl>
                  <c:pt idx="0">
                    <c:v>FY1819</c:v>
                  </c:pt>
                  <c:pt idx="4">
                    <c:v>FY1920</c:v>
                  </c:pt>
                  <c:pt idx="8">
                    <c:v>FY2021</c:v>
                  </c:pt>
                </c:lvl>
              </c:multiLvlStrCache>
            </c:multiLvlStrRef>
          </c:cat>
          <c:val>
            <c:numRef>
              <c:f>('Tables Bucket'!$D$145,'Tables Bucket'!$G$145,'Tables Bucket'!$J$145,'Tables Bucket'!$M$145,'Tables Bucket'!$T$145,'Tables Bucket'!$W$145,'Tables Bucket'!$Z$145)</c:f>
              <c:numCache>
                <c:formatCode>General</c:formatCode>
                <c:ptCount val="7"/>
                <c:pt idx="0">
                  <c:v>4506</c:v>
                </c:pt>
                <c:pt idx="1">
                  <c:v>4097</c:v>
                </c:pt>
                <c:pt idx="2">
                  <c:v>4727</c:v>
                </c:pt>
                <c:pt idx="3">
                  <c:v>4758</c:v>
                </c:pt>
                <c:pt idx="4">
                  <c:v>5011</c:v>
                </c:pt>
                <c:pt idx="5">
                  <c:v>4694</c:v>
                </c:pt>
                <c:pt idx="6">
                  <c:v>4360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81-47EC-83CD-4B9383591F71}"/>
            </c:ext>
          </c:extLst>
        </c:ser>
        <c:ser>
          <c:idx val="1"/>
          <c:order val="1"/>
          <c:tx>
            <c:strRef>
              <c:f>Charts!$C$151</c:f>
              <c:strCache>
                <c:ptCount val="1"/>
                <c:pt idx="0">
                  <c:v># of HCV tests, by quarter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'Tables Bucket'!$AR$1:$BC$2</c:f>
              <c:multiLvlStrCache>
                <c:ptCount val="1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</c:lvl>
                <c:lvl>
                  <c:pt idx="0">
                    <c:v>FY1819</c:v>
                  </c:pt>
                  <c:pt idx="4">
                    <c:v>FY1920</c:v>
                  </c:pt>
                  <c:pt idx="8">
                    <c:v>FY2021</c:v>
                  </c:pt>
                </c:lvl>
              </c:multiLvlStrCache>
            </c:multiLvlStrRef>
          </c:cat>
          <c:val>
            <c:numRef>
              <c:f>('Tables Bucket'!$D$147,'Tables Bucket'!$G$147,'Tables Bucket'!$J$147,'Tables Bucket'!$M$147,'Tables Bucket'!$T$147,'Tables Bucket'!$W$147,'Tables Bucket'!$Z$147)</c:f>
              <c:numCache>
                <c:formatCode>General</c:formatCode>
                <c:ptCount val="7"/>
                <c:pt idx="0">
                  <c:v>856</c:v>
                </c:pt>
                <c:pt idx="1">
                  <c:v>846</c:v>
                </c:pt>
                <c:pt idx="2">
                  <c:v>956</c:v>
                </c:pt>
                <c:pt idx="3">
                  <c:v>970</c:v>
                </c:pt>
                <c:pt idx="4">
                  <c:v>1120</c:v>
                </c:pt>
                <c:pt idx="5">
                  <c:v>939</c:v>
                </c:pt>
                <c:pt idx="6">
                  <c:v>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81-47EC-83CD-4B9383591F71}"/>
            </c:ext>
          </c:extLst>
        </c:ser>
        <c:ser>
          <c:idx val="2"/>
          <c:order val="2"/>
          <c:tx>
            <c:strRef>
              <c:f>Charts!$D$47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'Tables Bucket'!$AR$1:$BC$2</c:f>
              <c:multiLvlStrCache>
                <c:ptCount val="1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</c:lvl>
                <c:lvl>
                  <c:pt idx="0">
                    <c:v>FY1819</c:v>
                  </c:pt>
                  <c:pt idx="4">
                    <c:v>FY1920</c:v>
                  </c:pt>
                  <c:pt idx="8">
                    <c:v>FY2021</c:v>
                  </c:pt>
                </c:lvl>
              </c:multiLvlStrCache>
            </c:multiLvlStrRef>
          </c:cat>
          <c:val>
            <c:numRef>
              <c:f>('Tables Bucket'!$D$144,'Tables Bucket'!$G$144,'Tables Bucket'!$J$144,'Tables Bucket'!$M$144,'Tables Bucket'!$T$144,'Tables Bucket'!$W$144,'Tables Bucket'!$Z$145,'Tables Bucket'!$AC$145,'Tables Bucket'!$AJ$145,'Tables Bucket'!$AK$145,'Tables Bucket'!$AL$145,'Tables Bucket'!$AM$145)</c:f>
              <c:numCache>
                <c:formatCode>General</c:formatCode>
                <c:ptCount val="12"/>
                <c:pt idx="6">
                  <c:v>4360</c:v>
                </c:pt>
                <c:pt idx="7">
                  <c:v>1100</c:v>
                </c:pt>
                <c:pt idx="8">
                  <c:v>1800</c:v>
                </c:pt>
                <c:pt idx="9">
                  <c:v>2500</c:v>
                </c:pt>
                <c:pt idx="10">
                  <c:v>4000</c:v>
                </c:pt>
                <c:pt idx="11">
                  <c:v>4200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89-4638-A45B-633A74348E8A}"/>
            </c:ext>
          </c:extLst>
        </c:ser>
        <c:ser>
          <c:idx val="3"/>
          <c:order val="3"/>
          <c:tx>
            <c:strRef>
              <c:f>Charts!$D$47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'Tables Bucket'!$AR$1:$BC$2</c:f>
              <c:multiLvlStrCache>
                <c:ptCount val="1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</c:lvl>
                <c:lvl>
                  <c:pt idx="0">
                    <c:v>FY1819</c:v>
                  </c:pt>
                  <c:pt idx="4">
                    <c:v>FY1920</c:v>
                  </c:pt>
                  <c:pt idx="8">
                    <c:v>FY2021</c:v>
                  </c:pt>
                </c:lvl>
              </c:multiLvlStrCache>
            </c:multiLvlStrRef>
          </c:cat>
          <c:val>
            <c:numRef>
              <c:f>('Tables Bucket'!$D$146,'Tables Bucket'!$G$146,'Tables Bucket'!$J$146,'Tables Bucket'!$M$146,'Tables Bucket'!$T$146,'Tables Bucket'!$W$146,'Tables Bucket'!$Z$147,'Tables Bucket'!$AC$147,'Tables Bucket'!$AJ$147,'Tables Bucket'!$AK$147,'Tables Bucket'!$AL$147,'Tables Bucket'!$AM$147)</c:f>
              <c:numCache>
                <c:formatCode>General</c:formatCode>
                <c:ptCount val="12"/>
                <c:pt idx="6">
                  <c:v>873</c:v>
                </c:pt>
                <c:pt idx="7">
                  <c:v>240</c:v>
                </c:pt>
                <c:pt idx="8">
                  <c:v>300</c:v>
                </c:pt>
                <c:pt idx="9">
                  <c:v>600</c:v>
                </c:pt>
                <c:pt idx="10">
                  <c:v>1000</c:v>
                </c:pt>
                <c:pt idx="11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89-4638-A45B-633A74348E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2839327"/>
        <c:axId val="1372837663"/>
      </c:lineChart>
      <c:catAx>
        <c:axId val="137283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837663"/>
        <c:crosses val="autoZero"/>
        <c:auto val="1"/>
        <c:lblAlgn val="ctr"/>
        <c:lblOffset val="100"/>
        <c:noMultiLvlLbl val="0"/>
      </c:catAx>
      <c:valAx>
        <c:axId val="1372837663"/>
        <c:scaling>
          <c:orientation val="minMax"/>
          <c:max val="550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839327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081889108430731"/>
          <c:y val="2.1968981150083514E-2"/>
          <c:w val="0.14781614844960858"/>
          <c:h val="0.312124075399665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574882206805"/>
          <c:y val="7.3333333333333334E-2"/>
          <c:w val="0.79223055771750095"/>
          <c:h val="0.8533333333333333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'Tables Bucket'!$B$5</c:f>
              <c:strCache>
                <c:ptCount val="1"/>
                <c:pt idx="0">
                  <c:v>Magnet Express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('Tables Bucket'!$D$1,'Tables Bucket'!$T$1,'Tables Bucket'!$AJ$1)</c:f>
              <c:strCache>
                <c:ptCount val="3"/>
                <c:pt idx="0">
                  <c:v>FY 1819</c:v>
                </c:pt>
                <c:pt idx="1">
                  <c:v>FY 1920</c:v>
                </c:pt>
                <c:pt idx="2">
                  <c:v>FY 2021 -- targets</c:v>
                </c:pt>
              </c:strCache>
            </c:strRef>
          </c:cat>
          <c:val>
            <c:numRef>
              <c:f>('Tables Bucket'!$P$5,'Tables Bucket'!$AF$5,'Tables Bucket'!$AJ$5)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19-4DCD-B7F8-778BF408ECB9}"/>
            </c:ext>
          </c:extLst>
        </c:ser>
        <c:ser>
          <c:idx val="1"/>
          <c:order val="1"/>
          <c:tx>
            <c:strRef>
              <c:f>'Tables Bucket'!$B$6</c:f>
              <c:strCache>
                <c:ptCount val="1"/>
                <c:pt idx="0">
                  <c:v>Magnet Strut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('Tables Bucket'!$D$1,'Tables Bucket'!$T$1,'Tables Bucket'!$AJ$1)</c:f>
              <c:strCache>
                <c:ptCount val="3"/>
                <c:pt idx="0">
                  <c:v>FY 1819</c:v>
                </c:pt>
                <c:pt idx="1">
                  <c:v>FY 1920</c:v>
                </c:pt>
                <c:pt idx="2">
                  <c:v>FY 2021 -- targets</c:v>
                </c:pt>
              </c:strCache>
            </c:strRef>
          </c:cat>
          <c:val>
            <c:numRef>
              <c:f>('Tables Bucket'!$P$6,'Tables Bucket'!$AF$6,'Tables Bucket'!$AJ$6)</c:f>
              <c:numCache>
                <c:formatCode>General</c:formatCode>
                <c:ptCount val="3"/>
                <c:pt idx="0">
                  <c:v>57</c:v>
                </c:pt>
                <c:pt idx="1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19-4DCD-B7F8-778BF408ECB9}"/>
            </c:ext>
          </c:extLst>
        </c:ser>
        <c:ser>
          <c:idx val="2"/>
          <c:order val="2"/>
          <c:tx>
            <c:strRef>
              <c:f>'Tables Bucket'!$B$7</c:f>
              <c:strCache>
                <c:ptCount val="1"/>
                <c:pt idx="0">
                  <c:v>SFAF - SAS Testing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('Tables Bucket'!$D$1,'Tables Bucket'!$T$1,'Tables Bucket'!$AJ$1)</c:f>
              <c:strCache>
                <c:ptCount val="3"/>
                <c:pt idx="0">
                  <c:v>FY 1819</c:v>
                </c:pt>
                <c:pt idx="1">
                  <c:v>FY 1920</c:v>
                </c:pt>
                <c:pt idx="2">
                  <c:v>FY 2021 -- targets</c:v>
                </c:pt>
              </c:strCache>
            </c:strRef>
          </c:cat>
          <c:val>
            <c:numRef>
              <c:f>('Tables Bucket'!$P$7,'Tables Bucket'!$AF$7,'Tables Bucket'!$AJ$7)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19-4DCD-B7F8-778BF408ECB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38"/>
        <c:overlap val="100"/>
        <c:axId val="1013418863"/>
        <c:axId val="1013425935"/>
      </c:barChart>
      <c:catAx>
        <c:axId val="101341886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425935"/>
        <c:crosses val="autoZero"/>
        <c:auto val="1"/>
        <c:lblAlgn val="ctr"/>
        <c:lblOffset val="100"/>
        <c:noMultiLvlLbl val="0"/>
      </c:catAx>
      <c:valAx>
        <c:axId val="1013425935"/>
        <c:scaling>
          <c:orientation val="minMax"/>
          <c:max val="64"/>
          <c:min val="0"/>
        </c:scaling>
        <c:delete val="1"/>
        <c:axPos val="t"/>
        <c:numFmt formatCode="General" sourceLinked="1"/>
        <c:majorTickMark val="none"/>
        <c:minorTickMark val="none"/>
        <c:tickLblPos val="nextTo"/>
        <c:crossAx val="101341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706812655636351"/>
          <c:y val="0.7597213473315837"/>
          <c:w val="0.18947446696950965"/>
          <c:h val="0.235834208223972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99673747678092"/>
          <c:y val="7.3333333333333334E-2"/>
          <c:w val="0.74362687601735245"/>
          <c:h val="0.85333333333333339"/>
        </c:manualLayout>
      </c:layout>
      <c:barChart>
        <c:barDir val="bar"/>
        <c:grouping val="stacked"/>
        <c:varyColors val="0"/>
        <c:ser>
          <c:idx val="5"/>
          <c:order val="0"/>
          <c:tx>
            <c:strRef>
              <c:f>'Tables Bucket'!$B$82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('Tables Bucket'!$P$82,'Tables Bucket'!$AF$82)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44-4A58-8D71-D6E770D14FBA}"/>
            </c:ext>
          </c:extLst>
        </c:ser>
        <c:ser>
          <c:idx val="0"/>
          <c:order val="1"/>
          <c:tx>
            <c:strRef>
              <c:f>'Tables Bucket'!$B$83</c:f>
              <c:strCache>
                <c:ptCount val="1"/>
                <c:pt idx="0">
                  <c:v>Black or African American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('Tables Bucket'!$D$1,'Tables Bucket'!$T$1,'Tables Bucket'!$AJ$1)</c:f>
              <c:strCache>
                <c:ptCount val="3"/>
                <c:pt idx="0">
                  <c:v>FY 1819</c:v>
                </c:pt>
                <c:pt idx="1">
                  <c:v>FY 1920</c:v>
                </c:pt>
                <c:pt idx="2">
                  <c:v>FY 2021 -- targets</c:v>
                </c:pt>
              </c:strCache>
            </c:strRef>
          </c:cat>
          <c:val>
            <c:numRef>
              <c:f>('Tables Bucket'!$P$83,'Tables Bucket'!$AF$83)</c:f>
              <c:numCache>
                <c:formatCode>General</c:formatCode>
                <c:ptCount val="2"/>
                <c:pt idx="0">
                  <c:v>25</c:v>
                </c:pt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44-4A58-8D71-D6E770D14FBA}"/>
            </c:ext>
          </c:extLst>
        </c:ser>
        <c:ser>
          <c:idx val="1"/>
          <c:order val="2"/>
          <c:tx>
            <c:strRef>
              <c:f>'Tables Bucket'!$B$84</c:f>
              <c:strCache>
                <c:ptCount val="1"/>
                <c:pt idx="0">
                  <c:v>Hispanic or Latinx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('Tables Bucket'!$D$1,'Tables Bucket'!$T$1,'Tables Bucket'!$AJ$1)</c:f>
              <c:strCache>
                <c:ptCount val="3"/>
                <c:pt idx="0">
                  <c:v>FY 1819</c:v>
                </c:pt>
                <c:pt idx="1">
                  <c:v>FY 1920</c:v>
                </c:pt>
                <c:pt idx="2">
                  <c:v>FY 2021 -- targets</c:v>
                </c:pt>
              </c:strCache>
            </c:strRef>
          </c:cat>
          <c:val>
            <c:numRef>
              <c:f>('Tables Bucket'!$P$84,'Tables Bucket'!$AF$84)</c:f>
              <c:numCache>
                <c:formatCode>General</c:formatCode>
                <c:ptCount val="2"/>
                <c:pt idx="0">
                  <c:v>6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44-4A58-8D71-D6E770D14FBA}"/>
            </c:ext>
          </c:extLst>
        </c:ser>
        <c:ser>
          <c:idx val="2"/>
          <c:order val="3"/>
          <c:tx>
            <c:strRef>
              <c:f>'Tables Bucket'!$B$85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('Tables Bucket'!$D$1,'Tables Bucket'!$T$1,'Tables Bucket'!$AJ$1)</c:f>
              <c:strCache>
                <c:ptCount val="3"/>
                <c:pt idx="0">
                  <c:v>FY 1819</c:v>
                </c:pt>
                <c:pt idx="1">
                  <c:v>FY 1920</c:v>
                </c:pt>
                <c:pt idx="2">
                  <c:v>FY 2021 -- targets</c:v>
                </c:pt>
              </c:strCache>
            </c:strRef>
          </c:cat>
          <c:val>
            <c:numRef>
              <c:f>('Tables Bucket'!$P$85,'Tables Bucket'!$AF$85)</c:f>
              <c:numCache>
                <c:formatCode>General</c:formatCode>
                <c:ptCount val="2"/>
                <c:pt idx="0">
                  <c:v>85</c:v>
                </c:pt>
                <c:pt idx="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44-4A58-8D71-D6E770D14FBA}"/>
            </c:ext>
          </c:extLst>
        </c:ser>
        <c:ser>
          <c:idx val="3"/>
          <c:order val="4"/>
          <c:tx>
            <c:strRef>
              <c:f>'Tables Bucket'!$B$46</c:f>
              <c:strCache>
                <c:ptCount val="1"/>
                <c:pt idx="0">
                  <c:v>Other Race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('Tables Bucket'!$D$1,'Tables Bucket'!$T$1,'Tables Bucket'!$AJ$1)</c:f>
              <c:strCache>
                <c:ptCount val="3"/>
                <c:pt idx="0">
                  <c:v>FY 1819</c:v>
                </c:pt>
                <c:pt idx="1">
                  <c:v>FY 1920</c:v>
                </c:pt>
                <c:pt idx="2">
                  <c:v>FY 2021 -- targets</c:v>
                </c:pt>
              </c:strCache>
            </c:strRef>
          </c:cat>
          <c:val>
            <c:numRef>
              <c:f>('Tables Bucket'!$P$86,'Tables Bucket'!$AF$86)</c:f>
              <c:numCache>
                <c:formatCode>General</c:formatCode>
                <c:ptCount val="2"/>
                <c:pt idx="0">
                  <c:v>28</c:v>
                </c:pt>
                <c:pt idx="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44-4A58-8D71-D6E770D14FB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38"/>
        <c:overlap val="100"/>
        <c:axId val="1013418863"/>
        <c:axId val="1013425935"/>
      </c:barChart>
      <c:catAx>
        <c:axId val="101341886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425935"/>
        <c:crosses val="autoZero"/>
        <c:auto val="1"/>
        <c:lblAlgn val="ctr"/>
        <c:lblOffset val="100"/>
        <c:noMultiLvlLbl val="0"/>
      </c:catAx>
      <c:valAx>
        <c:axId val="1013425935"/>
        <c:scaling>
          <c:orientation val="minMax"/>
          <c:min val="0"/>
        </c:scaling>
        <c:delete val="1"/>
        <c:axPos val="t"/>
        <c:numFmt formatCode="General" sourceLinked="1"/>
        <c:majorTickMark val="out"/>
        <c:minorTickMark val="none"/>
        <c:tickLblPos val="nextTo"/>
        <c:crossAx val="101341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248463749153019"/>
          <c:y val="0.53935083114610671"/>
          <c:w val="0.21751536250846981"/>
          <c:h val="0.426179060950714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064489597976291E-2"/>
          <c:y val="8.3174803149606305E-2"/>
          <c:w val="0.90389847336498685"/>
          <c:h val="0.6960419947506562"/>
        </c:manualLayout>
      </c:layout>
      <c:lineChart>
        <c:grouping val="standard"/>
        <c:varyColors val="0"/>
        <c:ser>
          <c:idx val="0"/>
          <c:order val="0"/>
          <c:tx>
            <c:strRef>
              <c:f>'Tables Bucket'!$B$188</c:f>
              <c:strCache>
                <c:ptCount val="1"/>
                <c:pt idx="0">
                  <c:v># of Groups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'Tables Bucket'!$AR$1:$AY$2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FY1819</c:v>
                  </c:pt>
                  <c:pt idx="4">
                    <c:v>FY1920</c:v>
                  </c:pt>
                </c:lvl>
              </c:multiLvlStrCache>
            </c:multiLvlStrRef>
          </c:cat>
          <c:val>
            <c:numRef>
              <c:f>('Tables Bucket'!$D$188,'Tables Bucket'!$G$188,'Tables Bucket'!$J$188,'Tables Bucket'!$M$188,'Tables Bucket'!$T$188,'Tables Bucket'!$W$188,'Tables Bucket'!$Z$188,'Tables Bucket'!$AC$188)</c:f>
              <c:numCache>
                <c:formatCode>General</c:formatCode>
                <c:ptCount val="8"/>
                <c:pt idx="0">
                  <c:v>312</c:v>
                </c:pt>
                <c:pt idx="1">
                  <c:v>312</c:v>
                </c:pt>
                <c:pt idx="2">
                  <c:v>312</c:v>
                </c:pt>
                <c:pt idx="3">
                  <c:v>312</c:v>
                </c:pt>
                <c:pt idx="4">
                  <c:v>312</c:v>
                </c:pt>
                <c:pt idx="5">
                  <c:v>312</c:v>
                </c:pt>
                <c:pt idx="6">
                  <c:v>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4F-4DBA-A18C-CBAF0DCFD70D}"/>
            </c:ext>
          </c:extLst>
        </c:ser>
        <c:ser>
          <c:idx val="1"/>
          <c:order val="1"/>
          <c:tx>
            <c:strRef>
              <c:f>'Tables Bucket'!$B$189</c:f>
              <c:strCache>
                <c:ptCount val="1"/>
                <c:pt idx="0">
                  <c:v># Individual Counseling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'Tables Bucket'!$AR$1:$AY$2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FY1819</c:v>
                  </c:pt>
                  <c:pt idx="4">
                    <c:v>FY1920</c:v>
                  </c:pt>
                </c:lvl>
              </c:multiLvlStrCache>
            </c:multiLvlStrRef>
          </c:cat>
          <c:val>
            <c:numRef>
              <c:f>('Tables Bucket'!$D$189,'Tables Bucket'!$G$189,'Tables Bucket'!$J$189,'Tables Bucket'!$M$189,'Tables Bucket'!$T$189,'Tables Bucket'!$W$189,'Tables Bucket'!$Z$189,'Tables Bucket'!$AC$189)</c:f>
              <c:numCache>
                <c:formatCode>General</c:formatCode>
                <c:ptCount val="8"/>
                <c:pt idx="0">
                  <c:v>116</c:v>
                </c:pt>
                <c:pt idx="1">
                  <c:v>90</c:v>
                </c:pt>
                <c:pt idx="2">
                  <c:v>106</c:v>
                </c:pt>
                <c:pt idx="3">
                  <c:v>112</c:v>
                </c:pt>
                <c:pt idx="4">
                  <c:v>136</c:v>
                </c:pt>
                <c:pt idx="5">
                  <c:v>139</c:v>
                </c:pt>
                <c:pt idx="6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4F-4DBA-A18C-CBAF0DCFD70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2839327"/>
        <c:axId val="1372837663"/>
      </c:lineChart>
      <c:catAx>
        <c:axId val="137283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837663"/>
        <c:crosses val="autoZero"/>
        <c:auto val="1"/>
        <c:lblAlgn val="ctr"/>
        <c:lblOffset val="100"/>
        <c:noMultiLvlLbl val="0"/>
      </c:catAx>
      <c:valAx>
        <c:axId val="1372837663"/>
        <c:scaling>
          <c:orientation val="minMax"/>
          <c:min val="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839327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864640983547468"/>
          <c:y val="0.2494426946631671"/>
          <c:w val="0.13104498641789625"/>
          <c:h val="0.331839457567803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845000180220923E-2"/>
          <c:y val="8.3174803149606305E-2"/>
          <c:w val="0.8905817858909959"/>
          <c:h val="0.68695108565974705"/>
        </c:manualLayout>
      </c:layout>
      <c:lineChart>
        <c:grouping val="standard"/>
        <c:varyColors val="0"/>
        <c:ser>
          <c:idx val="0"/>
          <c:order val="0"/>
          <c:tx>
            <c:strRef>
              <c:f>'Tables Bucket'!$B$182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'Tables Bucket'!$AR$1:$BC$2</c:f>
              <c:multiLvlStrCache>
                <c:ptCount val="1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</c:lvl>
                <c:lvl>
                  <c:pt idx="0">
                    <c:v>FY1819</c:v>
                  </c:pt>
                  <c:pt idx="4">
                    <c:v>FY1920</c:v>
                  </c:pt>
                  <c:pt idx="8">
                    <c:v>FY2021</c:v>
                  </c:pt>
                </c:lvl>
              </c:multiLvlStrCache>
            </c:multiLvlStrRef>
          </c:cat>
          <c:val>
            <c:numRef>
              <c:f>('Tables Bucket'!$D$182,'Tables Bucket'!$G$182,'Tables Bucket'!$J$182,'Tables Bucket'!$M$182,'Tables Bucket'!$T$182,'Tables Bucket'!$W$182,'Tables Bucket'!$Z$182,'Tables Bucket'!$AC$182)</c:f>
              <c:numCache>
                <c:formatCode>General</c:formatCode>
                <c:ptCount val="8"/>
                <c:pt idx="0">
                  <c:v>537578</c:v>
                </c:pt>
                <c:pt idx="1">
                  <c:v>435036</c:v>
                </c:pt>
                <c:pt idx="2">
                  <c:v>382244</c:v>
                </c:pt>
                <c:pt idx="3">
                  <c:v>403145</c:v>
                </c:pt>
                <c:pt idx="4">
                  <c:v>616201</c:v>
                </c:pt>
                <c:pt idx="5">
                  <c:v>289415</c:v>
                </c:pt>
                <c:pt idx="6">
                  <c:v>333253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E5-4517-95CA-8E4E50BF8DA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2839327"/>
        <c:axId val="1372837663"/>
      </c:lineChart>
      <c:catAx>
        <c:axId val="137283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837663"/>
        <c:crosses val="autoZero"/>
        <c:auto val="1"/>
        <c:lblAlgn val="ctr"/>
        <c:lblOffset val="100"/>
        <c:noMultiLvlLbl val="0"/>
      </c:catAx>
      <c:valAx>
        <c:axId val="1372837663"/>
        <c:scaling>
          <c:orientation val="minMax"/>
          <c:min val="20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839327"/>
        <c:crosses val="autoZero"/>
        <c:crossBetween val="between"/>
        <c:majorUnit val="1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741559926732002E-2"/>
          <c:y val="6.9841269841269843E-2"/>
          <c:w val="0.91222140303623112"/>
          <c:h val="0.7087692674779289"/>
        </c:manualLayout>
      </c:layout>
      <c:lineChart>
        <c:grouping val="standard"/>
        <c:varyColors val="0"/>
        <c:ser>
          <c:idx val="1"/>
          <c:order val="0"/>
          <c:tx>
            <c:strRef>
              <c:f>'Tables Bucket'!$B$55</c:f>
              <c:strCache>
                <c:ptCount val="1"/>
                <c:pt idx="0">
                  <c:v>Hispanic or Latinx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'Tables Bucket'!$AR$1:$AY$2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FY1819</c:v>
                  </c:pt>
                  <c:pt idx="4">
                    <c:v>FY1920</c:v>
                  </c:pt>
                </c:lvl>
              </c:multiLvlStrCache>
            </c:multiLvlStrRef>
          </c:cat>
          <c:val>
            <c:numRef>
              <c:f>('Tables Bucket'!$F$55,'Tables Bucket'!$I$55,'Tables Bucket'!$L$55,'Tables Bucket'!$O$55,'Tables Bucket'!$V$55,'Tables Bucket'!$Y$55,'Tables Bucket'!$AB$55,'Tables Bucket'!$AE$55)</c:f>
              <c:numCache>
                <c:formatCode>0.0%</c:formatCode>
                <c:ptCount val="8"/>
                <c:pt idx="0">
                  <c:v>0.21849201981287836</c:v>
                </c:pt>
                <c:pt idx="1">
                  <c:v>0.21608040201005024</c:v>
                </c:pt>
                <c:pt idx="2">
                  <c:v>0.22281449893390193</c:v>
                </c:pt>
                <c:pt idx="3">
                  <c:v>0.21991911021233571</c:v>
                </c:pt>
                <c:pt idx="4">
                  <c:v>0.22103658536585366</c:v>
                </c:pt>
                <c:pt idx="5">
                  <c:v>0.2227342549923195</c:v>
                </c:pt>
                <c:pt idx="6">
                  <c:v>0.23110386079390974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C5-44AD-BCC0-7B466A8367B3}"/>
            </c:ext>
          </c:extLst>
        </c:ser>
        <c:ser>
          <c:idx val="0"/>
          <c:order val="1"/>
          <c:tx>
            <c:strRef>
              <c:f>'Tables Bucket'!$B$54</c:f>
              <c:strCache>
                <c:ptCount val="1"/>
                <c:pt idx="0">
                  <c:v>Black or African American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'Tables Bucket'!$AR$1:$AY$2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FY1819</c:v>
                  </c:pt>
                  <c:pt idx="4">
                    <c:v>FY1920</c:v>
                  </c:pt>
                </c:lvl>
              </c:multiLvlStrCache>
            </c:multiLvlStrRef>
          </c:cat>
          <c:val>
            <c:numRef>
              <c:f>('Tables Bucket'!$F$54,'Tables Bucket'!$I$54,'Tables Bucket'!$L$54,'Tables Bucket'!$O$54,'Tables Bucket'!$V$54,'Tables Bucket'!$Y$54,'Tables Bucket'!$AB$54,'Tables Bucket'!$AE$54)</c:f>
              <c:numCache>
                <c:formatCode>0.0%</c:formatCode>
                <c:ptCount val="8"/>
                <c:pt idx="0">
                  <c:v>5.613648871766648E-2</c:v>
                </c:pt>
                <c:pt idx="1">
                  <c:v>6.1418202121719709E-2</c:v>
                </c:pt>
                <c:pt idx="2">
                  <c:v>5.0639658848614072E-2</c:v>
                </c:pt>
                <c:pt idx="3">
                  <c:v>5.5611729019211326E-2</c:v>
                </c:pt>
                <c:pt idx="4">
                  <c:v>5.233739837398374E-2</c:v>
                </c:pt>
                <c:pt idx="5">
                  <c:v>4.8131080389144903E-2</c:v>
                </c:pt>
                <c:pt idx="6">
                  <c:v>6.1990212071778142E-2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C5-44AD-BCC0-7B466A8367B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2839327"/>
        <c:axId val="1372837663"/>
      </c:lineChart>
      <c:catAx>
        <c:axId val="137283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837663"/>
        <c:crosses val="autoZero"/>
        <c:auto val="1"/>
        <c:lblAlgn val="ctr"/>
        <c:lblOffset val="100"/>
        <c:noMultiLvlLbl val="0"/>
      </c:catAx>
      <c:valAx>
        <c:axId val="1372837663"/>
        <c:scaling>
          <c:orientation val="minMax"/>
          <c:max val="0.30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839327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679488565801935"/>
          <c:y val="0.32499928418038648"/>
          <c:w val="0.2065592549994921"/>
          <c:h val="0.186365068002863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064489597976291E-2"/>
          <c:y val="6.9841269841269843E-2"/>
          <c:w val="0.90389847336498685"/>
          <c:h val="0.70998138869005012"/>
        </c:manualLayout>
      </c:layout>
      <c:lineChart>
        <c:grouping val="standard"/>
        <c:varyColors val="0"/>
        <c:ser>
          <c:idx val="1"/>
          <c:order val="0"/>
          <c:tx>
            <c:strRef>
              <c:f>'Tables Bucket'!$B$100</c:f>
              <c:strCache>
                <c:ptCount val="1"/>
                <c:pt idx="0">
                  <c:v>% of individuals age 50+ who are virally suppressed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'Tables Bucket'!$AR$1:$AY$2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FY1819</c:v>
                  </c:pt>
                  <c:pt idx="4">
                    <c:v>FY1920</c:v>
                  </c:pt>
                </c:lvl>
              </c:multiLvlStrCache>
            </c:multiLvlStrRef>
          </c:cat>
          <c:val>
            <c:numRef>
              <c:f>('Tables Bucket'!$F$101,'Tables Bucket'!$I$101,'Tables Bucket'!$L$101,'Tables Bucket'!$O$101,'Tables Bucket'!$V$101,'Tables Bucket'!$Y$101,'Tables Bucket'!$AB$101,'Tables Bucket'!$AE$101)</c:f>
              <c:numCache>
                <c:formatCode>0.00%</c:formatCode>
                <c:ptCount val="8"/>
                <c:pt idx="0">
                  <c:v>0.88670000000000004</c:v>
                </c:pt>
                <c:pt idx="1">
                  <c:v>0.9103</c:v>
                </c:pt>
                <c:pt idx="2">
                  <c:v>0.91669999999999996</c:v>
                </c:pt>
                <c:pt idx="3">
                  <c:v>0.91149999999999998</c:v>
                </c:pt>
                <c:pt idx="4">
                  <c:v>0.9042</c:v>
                </c:pt>
                <c:pt idx="5">
                  <c:v>0.92200000000000004</c:v>
                </c:pt>
                <c:pt idx="6">
                  <c:v>0.90980000000000005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9A-466F-A2D7-084C635546B6}"/>
            </c:ext>
          </c:extLst>
        </c:ser>
        <c:ser>
          <c:idx val="0"/>
          <c:order val="1"/>
          <c:tx>
            <c:strRef>
              <c:f>'Tables Bucket'!$B$96</c:f>
              <c:strCache>
                <c:ptCount val="1"/>
                <c:pt idx="0">
                  <c:v>% of SFAF clients age 50+ engaged in medical care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'Tables Bucket'!$AR$1:$AY$2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FY1819</c:v>
                  </c:pt>
                  <c:pt idx="4">
                    <c:v>FY1920</c:v>
                  </c:pt>
                </c:lvl>
              </c:multiLvlStrCache>
            </c:multiLvlStrRef>
          </c:cat>
          <c:val>
            <c:numRef>
              <c:f>('Tables Bucket'!$F$97,'Tables Bucket'!$I$97,'Tables Bucket'!$L$97,'Tables Bucket'!$O$97,'Tables Bucket'!$V$97,'Tables Bucket'!$Y$97,'Tables Bucket'!$AB$97,'Tables Bucket'!$AE$97)</c:f>
              <c:numCache>
                <c:formatCode>0.0%</c:formatCode>
                <c:ptCount val="8"/>
                <c:pt idx="0">
                  <c:v>0.627</c:v>
                </c:pt>
                <c:pt idx="1">
                  <c:v>0.57799999999999996</c:v>
                </c:pt>
                <c:pt idx="2">
                  <c:v>0.59</c:v>
                </c:pt>
                <c:pt idx="3">
                  <c:v>0.50800000000000001</c:v>
                </c:pt>
                <c:pt idx="4">
                  <c:v>0.55600000000000005</c:v>
                </c:pt>
                <c:pt idx="5">
                  <c:v>0.56799999999999995</c:v>
                </c:pt>
                <c:pt idx="6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9A-466F-A2D7-084C635546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2839327"/>
        <c:axId val="1372837663"/>
      </c:lineChart>
      <c:catAx>
        <c:axId val="137283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837663"/>
        <c:crosses val="autoZero"/>
        <c:auto val="1"/>
        <c:lblAlgn val="ctr"/>
        <c:lblOffset val="100"/>
        <c:noMultiLvlLbl val="0"/>
      </c:catAx>
      <c:valAx>
        <c:axId val="1372837663"/>
        <c:scaling>
          <c:orientation val="minMax"/>
          <c:max val="1"/>
          <c:min val="0.4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839327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039838653127158"/>
          <c:y val="0.24893761356753483"/>
          <c:w val="0.20628492599473755"/>
          <c:h val="0.222171209368059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079706796950005E-2"/>
          <c:y val="0.11896547546941248"/>
          <c:w val="0.84892860302574535"/>
          <c:h val="0.8246242681203310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'Tables Bucket'!$B$175</c:f>
              <c:strCache>
                <c:ptCount val="1"/>
                <c:pt idx="0">
                  <c:v># of BBE clients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('Tables Bucket'!$P$2,'Tables Bucket'!$AF$2)</c:f>
              <c:numCache>
                <c:formatCode>General</c:formatCode>
                <c:ptCount val="2"/>
                <c:pt idx="0">
                  <c:v>1819</c:v>
                </c:pt>
                <c:pt idx="1">
                  <c:v>1920</c:v>
                </c:pt>
              </c:numCache>
            </c:numRef>
          </c:cat>
          <c:val>
            <c:numRef>
              <c:f>('Tables Bucket'!$P$175,'Tables Bucket'!$AF$175)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27BB-46BD-88B6-28D3FFAFC707}"/>
            </c:ext>
          </c:extLst>
        </c:ser>
        <c:ser>
          <c:idx val="1"/>
          <c:order val="1"/>
          <c:tx>
            <c:strRef>
              <c:f>'Tables Bucket'!$B$176</c:f>
              <c:strCache>
                <c:ptCount val="1"/>
                <c:pt idx="0">
                  <c:v># of 50+ clients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('Tables Bucket'!$P$2,'Tables Bucket'!$AF$2)</c:f>
              <c:numCache>
                <c:formatCode>General</c:formatCode>
                <c:ptCount val="2"/>
                <c:pt idx="0">
                  <c:v>1819</c:v>
                </c:pt>
                <c:pt idx="1">
                  <c:v>1920</c:v>
                </c:pt>
              </c:numCache>
            </c:numRef>
          </c:cat>
          <c:val>
            <c:numRef>
              <c:f>('Tables Bucket'!$P$176,'Tables Bucket'!$AF$176)</c:f>
              <c:numCache>
                <c:formatCode>General</c:formatCode>
                <c:ptCount val="2"/>
                <c:pt idx="0">
                  <c:v>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BB-46BD-88B6-28D3FFAFC7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46147120"/>
        <c:axId val="1746147536"/>
      </c:barChart>
      <c:catAx>
        <c:axId val="17461471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147536"/>
        <c:crosses val="autoZero"/>
        <c:auto val="1"/>
        <c:lblAlgn val="ctr"/>
        <c:lblOffset val="100"/>
        <c:noMultiLvlLbl val="0"/>
      </c:catAx>
      <c:valAx>
        <c:axId val="1746147536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74614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99673747678092"/>
          <c:y val="7.3333333333333334E-2"/>
          <c:w val="0.78193757726792312"/>
          <c:h val="0.8533333333333333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'Tables Bucket'!$B$10</c:f>
              <c:strCache>
                <c:ptCount val="1"/>
                <c:pt idx="0">
                  <c:v>MSM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5A08-4020-AED4-C8422905253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('Tables Bucket'!$D$1,'Tables Bucket'!$T$1,'Tables Bucket'!$AJ$1)</c:f>
              <c:strCache>
                <c:ptCount val="3"/>
                <c:pt idx="0">
                  <c:v>FY 1819</c:v>
                </c:pt>
                <c:pt idx="1">
                  <c:v>FY 1920</c:v>
                </c:pt>
                <c:pt idx="2">
                  <c:v>FY 2021 -- targets</c:v>
                </c:pt>
              </c:strCache>
            </c:strRef>
          </c:cat>
          <c:val>
            <c:numRef>
              <c:f>('Tables Bucket'!$P$10,'Tables Bucket'!$AF$10,'Tables Bucket'!$AN$10)</c:f>
              <c:numCache>
                <c:formatCode>General</c:formatCode>
                <c:ptCount val="3"/>
                <c:pt idx="0">
                  <c:v>45</c:v>
                </c:pt>
                <c:pt idx="1">
                  <c:v>48</c:v>
                </c:pt>
                <c:pt idx="2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4E-41D9-A988-AC47DB95B3CF}"/>
            </c:ext>
          </c:extLst>
        </c:ser>
        <c:ser>
          <c:idx val="1"/>
          <c:order val="1"/>
          <c:tx>
            <c:strRef>
              <c:f>'Tables Bucket'!$B$11</c:f>
              <c:strCache>
                <c:ptCount val="1"/>
                <c:pt idx="0">
                  <c:v>MSM PWID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A08-4020-AED4-C8422905253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('Tables Bucket'!$D$1,'Tables Bucket'!$T$1,'Tables Bucket'!$AJ$1)</c:f>
              <c:strCache>
                <c:ptCount val="3"/>
                <c:pt idx="0">
                  <c:v>FY 1819</c:v>
                </c:pt>
                <c:pt idx="1">
                  <c:v>FY 1920</c:v>
                </c:pt>
                <c:pt idx="2">
                  <c:v>FY 2021 -- targets</c:v>
                </c:pt>
              </c:strCache>
            </c:strRef>
          </c:cat>
          <c:val>
            <c:numRef>
              <c:f>('Tables Bucket'!$P$11,'Tables Bucket'!$AF$11,'Tables Bucket'!$AN$11)</c:f>
              <c:numCache>
                <c:formatCode>General</c:formatCode>
                <c:ptCount val="3"/>
                <c:pt idx="0">
                  <c:v>8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4E-41D9-A988-AC47DB95B3CF}"/>
            </c:ext>
          </c:extLst>
        </c:ser>
        <c:ser>
          <c:idx val="2"/>
          <c:order val="2"/>
          <c:tx>
            <c:strRef>
              <c:f>'Tables Bucket'!$B$12</c:f>
              <c:strCache>
                <c:ptCount val="1"/>
                <c:pt idx="0">
                  <c:v>PWID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A08-4020-AED4-C8422905253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('Tables Bucket'!$D$1,'Tables Bucket'!$T$1,'Tables Bucket'!$AJ$1)</c:f>
              <c:strCache>
                <c:ptCount val="3"/>
                <c:pt idx="0">
                  <c:v>FY 1819</c:v>
                </c:pt>
                <c:pt idx="1">
                  <c:v>FY 1920</c:v>
                </c:pt>
                <c:pt idx="2">
                  <c:v>FY 2021 -- targets</c:v>
                </c:pt>
              </c:strCache>
            </c:strRef>
          </c:cat>
          <c:val>
            <c:numRef>
              <c:f>('Tables Bucket'!$P$12,'Tables Bucket'!$AF$12,'Tables Bucket'!$AN$12)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4E-41D9-A988-AC47DB95B3CF}"/>
            </c:ext>
          </c:extLst>
        </c:ser>
        <c:ser>
          <c:idx val="3"/>
          <c:order val="3"/>
          <c:tx>
            <c:strRef>
              <c:f>'Tables Bucket'!$B$13</c:f>
              <c:strCache>
                <c:ptCount val="1"/>
                <c:pt idx="0">
                  <c:v>No Risk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A08-4020-AED4-C8422905253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('Tables Bucket'!$D$1,'Tables Bucket'!$T$1,'Tables Bucket'!$AJ$1)</c:f>
              <c:strCache>
                <c:ptCount val="3"/>
                <c:pt idx="0">
                  <c:v>FY 1819</c:v>
                </c:pt>
                <c:pt idx="1">
                  <c:v>FY 1920</c:v>
                </c:pt>
                <c:pt idx="2">
                  <c:v>FY 2021 -- targets</c:v>
                </c:pt>
              </c:strCache>
            </c:strRef>
          </c:cat>
          <c:val>
            <c:numRef>
              <c:f>('Tables Bucket'!$P$13,'Tables Bucket'!$AF$13,'Tables Bucket'!$AN$13)</c:f>
              <c:numCache>
                <c:formatCode>General</c:formatCode>
                <c:ptCount val="3"/>
                <c:pt idx="0">
                  <c:v>6</c:v>
                </c:pt>
                <c:pt idx="1">
                  <c:v>8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4E-41D9-A988-AC47DB95B3CF}"/>
            </c:ext>
          </c:extLst>
        </c:ser>
        <c:ser>
          <c:idx val="4"/>
          <c:order val="4"/>
          <c:tx>
            <c:strRef>
              <c:f>'Tables Bucket'!$B$14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('Tables Bucket'!$D$1,'Tables Bucket'!$T$1,'Tables Bucket'!$AJ$1)</c:f>
              <c:strCache>
                <c:ptCount val="3"/>
                <c:pt idx="0">
                  <c:v>FY 1819</c:v>
                </c:pt>
                <c:pt idx="1">
                  <c:v>FY 1920</c:v>
                </c:pt>
                <c:pt idx="2">
                  <c:v>FY 2021 -- targets</c:v>
                </c:pt>
              </c:strCache>
            </c:strRef>
          </c:cat>
          <c:val>
            <c:numRef>
              <c:f>('Tables Bucket'!$P$14,'Tables Bucket'!$AF$14,'Tables Bucket'!$AN$14)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04E-41D9-A988-AC47DB95B3C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38"/>
        <c:overlap val="100"/>
        <c:axId val="1013418863"/>
        <c:axId val="1013425935"/>
      </c:barChart>
      <c:catAx>
        <c:axId val="101341886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425935"/>
        <c:crosses val="autoZero"/>
        <c:auto val="1"/>
        <c:lblAlgn val="ctr"/>
        <c:lblOffset val="100"/>
        <c:noMultiLvlLbl val="0"/>
      </c:catAx>
      <c:valAx>
        <c:axId val="1013425935"/>
        <c:scaling>
          <c:orientation val="minMax"/>
          <c:max val="75"/>
          <c:min val="0"/>
        </c:scaling>
        <c:delete val="1"/>
        <c:axPos val="t"/>
        <c:numFmt formatCode="General" sourceLinked="1"/>
        <c:majorTickMark val="out"/>
        <c:minorTickMark val="none"/>
        <c:tickLblPos val="nextTo"/>
        <c:crossAx val="101341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31876698919322"/>
          <c:y val="4.8610236220472482E-2"/>
          <c:w val="0.11345399804222096"/>
          <c:h val="0.29930621172353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1C2-4E78-BDBD-5FA184D0071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DB9-4B06-9D64-CB936F8C94A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2666BBCE-C154-45C4-8EFD-570EA96B3124}" type="VALUE">
                      <a:rPr lang="en-US" baseline="0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EDB9-4B06-9D64-CB936F8C94A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8CFA82D-CBCF-4E91-B588-C2437826CB3D}" type="CELLRANGE">
                      <a:rPr lang="en-US"/>
                      <a:pPr/>
                      <a:t>[CELLRANGE]</a:t>
                    </a:fld>
                    <a:fld id="{34F16156-2463-46B0-84B2-CEA5CA5C71DB}" type="VALUE">
                      <a:rPr lang="en-US" baseline="0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1C2-4E78-BDBD-5FA184D00717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37% </a:t>
                    </a: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04-F1C2-4E78-BDBD-5FA184D0071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919D67C-D5DE-46FD-B0BD-77AD108A85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EDB9-4B06-9D64-CB936F8C94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'Tables Bucket'!$Q$77:$Q$80</c:f>
              <c:strCache>
                <c:ptCount val="4"/>
                <c:pt idx="0">
                  <c:v>PWID clients who tested for HCV</c:v>
                </c:pt>
                <c:pt idx="1">
                  <c:v>HCV Ab+</c:v>
                </c:pt>
                <c:pt idx="2">
                  <c:v>HCV Treatment starts</c:v>
                </c:pt>
                <c:pt idx="3">
                  <c:v>Clients achieving SVR12</c:v>
                </c:pt>
              </c:strCache>
            </c:strRef>
          </c:cat>
          <c:val>
            <c:numRef>
              <c:f>'Tables Bucket'!$R$77:$R$80</c:f>
              <c:numCache>
                <c:formatCode>General</c:formatCode>
                <c:ptCount val="4"/>
                <c:pt idx="0">
                  <c:v>347</c:v>
                </c:pt>
                <c:pt idx="1">
                  <c:v>217</c:v>
                </c:pt>
                <c:pt idx="2">
                  <c:v>80</c:v>
                </c:pt>
                <c:pt idx="3">
                  <c:v>64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'Tables Bucket'!$S$77:$S$80</c15:f>
                <c15:dlblRangeCache>
                  <c:ptCount val="4"/>
                  <c:pt idx="2">
                    <c:v>37%</c:v>
                  </c:pt>
                  <c:pt idx="3">
                    <c:v>29%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1C2-4E78-BDBD-5FA184D00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axId val="1129216383"/>
        <c:axId val="1129220127"/>
      </c:barChart>
      <c:catAx>
        <c:axId val="112921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220127"/>
        <c:crosses val="autoZero"/>
        <c:auto val="1"/>
        <c:lblAlgn val="ctr"/>
        <c:lblOffset val="100"/>
        <c:noMultiLvlLbl val="0"/>
      </c:catAx>
      <c:valAx>
        <c:axId val="11292201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29216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840080128522988E-2"/>
          <c:y val="9.0476190476190474E-2"/>
          <c:w val="0.94486370164278355"/>
          <c:h val="0.747269591301087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'Tables Bucket'!$D$1</c:f>
              <c:strCache>
                <c:ptCount val="1"/>
                <c:pt idx="0">
                  <c:v>FY 1819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415DE56F-0FB7-4DF4-8F93-B61A1AC2B716}" type="VALUE">
                      <a:rPr lang="en-US" baseline="0"/>
                      <a:pPr/>
                      <a:t>[VALUE]</a:t>
                    </a:fld>
                    <a:endParaRPr lang="en-US" baseline="0"/>
                  </a:p>
                  <a:p>
                    <a:fld id="{596AC82E-2C5C-4DA8-9E6C-6DBD6C878CDB}" type="CELLRANGE"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7201-48F4-A10A-B6935EB4D8F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64D92BC-91AE-464D-A8A0-BEAE9A11D347}" type="VALUE">
                      <a:rPr lang="en-US" baseline="0"/>
                      <a:pPr/>
                      <a:t>[VALUE]</a:t>
                    </a:fld>
                    <a:endParaRPr lang="en-US" baseline="0"/>
                  </a:p>
                  <a:p>
                    <a:fld id="{0E49BD73-3708-483F-94A4-35B453D622A9}" type="CELLRANGE"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pPr/>
                      <a:t>[CELLRANGE]</a:t>
                    </a:fld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 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201-48F4-A10A-B6935EB4D8F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EAC9F83-C27A-4FCD-8292-B04BEEE1D795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*</a:t>
                    </a:r>
                  </a:p>
                  <a:p>
                    <a:fld id="{5D3B90D2-F9AD-4657-ADB5-217534A5BBEE}" type="CELLRANGE"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201-48F4-A10A-B6935EB4D8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('Tables Bucket'!$R$66,'Tables Bucket'!$R$72,'Tables Bucket'!$R$74)</c:f>
              <c:strCache>
                <c:ptCount val="3"/>
                <c:pt idx="0">
                  <c:v>Black MSM</c:v>
                </c:pt>
                <c:pt idx="1">
                  <c:v>TGNC</c:v>
                </c:pt>
                <c:pt idx="2">
                  <c:v>PWID</c:v>
                </c:pt>
              </c:strCache>
            </c:strRef>
          </c:cat>
          <c:val>
            <c:numRef>
              <c:f>('Tables Bucket'!$S$66,'Tables Bucket'!$S$73,'Tables Bucket'!$S$75)</c:f>
              <c:numCache>
                <c:formatCode>0.00%</c:formatCode>
                <c:ptCount val="3"/>
                <c:pt idx="0">
                  <c:v>0.35339999999999999</c:v>
                </c:pt>
                <c:pt idx="1">
                  <c:v>0.30790000000000001</c:v>
                </c:pt>
                <c:pt idx="2">
                  <c:v>0.16950000000000001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('Tables Bucket'!$S$65,'Tables Bucket'!$S$72,'Tables Bucket'!$S$74)</c15:f>
                <c15:dlblRangeCache>
                  <c:ptCount val="3"/>
                  <c:pt idx="0">
                    <c:v>(n=382)</c:v>
                  </c:pt>
                  <c:pt idx="1">
                    <c:v>(n=458)</c:v>
                  </c:pt>
                  <c:pt idx="2">
                    <c:v>(n=407)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8D77-446E-83AE-896680AED639}"/>
            </c:ext>
          </c:extLst>
        </c:ser>
        <c:ser>
          <c:idx val="1"/>
          <c:order val="1"/>
          <c:tx>
            <c:strRef>
              <c:f>'Tables Bucket'!$T$1</c:f>
              <c:strCache>
                <c:ptCount val="1"/>
                <c:pt idx="0">
                  <c:v>FY 1920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4D43394-1366-4C93-9D5A-3A81CCD04B78}" type="VALUE">
                      <a:rPr lang="en-US" baseline="0"/>
                      <a:pPr/>
                      <a:t>[VALUE]</a:t>
                    </a:fld>
                    <a:endParaRPr lang="en-US" baseline="0"/>
                  </a:p>
                  <a:p>
                    <a:fld id="{A56DC01C-F9CE-4AEE-8A6B-92540B12B40C}" type="CELLRANGE"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201-48F4-A10A-B6935EB4D8F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E316ED3-ACCA-435E-80E9-F3A7EA237A36}" type="VALUE">
                      <a:rPr lang="en-US" baseline="0"/>
                      <a:pPr/>
                      <a:t>[VALUE]</a:t>
                    </a:fld>
                    <a:endParaRPr lang="en-US" baseline="0"/>
                  </a:p>
                  <a:p>
                    <a:fld id="{A3BB1A73-7397-4988-88F5-FB9071212323}" type="CELLRANGE"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7201-48F4-A10A-B6935EB4D8F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AF67B42-6C58-43A1-8EAD-8111229B9981}" type="VALUE">
                      <a:rPr lang="en-US" baseline="0"/>
                      <a:pPr/>
                      <a:t>[VALUE]</a:t>
                    </a:fld>
                    <a:endParaRPr lang="en-US" baseline="0"/>
                  </a:p>
                  <a:p>
                    <a:fld id="{C89AFC3A-FFDB-4B8E-8FB2-841ED7B6BA04}" type="CELLRANGE"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7201-48F4-A10A-B6935EB4D8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('Tables Bucket'!$R$66,'Tables Bucket'!$R$72,'Tables Bucket'!$R$74)</c:f>
              <c:strCache>
                <c:ptCount val="3"/>
                <c:pt idx="0">
                  <c:v>Black MSM</c:v>
                </c:pt>
                <c:pt idx="1">
                  <c:v>TGNC</c:v>
                </c:pt>
                <c:pt idx="2">
                  <c:v>PWID</c:v>
                </c:pt>
              </c:strCache>
            </c:strRef>
          </c:cat>
          <c:val>
            <c:numRef>
              <c:f>('Tables Bucket'!$AH$66,'Tables Bucket'!$AH$73,'Tables Bucket'!$AH$75)</c:f>
              <c:numCache>
                <c:formatCode>0.00%</c:formatCode>
                <c:ptCount val="3"/>
                <c:pt idx="0">
                  <c:v>0.33695049443248193</c:v>
                </c:pt>
                <c:pt idx="1">
                  <c:v>0.25454545454545452</c:v>
                </c:pt>
                <c:pt idx="2">
                  <c:v>0.17582417582417584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('Tables Bucket'!$AH$65,'Tables Bucket'!$AH$72,'Tables Bucket'!$AH$74)</c15:f>
                <c15:dlblRangeCache>
                  <c:ptCount val="3"/>
                  <c:pt idx="0">
                    <c:v>(n=641)</c:v>
                  </c:pt>
                  <c:pt idx="1">
                    <c:v>(n=770)</c:v>
                  </c:pt>
                  <c:pt idx="2">
                    <c:v>(n=546)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8D77-446E-83AE-896680AED639}"/>
            </c:ext>
          </c:extLst>
        </c:ser>
        <c:ser>
          <c:idx val="2"/>
          <c:order val="2"/>
          <c:tx>
            <c:strRef>
              <c:f>'Tables Bucket'!$AJ$1</c:f>
              <c:strCache>
                <c:ptCount val="1"/>
                <c:pt idx="0">
                  <c:v>FY 2021 -- targets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('Tables Bucket'!$AP$67,'Tables Bucket'!$AP$73,'Tables Bucket'!$AP$75)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5-8D77-446E-83AE-896680AED6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8"/>
        <c:axId val="1458968031"/>
        <c:axId val="1458970111"/>
      </c:barChart>
      <c:catAx>
        <c:axId val="145896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970111"/>
        <c:crosses val="autoZero"/>
        <c:auto val="1"/>
        <c:lblAlgn val="ctr"/>
        <c:lblOffset val="100"/>
        <c:noMultiLvlLbl val="0"/>
      </c:catAx>
      <c:valAx>
        <c:axId val="1458970111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45896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076306470007256"/>
          <c:y val="2.4404199475065617E-2"/>
          <c:w val="0.15561827120882235"/>
          <c:h val="0.194643419572553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741559926732002E-2"/>
          <c:y val="6.9841269841269843E-2"/>
          <c:w val="0.91222140303623112"/>
          <c:h val="0.70937532808398951"/>
        </c:manualLayout>
      </c:layout>
      <c:lineChart>
        <c:grouping val="standard"/>
        <c:varyColors val="0"/>
        <c:ser>
          <c:idx val="0"/>
          <c:order val="0"/>
          <c:tx>
            <c:strRef>
              <c:f>'Tables Bucket'!$B$51</c:f>
              <c:strCache>
                <c:ptCount val="1"/>
                <c:pt idx="0">
                  <c:v># of PrEP enrollments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028-4C44-A218-5C3348F3B1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'Tables Bucket'!$AR$1:$BC$2</c:f>
              <c:multiLvlStrCache>
                <c:ptCount val="1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</c:lvl>
                <c:lvl>
                  <c:pt idx="0">
                    <c:v>FY1819</c:v>
                  </c:pt>
                  <c:pt idx="4">
                    <c:v>FY1920</c:v>
                  </c:pt>
                  <c:pt idx="8">
                    <c:v>FY2021</c:v>
                  </c:pt>
                </c:lvl>
              </c:multiLvlStrCache>
            </c:multiLvlStrRef>
          </c:cat>
          <c:val>
            <c:numRef>
              <c:f>('Tables Bucket'!$D$51,'Tables Bucket'!$G$51,'Tables Bucket'!$J$51,'Tables Bucket'!$M$51,'Tables Bucket'!$T$51,'Tables Bucket'!$W$51,'Tables Bucket'!$Z$51)</c:f>
              <c:numCache>
                <c:formatCode>General</c:formatCode>
                <c:ptCount val="7"/>
                <c:pt idx="0">
                  <c:v>337</c:v>
                </c:pt>
                <c:pt idx="1">
                  <c:v>257</c:v>
                </c:pt>
                <c:pt idx="2">
                  <c:v>275</c:v>
                </c:pt>
                <c:pt idx="3">
                  <c:v>326</c:v>
                </c:pt>
                <c:pt idx="4">
                  <c:v>288</c:v>
                </c:pt>
                <c:pt idx="5">
                  <c:v>216</c:v>
                </c:pt>
                <c:pt idx="6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4E-4212-B270-15C33A5B092F}"/>
            </c:ext>
          </c:extLst>
        </c:ser>
        <c:ser>
          <c:idx val="1"/>
          <c:order val="1"/>
          <c:tx>
            <c:strRef>
              <c:f>'Tables Bucket'!$AJ$1:$AM$1</c:f>
              <c:strCache>
                <c:ptCount val="4"/>
                <c:pt idx="0">
                  <c:v>FY 2021 -- targets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('Tables Bucket'!$D$49,'Tables Bucket'!$G$49,'Tables Bucket'!$J$49,'Tables Bucket'!$M$49,'Tables Bucket'!$T$49,'Tables Bucket'!$W$49,'Tables Bucket'!$Z$51,'Tables Bucket'!$AC$51,'Tables Bucket'!$AJ$51,'Tables Bucket'!$AK$51,'Tables Bucket'!$AL$51,'Tables Bucket'!$AM$51)</c:f>
              <c:numCache>
                <c:formatCode>General</c:formatCode>
                <c:ptCount val="12"/>
                <c:pt idx="6">
                  <c:v>203</c:v>
                </c:pt>
                <c:pt idx="7">
                  <c:v>120</c:v>
                </c:pt>
                <c:pt idx="8">
                  <c:v>200</c:v>
                </c:pt>
                <c:pt idx="9">
                  <c:v>300</c:v>
                </c:pt>
                <c:pt idx="10">
                  <c:v>350</c:v>
                </c:pt>
                <c:pt idx="11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B0-4C0F-81A2-854A69BB19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2839327"/>
        <c:axId val="1372837663"/>
      </c:lineChart>
      <c:catAx>
        <c:axId val="137283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837663"/>
        <c:crosses val="autoZero"/>
        <c:auto val="1"/>
        <c:lblAlgn val="ctr"/>
        <c:lblOffset val="100"/>
        <c:noMultiLvlLbl val="0"/>
      </c:catAx>
      <c:valAx>
        <c:axId val="1372837663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839327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3314295450896"/>
          <c:y val="0.56136292054402293"/>
          <c:w val="0.19404143770418211"/>
          <c:h val="0.168183249821045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741559926732002E-2"/>
          <c:y val="6.9841269841269843E-2"/>
          <c:w val="0.91222140303623112"/>
          <c:h val="0.70331472202338341"/>
        </c:manualLayout>
      </c:layout>
      <c:lineChart>
        <c:grouping val="standard"/>
        <c:varyColors val="0"/>
        <c:ser>
          <c:idx val="0"/>
          <c:order val="0"/>
          <c:tx>
            <c:strRef>
              <c:f>'Tables Bucket'!$B$50</c:f>
              <c:strCache>
                <c:ptCount val="1"/>
                <c:pt idx="0">
                  <c:v># new HIV diagnoses at SFAF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'Tables Bucket'!$AR$1:$BC$2</c:f>
              <c:multiLvlStrCache>
                <c:ptCount val="1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</c:lvl>
                <c:lvl>
                  <c:pt idx="0">
                    <c:v>FY1819</c:v>
                  </c:pt>
                  <c:pt idx="4">
                    <c:v>FY1920</c:v>
                  </c:pt>
                  <c:pt idx="8">
                    <c:v>FY2021</c:v>
                  </c:pt>
                </c:lvl>
              </c:multiLvlStrCache>
            </c:multiLvlStrRef>
          </c:cat>
          <c:val>
            <c:numRef>
              <c:f>('Tables Bucket'!$D$50,'Tables Bucket'!$G$50,'Tables Bucket'!$J$50,'Tables Bucket'!$M$50,'Tables Bucket'!$T$50,'Tables Bucket'!$W$50,'Tables Bucket'!$Z$50,'Tables Bucket'!$AC$49,'Tables Bucket'!$AJ$49,'Tables Bucket'!$AK$49,'Tables Bucket'!$AL$49,'Tables Bucket'!$AM$49)</c:f>
              <c:numCache>
                <c:formatCode>General</c:formatCode>
                <c:ptCount val="12"/>
                <c:pt idx="0">
                  <c:v>13</c:v>
                </c:pt>
                <c:pt idx="1">
                  <c:v>12</c:v>
                </c:pt>
                <c:pt idx="2">
                  <c:v>16</c:v>
                </c:pt>
                <c:pt idx="3">
                  <c:v>7</c:v>
                </c:pt>
                <c:pt idx="4">
                  <c:v>17</c:v>
                </c:pt>
                <c:pt idx="5">
                  <c:v>10</c:v>
                </c:pt>
                <c:pt idx="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79-4458-BDD7-9B21801029CB}"/>
            </c:ext>
          </c:extLst>
        </c:ser>
        <c:ser>
          <c:idx val="1"/>
          <c:order val="1"/>
          <c:tx>
            <c:strRef>
              <c:f>'Tables Bucket'!$AJ$1:$AM$1</c:f>
              <c:strCache>
                <c:ptCount val="4"/>
                <c:pt idx="0">
                  <c:v>FY 2021 -- targets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'Tables Bucket'!$AR$1:$BC$2</c:f>
              <c:multiLvlStrCache>
                <c:ptCount val="12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</c:lvl>
                <c:lvl>
                  <c:pt idx="0">
                    <c:v>FY1819</c:v>
                  </c:pt>
                  <c:pt idx="4">
                    <c:v>FY1920</c:v>
                  </c:pt>
                  <c:pt idx="8">
                    <c:v>FY2021</c:v>
                  </c:pt>
                </c:lvl>
              </c:multiLvlStrCache>
            </c:multiLvlStrRef>
          </c:cat>
          <c:val>
            <c:numRef>
              <c:f>('Tables Bucket'!$D$49,'Tables Bucket'!$G$49,'Tables Bucket'!$J$49,'Tables Bucket'!$M$49,'Tables Bucket'!$T$49,'Tables Bucket'!$W$49,'Tables Bucket'!$Z$50,'Tables Bucket'!$AC$50,'Tables Bucket'!$AJ$50,'Tables Bucket'!$AK$50,'Tables Bucket'!$AL$50,'Tables Bucket'!$AM$50)</c:f>
              <c:numCache>
                <c:formatCode>General</c:formatCode>
                <c:ptCount val="12"/>
                <c:pt idx="6">
                  <c:v>13</c:v>
                </c:pt>
                <c:pt idx="7">
                  <c:v>8</c:v>
                </c:pt>
                <c:pt idx="8">
                  <c:v>8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19-4EE4-9FBB-3C96EF8B3A1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2839327"/>
        <c:axId val="1372837663"/>
      </c:lineChart>
      <c:catAx>
        <c:axId val="137283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837663"/>
        <c:crosses val="autoZero"/>
        <c:auto val="1"/>
        <c:lblAlgn val="ctr"/>
        <c:lblOffset val="100"/>
        <c:noMultiLvlLbl val="0"/>
      </c:catAx>
      <c:valAx>
        <c:axId val="1372837663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839327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282981144569135E-2"/>
          <c:y val="4.2592519685039368E-2"/>
          <c:w val="0.94947195933272921"/>
          <c:h val="0.80266863517060372"/>
        </c:manualLayout>
      </c:layout>
      <c:lineChart>
        <c:grouping val="standard"/>
        <c:varyColors val="0"/>
        <c:ser>
          <c:idx val="0"/>
          <c:order val="0"/>
          <c:tx>
            <c:strRef>
              <c:f>'Tables Bucket'!$B$18</c:f>
              <c:strCache>
                <c:ptCount val="1"/>
                <c:pt idx="0">
                  <c:v>Asian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'Tables Bucket'!$AR$1:$AY$2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FY1819</c:v>
                  </c:pt>
                  <c:pt idx="4">
                    <c:v>FY1920</c:v>
                  </c:pt>
                </c:lvl>
              </c:multiLvlStrCache>
            </c:multiLvlStrRef>
          </c:cat>
          <c:val>
            <c:numRef>
              <c:f>('Tables Bucket'!$D$18,'Tables Bucket'!$G$18,'Tables Bucket'!$J$18,'Tables Bucket'!$M$18,'Tables Bucket'!$T$18,'Tables Bucket'!$W$18,'Tables Bucket'!$Z$18,'Tables Bucket'!$AC$17)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BC-4E31-A906-5788C87E3C82}"/>
            </c:ext>
          </c:extLst>
        </c:ser>
        <c:ser>
          <c:idx val="1"/>
          <c:order val="1"/>
          <c:tx>
            <c:strRef>
              <c:f>'Tables Bucket'!$B$19</c:f>
              <c:strCache>
                <c:ptCount val="1"/>
                <c:pt idx="0">
                  <c:v>Black or African American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'Tables Bucket'!$AR$1:$AY$2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FY1819</c:v>
                  </c:pt>
                  <c:pt idx="4">
                    <c:v>FY1920</c:v>
                  </c:pt>
                </c:lvl>
              </c:multiLvlStrCache>
            </c:multiLvlStrRef>
          </c:cat>
          <c:val>
            <c:numRef>
              <c:f>('Tables Bucket'!$D$19,'Tables Bucket'!$G$19,'Tables Bucket'!$J$19,'Tables Bucket'!$M$19,'Tables Bucket'!$T$19,'Tables Bucket'!$W$19,'Tables Bucket'!$Z$19,'Tables Bucket'!$AC$17)</c:f>
              <c:numCache>
                <c:formatCode>General</c:formatCode>
                <c:ptCount val="8"/>
                <c:pt idx="0">
                  <c:v>3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BC-4E31-A906-5788C87E3C82}"/>
            </c:ext>
          </c:extLst>
        </c:ser>
        <c:ser>
          <c:idx val="2"/>
          <c:order val="2"/>
          <c:tx>
            <c:strRef>
              <c:f>'Tables Bucket'!$B$20</c:f>
              <c:strCache>
                <c:ptCount val="1"/>
                <c:pt idx="0">
                  <c:v>Hispanic or Latinx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'Tables Bucket'!$AR$1:$AY$2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FY1819</c:v>
                  </c:pt>
                  <c:pt idx="4">
                    <c:v>FY1920</c:v>
                  </c:pt>
                </c:lvl>
              </c:multiLvlStrCache>
            </c:multiLvlStrRef>
          </c:cat>
          <c:val>
            <c:numRef>
              <c:f>('Tables Bucket'!$D$20,'Tables Bucket'!$G$20,'Tables Bucket'!$J$20,'Tables Bucket'!$M$20,'Tables Bucket'!$T$20,'Tables Bucket'!$W$20,'Tables Bucket'!$Z$20,'Tables Bucket'!$AC$17)</c:f>
              <c:numCache>
                <c:formatCode>General</c:formatCode>
                <c:ptCount val="8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7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BC-4E31-A906-5788C87E3C82}"/>
            </c:ext>
          </c:extLst>
        </c:ser>
        <c:ser>
          <c:idx val="5"/>
          <c:order val="3"/>
          <c:tx>
            <c:strRef>
              <c:f>'Tables Bucket'!$B$21</c:f>
              <c:strCache>
                <c:ptCount val="1"/>
                <c:pt idx="0">
                  <c:v>White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'Tables Bucket'!$AR$1:$AY$2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FY1819</c:v>
                  </c:pt>
                  <c:pt idx="4">
                    <c:v>FY1920</c:v>
                  </c:pt>
                </c:lvl>
              </c:multiLvlStrCache>
            </c:multiLvlStrRef>
          </c:cat>
          <c:val>
            <c:numRef>
              <c:f>('Tables Bucket'!$D$21,'Tables Bucket'!$G$21,'Tables Bucket'!$J$21,'Tables Bucket'!$M$21,'Tables Bucket'!$T$21,'Tables Bucket'!$W$21,'Tables Bucket'!$Z$21,'Tables Bucket'!$AC$17)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BC-4E31-A906-5788C87E3C82}"/>
            </c:ext>
          </c:extLst>
        </c:ser>
        <c:ser>
          <c:idx val="3"/>
          <c:order val="4"/>
          <c:tx>
            <c:strRef>
              <c:f>'Tables Bucket'!$B$22</c:f>
              <c:strCache>
                <c:ptCount val="1"/>
                <c:pt idx="0">
                  <c:v>Other Race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'Tables Bucket'!$AR$1:$AY$2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FY1819</c:v>
                  </c:pt>
                  <c:pt idx="4">
                    <c:v>FY1920</c:v>
                  </c:pt>
                </c:lvl>
              </c:multiLvlStrCache>
            </c:multiLvlStrRef>
          </c:cat>
          <c:val>
            <c:numRef>
              <c:f>('Tables Bucket'!$D$22,'Tables Bucket'!$G$22,'Tables Bucket'!$J$22,'Tables Bucket'!$M$22,'Tables Bucket'!$T$22,'Tables Bucket'!$W$22,'Tables Bucket'!$Z$22,'Tables Bucket'!$AC$17)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BC-4E31-A906-5788C87E3C82}"/>
            </c:ext>
          </c:extLst>
        </c:ser>
        <c:ser>
          <c:idx val="4"/>
          <c:order val="5"/>
          <c:tx>
            <c:strRef>
              <c:f>Charts!$D$47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alpha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('Tables Bucket'!$D$17,'Tables Bucket'!$G$17,'Tables Bucket'!$J$17,'Tables Bucket'!$M$17,'Tables Bucket'!$T$17,'Tables Bucket'!$W$17,'Tables Bucket'!$Z$18,'Tables Bucket'!$AC$18)</c:f>
              <c:numCache>
                <c:formatCode>General</c:formatCode>
                <c:ptCount val="8"/>
                <c:pt idx="6">
                  <c:v>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A1-41F4-923A-0DD3B717E976}"/>
            </c:ext>
          </c:extLst>
        </c:ser>
        <c:ser>
          <c:idx val="6"/>
          <c:order val="6"/>
          <c:tx>
            <c:strRef>
              <c:f>Charts!$D$47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alpha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('Tables Bucket'!$D$17,'Tables Bucket'!$G$17,'Tables Bucket'!$J$17,'Tables Bucket'!$M$17,'Tables Bucket'!$T$17,'Tables Bucket'!$W$17,'Tables Bucket'!$Z$19,'Tables Bucket'!$AC$19)</c:f>
              <c:numCache>
                <c:formatCode>General</c:formatCode>
                <c:ptCount val="8"/>
                <c:pt idx="6">
                  <c:v>0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A1-41F4-923A-0DD3B717E976}"/>
            </c:ext>
          </c:extLst>
        </c:ser>
        <c:ser>
          <c:idx val="7"/>
          <c:order val="7"/>
          <c:tx>
            <c:strRef>
              <c:f>Charts!$D$47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alpha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('Tables Bucket'!$D$17,'Tables Bucket'!$G$17,'Tables Bucket'!$J$17,'Tables Bucket'!$M$17,'Tables Bucket'!$T$17,'Tables Bucket'!$W$17,'Tables Bucket'!$Z$20,'Tables Bucket'!$AC$20)</c:f>
              <c:numCache>
                <c:formatCode>General</c:formatCode>
                <c:ptCount val="8"/>
                <c:pt idx="6">
                  <c:v>3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A1-41F4-923A-0DD3B717E976}"/>
            </c:ext>
          </c:extLst>
        </c:ser>
        <c:ser>
          <c:idx val="8"/>
          <c:order val="8"/>
          <c:tx>
            <c:strRef>
              <c:f>Charts!$D$47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alpha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('Tables Bucket'!$D$17,'Tables Bucket'!$G$17,'Tables Bucket'!$J$17,'Tables Bucket'!$M$17,'Tables Bucket'!$T$17,'Tables Bucket'!$W$17,'Tables Bucket'!$Z$21,'Tables Bucket'!$AC$21)</c:f>
              <c:numCache>
                <c:formatCode>General</c:formatCode>
                <c:ptCount val="8"/>
                <c:pt idx="6">
                  <c:v>2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A1-41F4-923A-0DD3B717E976}"/>
            </c:ext>
          </c:extLst>
        </c:ser>
        <c:ser>
          <c:idx val="9"/>
          <c:order val="9"/>
          <c:tx>
            <c:strRef>
              <c:f>Charts!$D$47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alpha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('Tables Bucket'!$D$17,'Tables Bucket'!$G$17,'Tables Bucket'!$J$17,'Tables Bucket'!$M$17,'Tables Bucket'!$T$17,'Tables Bucket'!$W$17,'Tables Bucket'!$Z$22,'Tables Bucket'!$AC$22)</c:f>
              <c:numCache>
                <c:formatCode>General</c:formatCode>
                <c:ptCount val="8"/>
                <c:pt idx="6">
                  <c:v>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AA1-41F4-923A-0DD3B717E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4746111"/>
        <c:axId val="1134746527"/>
      </c:lineChart>
      <c:catAx>
        <c:axId val="113474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746527"/>
        <c:crosses val="autoZero"/>
        <c:auto val="1"/>
        <c:lblAlgn val="ctr"/>
        <c:lblOffset val="100"/>
        <c:noMultiLvlLbl val="0"/>
      </c:catAx>
      <c:valAx>
        <c:axId val="11347465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746111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862258546599094"/>
          <c:y val="3.6457020997375321E-2"/>
          <c:w val="0.21806072880543301"/>
          <c:h val="0.221355643044619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741559926732002E-2"/>
          <c:y val="6.9841269841269843E-2"/>
          <c:w val="0.91222140303623112"/>
          <c:h val="0.7087692674779289"/>
        </c:manualLayout>
      </c:layout>
      <c:lineChart>
        <c:grouping val="standard"/>
        <c:varyColors val="0"/>
        <c:ser>
          <c:idx val="0"/>
          <c:order val="0"/>
          <c:tx>
            <c:strRef>
              <c:f>'Tables Bucket'!$B$52</c:f>
              <c:strCache>
                <c:ptCount val="1"/>
                <c:pt idx="0">
                  <c:v># of Active PrEP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A9A-48E4-9112-2990DE5CA3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'Tables Bucket'!$AR$1:$AY$2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FY1819</c:v>
                  </c:pt>
                  <c:pt idx="4">
                    <c:v>FY1920</c:v>
                  </c:pt>
                </c:lvl>
              </c:multiLvlStrCache>
            </c:multiLvlStrRef>
          </c:cat>
          <c:val>
            <c:numRef>
              <c:f>('Tables Bucket'!$D$52,'Tables Bucket'!$G$52,'Tables Bucket'!$J$52,'Tables Bucket'!$M$52,'Tables Bucket'!$T$52,'Tables Bucket'!$W$52,'Tables Bucket'!$Z$52)</c:f>
              <c:numCache>
                <c:formatCode>General</c:formatCode>
                <c:ptCount val="7"/>
                <c:pt idx="0">
                  <c:v>1817</c:v>
                </c:pt>
                <c:pt idx="1">
                  <c:v>1791</c:v>
                </c:pt>
                <c:pt idx="2">
                  <c:v>1876</c:v>
                </c:pt>
                <c:pt idx="3">
                  <c:v>1978</c:v>
                </c:pt>
                <c:pt idx="4">
                  <c:v>1968</c:v>
                </c:pt>
                <c:pt idx="5">
                  <c:v>1953</c:v>
                </c:pt>
                <c:pt idx="6">
                  <c:v>1839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C6-4EEE-9F2C-C9936CE3371D}"/>
            </c:ext>
          </c:extLst>
        </c:ser>
        <c:ser>
          <c:idx val="1"/>
          <c:order val="1"/>
          <c:tx>
            <c:strRef>
              <c:f>Charts!$D$47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'Tables Bucket'!$AR$1:$AY$2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FY1819</c:v>
                  </c:pt>
                  <c:pt idx="4">
                    <c:v>FY1920</c:v>
                  </c:pt>
                </c:lvl>
              </c:multiLvlStrCache>
            </c:multiLvlStrRef>
          </c:cat>
          <c:val>
            <c:numRef>
              <c:f>('Tables Bucket'!$D$49,'Tables Bucket'!$G$49,'Tables Bucket'!$J$49,'Tables Bucket'!$M$49,'Tables Bucket'!$T$49,'Tables Bucket'!$W$49,'Tables Bucket'!$Z$52,'Tables Bucket'!$AC$52)</c:f>
              <c:numCache>
                <c:formatCode>General</c:formatCode>
                <c:ptCount val="8"/>
                <c:pt idx="6">
                  <c:v>1839</c:v>
                </c:pt>
                <c:pt idx="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30-4F37-9B65-DA63340C77F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2839327"/>
        <c:axId val="1372837663"/>
      </c:lineChart>
      <c:catAx>
        <c:axId val="137283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837663"/>
        <c:crosses val="autoZero"/>
        <c:auto val="1"/>
        <c:lblAlgn val="ctr"/>
        <c:lblOffset val="100"/>
        <c:noMultiLvlLbl val="0"/>
      </c:catAx>
      <c:valAx>
        <c:axId val="1372837663"/>
        <c:scaling>
          <c:orientation val="minMax"/>
          <c:max val="22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839327"/>
        <c:crosses val="autoZero"/>
        <c:crossBetween val="between"/>
        <c:majorUnit val="4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10</xdr:col>
      <xdr:colOff>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</xdr:colOff>
      <xdr:row>19</xdr:row>
      <xdr:rowOff>0</xdr:rowOff>
    </xdr:from>
    <xdr:to>
      <xdr:col>7</xdr:col>
      <xdr:colOff>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33</xdr:row>
      <xdr:rowOff>0</xdr:rowOff>
    </xdr:from>
    <xdr:to>
      <xdr:col>8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  <a:ext uri="{147F2762-F138-4A5C-976F-8EAC2B608ADB}">
              <a16:predDERef xmlns:a16="http://schemas.microsoft.com/office/drawing/2014/main" pre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183</xdr:row>
      <xdr:rowOff>0</xdr:rowOff>
    </xdr:from>
    <xdr:to>
      <xdr:col>3</xdr:col>
      <xdr:colOff>0</xdr:colOff>
      <xdr:row>197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165</xdr:row>
      <xdr:rowOff>0</xdr:rowOff>
    </xdr:from>
    <xdr:to>
      <xdr:col>5</xdr:col>
      <xdr:colOff>0</xdr:colOff>
      <xdr:row>179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98</xdr:row>
      <xdr:rowOff>0</xdr:rowOff>
    </xdr:from>
    <xdr:to>
      <xdr:col>10</xdr:col>
      <xdr:colOff>0</xdr:colOff>
      <xdr:row>109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111</xdr:row>
      <xdr:rowOff>0</xdr:rowOff>
    </xdr:from>
    <xdr:to>
      <xdr:col>10</xdr:col>
      <xdr:colOff>0</xdr:colOff>
      <xdr:row>122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47</xdr:row>
      <xdr:rowOff>0</xdr:rowOff>
    </xdr:from>
    <xdr:to>
      <xdr:col>10</xdr:col>
      <xdr:colOff>1</xdr:colOff>
      <xdr:row>63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200-000012000000}"/>
            </a:ext>
            <a:ext uri="{147F2762-F138-4A5C-976F-8EAC2B608ADB}">
              <a16:predDERef xmlns:a16="http://schemas.microsoft.com/office/drawing/2014/main" pred="{00000000-0008-0000-02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10</xdr:col>
      <xdr:colOff>0</xdr:colOff>
      <xdr:row>135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210</xdr:row>
      <xdr:rowOff>0</xdr:rowOff>
    </xdr:from>
    <xdr:to>
      <xdr:col>10</xdr:col>
      <xdr:colOff>0</xdr:colOff>
      <xdr:row>221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224</xdr:row>
      <xdr:rowOff>0</xdr:rowOff>
    </xdr:from>
    <xdr:to>
      <xdr:col>10</xdr:col>
      <xdr:colOff>0</xdr:colOff>
      <xdr:row>237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256</xdr:row>
      <xdr:rowOff>0</xdr:rowOff>
    </xdr:from>
    <xdr:to>
      <xdr:col>10</xdr:col>
      <xdr:colOff>0</xdr:colOff>
      <xdr:row>269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190499</xdr:colOff>
      <xdr:row>271</xdr:row>
      <xdr:rowOff>0</xdr:rowOff>
    </xdr:from>
    <xdr:to>
      <xdr:col>9</xdr:col>
      <xdr:colOff>609599</xdr:colOff>
      <xdr:row>283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285</xdr:row>
      <xdr:rowOff>0</xdr:rowOff>
    </xdr:from>
    <xdr:to>
      <xdr:col>10</xdr:col>
      <xdr:colOff>0</xdr:colOff>
      <xdr:row>297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315</xdr:row>
      <xdr:rowOff>0</xdr:rowOff>
    </xdr:from>
    <xdr:to>
      <xdr:col>10</xdr:col>
      <xdr:colOff>0</xdr:colOff>
      <xdr:row>326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355</xdr:row>
      <xdr:rowOff>0</xdr:rowOff>
    </xdr:from>
    <xdr:to>
      <xdr:col>10</xdr:col>
      <xdr:colOff>0</xdr:colOff>
      <xdr:row>368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190499</xdr:colOff>
      <xdr:row>82</xdr:row>
      <xdr:rowOff>1</xdr:rowOff>
    </xdr:from>
    <xdr:to>
      <xdr:col>7</xdr:col>
      <xdr:colOff>247649</xdr:colOff>
      <xdr:row>96</xdr:row>
      <xdr:rowOff>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10</xdr:col>
      <xdr:colOff>1</xdr:colOff>
      <xdr:row>80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151</xdr:row>
      <xdr:rowOff>0</xdr:rowOff>
    </xdr:from>
    <xdr:to>
      <xdr:col>10</xdr:col>
      <xdr:colOff>0</xdr:colOff>
      <xdr:row>162</xdr:row>
      <xdr:rowOff>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199</xdr:row>
      <xdr:rowOff>0</xdr:rowOff>
    </xdr:from>
    <xdr:to>
      <xdr:col>9</xdr:col>
      <xdr:colOff>9525</xdr:colOff>
      <xdr:row>208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200-00001A000000}"/>
            </a:ext>
            <a:ext uri="{147F2762-F138-4A5C-976F-8EAC2B608ADB}">
              <a16:predDERef xmlns:a16="http://schemas.microsoft.com/office/drawing/2014/main" pre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341</xdr:row>
      <xdr:rowOff>0</xdr:rowOff>
    </xdr:from>
    <xdr:to>
      <xdr:col>10</xdr:col>
      <xdr:colOff>0</xdr:colOff>
      <xdr:row>353</xdr:row>
      <xdr:rowOff>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328</xdr:row>
      <xdr:rowOff>0</xdr:rowOff>
    </xdr:from>
    <xdr:to>
      <xdr:col>10</xdr:col>
      <xdr:colOff>0</xdr:colOff>
      <xdr:row>339</xdr:row>
      <xdr:rowOff>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137</xdr:row>
      <xdr:rowOff>0</xdr:rowOff>
    </xdr:from>
    <xdr:to>
      <xdr:col>10</xdr:col>
      <xdr:colOff>0</xdr:colOff>
      <xdr:row>148</xdr:row>
      <xdr:rowOff>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240</xdr:row>
      <xdr:rowOff>0</xdr:rowOff>
    </xdr:from>
    <xdr:to>
      <xdr:col>10</xdr:col>
      <xdr:colOff>0</xdr:colOff>
      <xdr:row>253</xdr:row>
      <xdr:rowOff>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190499</xdr:colOff>
      <xdr:row>300</xdr:row>
      <xdr:rowOff>0</xdr:rowOff>
    </xdr:from>
    <xdr:to>
      <xdr:col>9</xdr:col>
      <xdr:colOff>609599</xdr:colOff>
      <xdr:row>313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0.90222</cdr:x>
      <cdr:y>0.15556</cdr:y>
    </cdr:from>
    <cdr:to>
      <cdr:x>0.97617</cdr:x>
      <cdr:y>0.25556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229226" y="355600"/>
          <a:ext cx="428625" cy="228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60</a:t>
          </a:r>
        </a:p>
      </cdr:txBody>
    </cdr:sp>
  </cdr:relSizeAnchor>
  <cdr:relSizeAnchor xmlns:cdr="http://schemas.openxmlformats.org/drawingml/2006/chartDrawing">
    <cdr:from>
      <cdr:x>0.91099</cdr:x>
      <cdr:y>0.43611</cdr:y>
    </cdr:from>
    <cdr:to>
      <cdr:x>0.98494</cdr:x>
      <cdr:y>0.53611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280042" y="996947"/>
          <a:ext cx="428611" cy="228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bg1"/>
              </a:solidFill>
            </a:rPr>
            <a:t>61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0.79442</cdr:x>
      <cdr:y>0.15555</cdr:y>
    </cdr:from>
    <cdr:to>
      <cdr:x>0.86831</cdr:x>
      <cdr:y>0.25555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92497" y="355595"/>
          <a:ext cx="473659" cy="228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60</a:t>
          </a:r>
        </a:p>
      </cdr:txBody>
    </cdr:sp>
  </cdr:relSizeAnchor>
  <cdr:relSizeAnchor xmlns:cdr="http://schemas.openxmlformats.org/drawingml/2006/chartDrawing">
    <cdr:from>
      <cdr:x>0.84422</cdr:x>
      <cdr:y>0.44444</cdr:y>
    </cdr:from>
    <cdr:to>
      <cdr:x>0.91811</cdr:x>
      <cdr:y>0.54444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411754" y="1015990"/>
          <a:ext cx="473659" cy="228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bg1"/>
              </a:solidFill>
            </a:rPr>
            <a:t>61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0.49874</cdr:x>
      <cdr:y>0.05714</cdr:y>
    </cdr:from>
    <cdr:to>
      <cdr:x>0.49874</cdr:x>
      <cdr:y>0.95714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FE800F2E-44F0-47DF-B965-8CDC1714C9B3}"/>
            </a:ext>
          </a:extLst>
        </cdr:cNvPr>
        <cdr:cNvCxnSpPr/>
      </cdr:nvCxnSpPr>
      <cdr:spPr>
        <a:xfrm xmlns:a="http://schemas.openxmlformats.org/drawingml/2006/main" flipV="1">
          <a:off x="1885936" y="152392"/>
          <a:ext cx="0" cy="2400300"/>
        </a:xfrm>
        <a:prstGeom xmlns:a="http://schemas.openxmlformats.org/drawingml/2006/main" prst="line">
          <a:avLst/>
        </a:prstGeom>
        <a:ln xmlns:a="http://schemas.openxmlformats.org/drawingml/2006/main"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0.02911</cdr:x>
      <cdr:y>0.90357</cdr:y>
    </cdr:from>
    <cdr:to>
      <cdr:x>0.96466</cdr:x>
      <cdr:y>0.99643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3350" y="2409825"/>
          <a:ext cx="428625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000"/>
            <a:t>*PWID count does not include SAS clients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0.6467</cdr:x>
      <cdr:y>0.15417</cdr:y>
    </cdr:from>
    <cdr:to>
      <cdr:x>0.70287</cdr:x>
      <cdr:y>0.25417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933976" y="352425"/>
          <a:ext cx="428626" cy="228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461</a:t>
          </a:r>
        </a:p>
      </cdr:txBody>
    </cdr:sp>
  </cdr:relSizeAnchor>
  <cdr:relSizeAnchor xmlns:cdr="http://schemas.openxmlformats.org/drawingml/2006/chartDrawing">
    <cdr:from>
      <cdr:x>0.89305</cdr:x>
      <cdr:y>0.44306</cdr:y>
    </cdr:from>
    <cdr:to>
      <cdr:x>0.94923</cdr:x>
      <cdr:y>0.54306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813547" y="1012828"/>
          <a:ext cx="428626" cy="228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667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0.64046</cdr:x>
      <cdr:y>0.15139</cdr:y>
    </cdr:from>
    <cdr:to>
      <cdr:x>0.70413</cdr:x>
      <cdr:y>0.25416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886384" y="346078"/>
          <a:ext cx="485772" cy="23493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5013</a:t>
          </a:r>
        </a:p>
      </cdr:txBody>
    </cdr:sp>
  </cdr:relSizeAnchor>
  <cdr:relSizeAnchor xmlns:cdr="http://schemas.openxmlformats.org/drawingml/2006/chartDrawing">
    <cdr:from>
      <cdr:x>0.92176</cdr:x>
      <cdr:y>0.44861</cdr:y>
    </cdr:from>
    <cdr:to>
      <cdr:x>0.98377</cdr:x>
      <cdr:y>0.53334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032624" y="1025515"/>
          <a:ext cx="473107" cy="1936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7575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0.80352</cdr:x>
      <cdr:y>0.21427</cdr:y>
    </cdr:from>
    <cdr:to>
      <cdr:x>0.87741</cdr:x>
      <cdr:y>0.31427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158453" y="448993"/>
          <a:ext cx="474362" cy="2095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233</a:t>
          </a:r>
        </a:p>
      </cdr:txBody>
    </cdr:sp>
  </cdr:relSizeAnchor>
  <cdr:relSizeAnchor xmlns:cdr="http://schemas.openxmlformats.org/drawingml/2006/chartDrawing">
    <cdr:from>
      <cdr:x>0.69796</cdr:x>
      <cdr:y>0.63989</cdr:y>
    </cdr:from>
    <cdr:to>
      <cdr:x>0.77185</cdr:x>
      <cdr:y>0.73989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480812" y="1340899"/>
          <a:ext cx="474363" cy="2095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161</a:t>
          </a:r>
        </a:p>
      </cdr:txBody>
    </cdr: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>
  <person displayName="Jen Hecht" id="{D633A1A8-5999-4663-86F2-22D3B2792364}" userId="S::jhecht@sfaf.org::3706cc9a-6e0b-43bc-864b-18498975b0f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F41" dT="2020-05-29T23:57:25.17" personId="{D633A1A8-5999-4663-86F2-22D3B2792364}" id="{8B14145D-D802-4E4F-880B-B1829137F841}">
    <text xml:space="preserve">is this meant to be "stable housing"
</text>
  </threadedComment>
  <threadedComment ref="P112" dT="2020-05-30T19:23:08.90" personId="{D633A1A8-5999-4663-86F2-22D3B2792364}" id="{BD373086-D197-4FF7-878C-DCE01DA21914}">
    <text xml:space="preserve">let's confirm that we're calculating 18-19 and 19-20 the same way in terms of de-dupping across quarters versus adding each quarter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58"/>
  <sheetViews>
    <sheetView topLeftCell="B1" zoomScale="80" zoomScaleNormal="80" workbookViewId="0">
      <pane xSplit="1" topLeftCell="C1" activePane="topRight" state="frozen"/>
      <selection pane="topRight" activeCell="O227" sqref="O227"/>
    </sheetView>
  </sheetViews>
  <sheetFormatPr defaultColWidth="9.1796875" defaultRowHeight="14.5" x14ac:dyDescent="0.35"/>
  <cols>
    <col min="1" max="1" width="3" style="67" bestFit="1" customWidth="1"/>
    <col min="2" max="2" width="54.453125" style="80" customWidth="1"/>
    <col min="3" max="10" width="8.7265625" style="67" customWidth="1"/>
    <col min="11" max="11" width="9.81640625" style="67" bestFit="1" customWidth="1"/>
    <col min="12" max="14" width="8.7265625" style="67" customWidth="1"/>
    <col min="15" max="15" width="16.26953125" style="67" bestFit="1" customWidth="1"/>
    <col min="16" max="16" width="14.26953125" style="67" bestFit="1" customWidth="1"/>
    <col min="17" max="17" width="17.54296875" style="67" customWidth="1"/>
    <col min="18" max="18" width="22.81640625" style="67" customWidth="1"/>
    <col min="19" max="19" width="19.453125" style="67" bestFit="1" customWidth="1"/>
    <col min="20" max="20" width="15" style="67" bestFit="1" customWidth="1"/>
    <col min="21" max="21" width="14.54296875" style="67" bestFit="1" customWidth="1"/>
    <col min="22" max="22" width="13.26953125" style="67" customWidth="1"/>
    <col min="23" max="23" width="12.81640625" style="67" bestFit="1" customWidth="1"/>
    <col min="24" max="24" width="14.54296875" style="67" bestFit="1" customWidth="1"/>
    <col min="25" max="25" width="13.26953125" style="67" customWidth="1"/>
    <col min="26" max="26" width="12.81640625" style="67" bestFit="1" customWidth="1"/>
    <col min="27" max="27" width="14.54296875" style="67" bestFit="1" customWidth="1"/>
    <col min="28" max="28" width="13.26953125" style="67" customWidth="1"/>
    <col min="29" max="29" width="12.81640625" style="67" bestFit="1" customWidth="1"/>
    <col min="30" max="30" width="14.54296875" style="67" bestFit="1" customWidth="1"/>
    <col min="31" max="31" width="13.26953125" style="67" customWidth="1"/>
    <col min="32" max="32" width="12.81640625" style="67" bestFit="1" customWidth="1"/>
    <col min="33" max="33" width="24.1796875" style="67" bestFit="1" customWidth="1"/>
    <col min="34" max="34" width="12.81640625" style="67" bestFit="1" customWidth="1"/>
    <col min="35" max="35" width="8.453125" style="67" bestFit="1" customWidth="1"/>
    <col min="36" max="36" width="10.1796875" style="67" bestFit="1" customWidth="1"/>
    <col min="37" max="37" width="4.1796875" style="68" bestFit="1" customWidth="1"/>
    <col min="38" max="40" width="4.1796875" style="68" customWidth="1"/>
    <col min="41" max="41" width="4.1796875" style="67" bestFit="1" customWidth="1"/>
    <col min="42" max="42" width="4.1796875" style="67" customWidth="1"/>
    <col min="43" max="43" width="4.1796875" style="67" bestFit="1" customWidth="1"/>
    <col min="44" max="47" width="4.1796875" style="67" customWidth="1"/>
    <col min="48" max="48" width="4.1796875" style="67" bestFit="1" customWidth="1"/>
    <col min="49" max="51" width="6.26953125" style="68" customWidth="1"/>
    <col min="52" max="52" width="45.54296875" style="175" customWidth="1"/>
    <col min="53" max="16384" width="9.1796875" style="68"/>
  </cols>
  <sheetData>
    <row r="1" spans="1:52" s="9" customFormat="1" x14ac:dyDescent="0.35">
      <c r="A1" s="1"/>
      <c r="B1" s="69"/>
      <c r="C1" s="219" t="s">
        <v>0</v>
      </c>
      <c r="D1" s="220"/>
      <c r="E1" s="220"/>
      <c r="F1" s="220"/>
      <c r="G1" s="220"/>
      <c r="H1" s="220"/>
      <c r="I1" s="220"/>
      <c r="J1" s="220"/>
      <c r="K1" s="220"/>
      <c r="L1" s="220"/>
      <c r="M1" s="166"/>
      <c r="N1" s="166"/>
      <c r="O1" s="2" t="s">
        <v>1</v>
      </c>
      <c r="P1" s="6"/>
      <c r="Q1" s="3"/>
      <c r="R1" s="4"/>
      <c r="S1" s="4"/>
      <c r="T1" s="5"/>
      <c r="U1" s="221" t="s">
        <v>2</v>
      </c>
      <c r="V1" s="221"/>
      <c r="W1" s="221"/>
      <c r="X1" s="221"/>
      <c r="Y1" s="221"/>
      <c r="Z1" s="221"/>
      <c r="AA1" s="221"/>
      <c r="AB1" s="221"/>
      <c r="AC1" s="221"/>
      <c r="AD1" s="221"/>
      <c r="AE1" s="221"/>
      <c r="AF1" s="221"/>
      <c r="AG1" s="2" t="s">
        <v>1</v>
      </c>
      <c r="AH1" s="6"/>
      <c r="AI1" s="7"/>
      <c r="AJ1" s="8"/>
      <c r="AK1" s="221" t="s">
        <v>3</v>
      </c>
      <c r="AL1" s="221"/>
      <c r="AM1" s="221"/>
      <c r="AN1" s="221"/>
      <c r="AO1" s="221"/>
      <c r="AP1" s="221"/>
      <c r="AQ1" s="221"/>
      <c r="AR1" s="221"/>
      <c r="AS1" s="221"/>
      <c r="AT1" s="221"/>
      <c r="AU1" s="221"/>
      <c r="AV1" s="221"/>
      <c r="AW1" s="2" t="s">
        <v>1</v>
      </c>
      <c r="AX1" s="7"/>
      <c r="AY1" s="8"/>
      <c r="AZ1" s="206"/>
    </row>
    <row r="2" spans="1:52" s="9" customFormat="1" x14ac:dyDescent="0.35">
      <c r="A2" s="1"/>
      <c r="B2" s="70" t="s">
        <v>4</v>
      </c>
      <c r="C2" s="226" t="s">
        <v>5</v>
      </c>
      <c r="D2" s="224"/>
      <c r="E2" s="225"/>
      <c r="F2" s="226" t="s">
        <v>6</v>
      </c>
      <c r="G2" s="224"/>
      <c r="H2" s="225"/>
      <c r="I2" s="226" t="s">
        <v>7</v>
      </c>
      <c r="J2" s="224"/>
      <c r="K2" s="225"/>
      <c r="L2" s="226" t="s">
        <v>8</v>
      </c>
      <c r="M2" s="224"/>
      <c r="N2" s="227"/>
      <c r="O2" s="11">
        <v>1819</v>
      </c>
      <c r="P2" s="15"/>
      <c r="Q2" s="12"/>
      <c r="R2" s="13"/>
      <c r="S2" s="13"/>
      <c r="T2" s="14"/>
      <c r="U2" s="223" t="s">
        <v>5</v>
      </c>
      <c r="V2" s="224"/>
      <c r="W2" s="225"/>
      <c r="X2" s="226" t="s">
        <v>6</v>
      </c>
      <c r="Y2" s="224"/>
      <c r="Z2" s="225"/>
      <c r="AA2" s="226" t="s">
        <v>7</v>
      </c>
      <c r="AB2" s="224"/>
      <c r="AC2" s="225"/>
      <c r="AD2" s="226" t="s">
        <v>8</v>
      </c>
      <c r="AE2" s="224"/>
      <c r="AF2" s="227"/>
      <c r="AG2" s="11">
        <v>1920</v>
      </c>
      <c r="AH2" s="15"/>
      <c r="AI2" s="16"/>
      <c r="AJ2" s="17"/>
      <c r="AK2" s="223" t="s">
        <v>5</v>
      </c>
      <c r="AL2" s="224"/>
      <c r="AM2" s="225"/>
      <c r="AN2" s="226" t="s">
        <v>6</v>
      </c>
      <c r="AO2" s="224"/>
      <c r="AP2" s="225"/>
      <c r="AQ2" s="226" t="s">
        <v>7</v>
      </c>
      <c r="AR2" s="224"/>
      <c r="AS2" s="225"/>
      <c r="AT2" s="226" t="s">
        <v>8</v>
      </c>
      <c r="AU2" s="224"/>
      <c r="AV2" s="227"/>
      <c r="AW2" s="11">
        <v>2021</v>
      </c>
      <c r="AX2" s="16"/>
      <c r="AY2" s="17"/>
      <c r="AZ2" s="206"/>
    </row>
    <row r="3" spans="1:52" s="9" customFormat="1" ht="29" x14ac:dyDescent="0.35">
      <c r="A3" s="18" t="s">
        <v>9</v>
      </c>
      <c r="B3" s="19" t="s">
        <v>10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1"/>
      <c r="P3" s="22"/>
      <c r="Q3" s="22"/>
      <c r="R3" s="22"/>
      <c r="S3" s="22"/>
      <c r="T3" s="23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1"/>
      <c r="AH3" s="22"/>
      <c r="AI3" s="22"/>
      <c r="AJ3" s="23"/>
      <c r="AK3" s="25"/>
      <c r="AL3" s="25"/>
      <c r="AM3" s="25"/>
      <c r="AN3" s="25"/>
      <c r="AO3" s="24"/>
      <c r="AP3" s="24"/>
      <c r="AQ3" s="24"/>
      <c r="AR3" s="24"/>
      <c r="AS3" s="24"/>
      <c r="AT3" s="24"/>
      <c r="AU3" s="24"/>
      <c r="AV3" s="24"/>
      <c r="AW3" s="26"/>
      <c r="AX3" s="27"/>
      <c r="AY3" s="28"/>
      <c r="AZ3" s="206"/>
    </row>
    <row r="4" spans="1:52" s="9" customFormat="1" x14ac:dyDescent="0.35">
      <c r="A4" s="29">
        <v>1</v>
      </c>
      <c r="B4" s="53" t="s">
        <v>11</v>
      </c>
      <c r="C4" s="174" t="s">
        <v>12</v>
      </c>
      <c r="D4" s="174"/>
      <c r="E4" s="174"/>
      <c r="F4" s="174" t="s">
        <v>12</v>
      </c>
      <c r="G4" s="174"/>
      <c r="H4" s="174"/>
      <c r="I4" s="174" t="s">
        <v>12</v>
      </c>
      <c r="J4" s="174"/>
      <c r="K4" s="174"/>
      <c r="L4" s="174" t="s">
        <v>12</v>
      </c>
      <c r="M4" s="29"/>
      <c r="N4" s="29"/>
      <c r="O4" s="30"/>
      <c r="P4" s="31"/>
      <c r="Q4" s="31"/>
      <c r="R4" s="31"/>
      <c r="S4" s="31"/>
      <c r="T4" s="32"/>
      <c r="U4" s="207"/>
      <c r="V4" s="207"/>
      <c r="W4" s="207"/>
      <c r="X4" s="207"/>
      <c r="Y4" s="207"/>
      <c r="Z4" s="207"/>
      <c r="AA4" s="207"/>
      <c r="AB4" s="207"/>
      <c r="AC4" s="207"/>
      <c r="AD4" s="207"/>
      <c r="AE4" s="207"/>
      <c r="AF4" s="207"/>
      <c r="AG4" s="30"/>
      <c r="AH4" s="31"/>
      <c r="AI4" s="31"/>
      <c r="AJ4" s="32"/>
      <c r="AO4" s="207"/>
      <c r="AP4" s="207"/>
      <c r="AQ4" s="207"/>
      <c r="AR4" s="207"/>
      <c r="AS4" s="207"/>
      <c r="AT4" s="207"/>
      <c r="AU4" s="207"/>
      <c r="AV4" s="207"/>
      <c r="AW4" s="34"/>
      <c r="AX4" s="35"/>
      <c r="AY4" s="36"/>
      <c r="AZ4" s="206" t="s">
        <v>13</v>
      </c>
    </row>
    <row r="5" spans="1:52" s="9" customFormat="1" x14ac:dyDescent="0.35">
      <c r="A5" s="207"/>
      <c r="B5" s="71" t="s">
        <v>14</v>
      </c>
      <c r="C5" s="207">
        <v>0</v>
      </c>
      <c r="D5" s="207"/>
      <c r="E5" s="207"/>
      <c r="F5" s="207">
        <v>0</v>
      </c>
      <c r="G5" s="207"/>
      <c r="H5" s="207"/>
      <c r="I5" s="207">
        <v>1</v>
      </c>
      <c r="J5" s="207"/>
      <c r="K5" s="207"/>
      <c r="L5" s="207">
        <v>1</v>
      </c>
      <c r="M5" s="207"/>
      <c r="N5" s="207"/>
      <c r="O5" s="45">
        <v>2</v>
      </c>
      <c r="P5" s="31"/>
      <c r="Q5" s="31"/>
      <c r="R5" s="31"/>
      <c r="S5" s="31"/>
      <c r="T5" s="32"/>
      <c r="U5" s="207">
        <v>0</v>
      </c>
      <c r="V5" s="207"/>
      <c r="W5" s="207"/>
      <c r="X5" s="207">
        <v>0</v>
      </c>
      <c r="Y5" s="207"/>
      <c r="Z5" s="207"/>
      <c r="AA5" s="207">
        <v>2</v>
      </c>
      <c r="AB5" s="207"/>
      <c r="AC5" s="207"/>
      <c r="AD5" s="207"/>
      <c r="AE5" s="207"/>
      <c r="AF5" s="207"/>
      <c r="AG5" s="45">
        <f t="shared" ref="AG5:AG7" si="0">SUM(U5, X5, AA5, AD5)</f>
        <v>2</v>
      </c>
      <c r="AH5" s="31"/>
      <c r="AI5" s="31"/>
      <c r="AJ5" s="32"/>
      <c r="AO5" s="207"/>
      <c r="AP5" s="207"/>
      <c r="AQ5" s="207"/>
      <c r="AR5" s="207"/>
      <c r="AS5" s="207"/>
      <c r="AT5" s="207"/>
      <c r="AU5" s="207"/>
      <c r="AV5" s="207"/>
      <c r="AW5" s="34"/>
      <c r="AX5" s="35"/>
      <c r="AY5" s="36"/>
      <c r="AZ5" s="206" t="s">
        <v>15</v>
      </c>
    </row>
    <row r="6" spans="1:52" s="9" customFormat="1" x14ac:dyDescent="0.35">
      <c r="A6" s="207"/>
      <c r="B6" s="71" t="s">
        <v>16</v>
      </c>
      <c r="C6" s="207">
        <v>11</v>
      </c>
      <c r="D6" s="207"/>
      <c r="E6" s="207"/>
      <c r="F6" s="207">
        <v>18</v>
      </c>
      <c r="G6" s="207"/>
      <c r="H6" s="207"/>
      <c r="I6" s="207">
        <v>22</v>
      </c>
      <c r="J6" s="207"/>
      <c r="K6" s="207"/>
      <c r="L6" s="207">
        <v>16</v>
      </c>
      <c r="M6" s="207"/>
      <c r="N6" s="207"/>
      <c r="O6" s="45">
        <v>57</v>
      </c>
      <c r="P6" s="31"/>
      <c r="Q6" s="31"/>
      <c r="R6" s="31"/>
      <c r="S6" s="31"/>
      <c r="T6" s="32"/>
      <c r="U6" s="207">
        <v>24</v>
      </c>
      <c r="V6" s="207"/>
      <c r="W6" s="207"/>
      <c r="X6" s="207">
        <v>17</v>
      </c>
      <c r="Y6" s="207"/>
      <c r="Z6" s="207"/>
      <c r="AA6" s="207">
        <v>15</v>
      </c>
      <c r="AB6" s="207"/>
      <c r="AC6" s="207"/>
      <c r="AD6" s="207"/>
      <c r="AE6" s="207"/>
      <c r="AF6" s="207"/>
      <c r="AG6" s="45">
        <f t="shared" si="0"/>
        <v>56</v>
      </c>
      <c r="AH6" s="31"/>
      <c r="AI6" s="31"/>
      <c r="AJ6" s="32"/>
      <c r="AO6" s="207"/>
      <c r="AP6" s="207"/>
      <c r="AQ6" s="207"/>
      <c r="AR6" s="207"/>
      <c r="AS6" s="207"/>
      <c r="AT6" s="207"/>
      <c r="AU6" s="207"/>
      <c r="AV6" s="207"/>
      <c r="AW6" s="34"/>
      <c r="AX6" s="35"/>
      <c r="AY6" s="36"/>
      <c r="AZ6" s="206"/>
    </row>
    <row r="7" spans="1:52" s="9" customFormat="1" x14ac:dyDescent="0.35">
      <c r="A7" s="207"/>
      <c r="B7" s="71" t="s">
        <v>17</v>
      </c>
      <c r="C7" s="207">
        <v>0</v>
      </c>
      <c r="D7" s="207"/>
      <c r="E7" s="207"/>
      <c r="F7" s="207">
        <v>1</v>
      </c>
      <c r="G7" s="207"/>
      <c r="H7" s="207"/>
      <c r="I7" s="207">
        <v>0</v>
      </c>
      <c r="J7" s="207"/>
      <c r="K7" s="207"/>
      <c r="L7" s="207">
        <v>0</v>
      </c>
      <c r="M7" s="207"/>
      <c r="N7" s="207"/>
      <c r="O7" s="45">
        <v>1</v>
      </c>
      <c r="P7" s="31"/>
      <c r="Q7" s="31"/>
      <c r="R7" s="31"/>
      <c r="S7" s="31"/>
      <c r="T7" s="32"/>
      <c r="U7" s="207">
        <v>1</v>
      </c>
      <c r="V7" s="207"/>
      <c r="W7" s="207"/>
      <c r="X7" s="207">
        <v>2</v>
      </c>
      <c r="Y7" s="207"/>
      <c r="Z7" s="207"/>
      <c r="AA7" s="207">
        <v>0</v>
      </c>
      <c r="AB7" s="207"/>
      <c r="AC7" s="207"/>
      <c r="AD7" s="207"/>
      <c r="AE7" s="207"/>
      <c r="AF7" s="207"/>
      <c r="AG7" s="45">
        <f t="shared" si="0"/>
        <v>3</v>
      </c>
      <c r="AH7" s="31"/>
      <c r="AI7" s="31"/>
      <c r="AJ7" s="32"/>
      <c r="AO7" s="207"/>
      <c r="AP7" s="207"/>
      <c r="AQ7" s="207"/>
      <c r="AR7" s="207"/>
      <c r="AS7" s="207"/>
      <c r="AT7" s="207"/>
      <c r="AU7" s="207"/>
      <c r="AV7" s="207"/>
      <c r="AW7" s="34"/>
      <c r="AX7" s="35"/>
      <c r="AY7" s="36"/>
      <c r="AZ7" s="206"/>
    </row>
    <row r="8" spans="1:52" s="9" customFormat="1" x14ac:dyDescent="0.35">
      <c r="A8" s="37"/>
      <c r="B8" s="72" t="s">
        <v>18</v>
      </c>
      <c r="C8" s="120">
        <f>SUM(C5:C7)</f>
        <v>11</v>
      </c>
      <c r="D8" s="120"/>
      <c r="E8" s="120"/>
      <c r="F8" s="120">
        <f>SUM(F5:F7)</f>
        <v>19</v>
      </c>
      <c r="G8" s="120"/>
      <c r="H8" s="120"/>
      <c r="I8" s="120">
        <f>SUM(I5:I7)</f>
        <v>23</v>
      </c>
      <c r="J8" s="120"/>
      <c r="K8" s="120"/>
      <c r="L8" s="120">
        <f>SUM(L5:L7)</f>
        <v>17</v>
      </c>
      <c r="M8" s="120"/>
      <c r="N8" s="120"/>
      <c r="O8" s="38">
        <v>60</v>
      </c>
      <c r="P8" s="39"/>
      <c r="Q8" s="39"/>
      <c r="R8" s="39"/>
      <c r="S8" s="39"/>
      <c r="T8" s="40"/>
      <c r="U8" s="41">
        <v>25</v>
      </c>
      <c r="V8" s="41"/>
      <c r="W8" s="41"/>
      <c r="X8" s="41">
        <f>SUM(X5:X7)</f>
        <v>19</v>
      </c>
      <c r="Y8" s="41"/>
      <c r="Z8" s="41"/>
      <c r="AA8" s="41">
        <f>SUM(AA5:AA7)</f>
        <v>17</v>
      </c>
      <c r="AB8" s="41"/>
      <c r="AC8" s="41"/>
      <c r="AD8" s="41"/>
      <c r="AE8" s="41"/>
      <c r="AF8" s="44"/>
      <c r="AG8" s="103">
        <f>SUM(U8:AF8)</f>
        <v>61</v>
      </c>
      <c r="AH8" s="31"/>
      <c r="AI8" s="31"/>
      <c r="AJ8" s="32"/>
      <c r="AO8" s="207"/>
      <c r="AP8" s="207"/>
      <c r="AQ8" s="207"/>
      <c r="AR8" s="207"/>
      <c r="AS8" s="207"/>
      <c r="AT8" s="207"/>
      <c r="AU8" s="207"/>
      <c r="AV8" s="207"/>
      <c r="AW8" s="34"/>
      <c r="AX8" s="35"/>
      <c r="AY8" s="36"/>
      <c r="AZ8" s="206"/>
    </row>
    <row r="9" spans="1:52" s="9" customFormat="1" x14ac:dyDescent="0.35">
      <c r="A9" s="29">
        <v>2</v>
      </c>
      <c r="B9" s="53" t="s">
        <v>19</v>
      </c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30"/>
      <c r="P9" s="31"/>
      <c r="Q9" s="31"/>
      <c r="R9" s="31"/>
      <c r="S9" s="31"/>
      <c r="T9" s="32"/>
      <c r="U9" s="207"/>
      <c r="V9" s="207"/>
      <c r="W9" s="207"/>
      <c r="X9" s="207"/>
      <c r="Y9" s="207"/>
      <c r="Z9" s="207"/>
      <c r="AA9" s="207"/>
      <c r="AB9" s="207"/>
      <c r="AC9" s="207"/>
      <c r="AD9" s="207"/>
      <c r="AE9" s="207"/>
      <c r="AF9" s="32"/>
      <c r="AG9" s="42"/>
      <c r="AH9" s="42"/>
      <c r="AI9" s="42"/>
      <c r="AJ9" s="43"/>
      <c r="AO9" s="207"/>
      <c r="AP9" s="207"/>
      <c r="AQ9" s="207"/>
      <c r="AR9" s="207"/>
      <c r="AS9" s="207"/>
      <c r="AT9" s="207"/>
      <c r="AU9" s="207"/>
      <c r="AV9" s="207"/>
      <c r="AW9" s="34"/>
      <c r="AX9" s="35"/>
      <c r="AY9" s="36"/>
      <c r="AZ9" s="206" t="s">
        <v>20</v>
      </c>
    </row>
    <row r="10" spans="1:52" s="9" customFormat="1" x14ac:dyDescent="0.35">
      <c r="A10" s="207"/>
      <c r="B10" s="73" t="s">
        <v>21</v>
      </c>
      <c r="C10" s="121">
        <v>5</v>
      </c>
      <c r="D10" s="121"/>
      <c r="E10" s="121"/>
      <c r="F10" s="121">
        <v>13</v>
      </c>
      <c r="G10" s="121"/>
      <c r="H10" s="121"/>
      <c r="I10" s="121">
        <v>20</v>
      </c>
      <c r="J10" s="121"/>
      <c r="K10" s="121"/>
      <c r="L10" s="121">
        <v>15</v>
      </c>
      <c r="M10" s="121"/>
      <c r="N10" s="121"/>
      <c r="O10" s="45">
        <v>45</v>
      </c>
      <c r="P10" s="31"/>
      <c r="Q10" s="31"/>
      <c r="R10" s="31"/>
      <c r="S10" s="31"/>
      <c r="T10" s="32"/>
      <c r="U10" s="207">
        <v>20</v>
      </c>
      <c r="V10" s="207"/>
      <c r="W10" s="207"/>
      <c r="X10" s="207">
        <v>15</v>
      </c>
      <c r="Y10" s="207"/>
      <c r="Z10" s="207"/>
      <c r="AA10" s="207">
        <v>13</v>
      </c>
      <c r="AB10" s="207"/>
      <c r="AC10" s="207"/>
      <c r="AD10" s="207"/>
      <c r="AE10" s="207"/>
      <c r="AF10" s="32"/>
      <c r="AG10" s="45">
        <f t="shared" ref="AG10:AG18" si="1">SUM(U10, X10, AA10, AD10)</f>
        <v>48</v>
      </c>
      <c r="AH10" s="42"/>
      <c r="AI10" s="42"/>
      <c r="AJ10" s="43"/>
      <c r="AO10" s="207"/>
      <c r="AP10" s="207"/>
      <c r="AQ10" s="207"/>
      <c r="AR10" s="207"/>
      <c r="AS10" s="207"/>
      <c r="AT10" s="207"/>
      <c r="AU10" s="207"/>
      <c r="AV10" s="207"/>
      <c r="AW10" s="34"/>
      <c r="AX10" s="35"/>
      <c r="AY10" s="36"/>
      <c r="AZ10" s="206" t="s">
        <v>22</v>
      </c>
    </row>
    <row r="11" spans="1:52" s="9" customFormat="1" x14ac:dyDescent="0.35">
      <c r="A11" s="207"/>
      <c r="B11" s="73" t="s">
        <v>23</v>
      </c>
      <c r="C11" s="121">
        <v>4</v>
      </c>
      <c r="D11" s="121"/>
      <c r="E11" s="121"/>
      <c r="F11" s="121">
        <v>4</v>
      </c>
      <c r="G11" s="121"/>
      <c r="H11" s="121"/>
      <c r="I11" s="121">
        <v>1</v>
      </c>
      <c r="J11" s="121"/>
      <c r="K11" s="121"/>
      <c r="L11" s="121">
        <v>0</v>
      </c>
      <c r="M11" s="121"/>
      <c r="N11" s="121"/>
      <c r="O11" s="45">
        <v>8</v>
      </c>
      <c r="P11" s="31"/>
      <c r="Q11" s="31"/>
      <c r="R11" s="31"/>
      <c r="S11" s="31"/>
      <c r="T11" s="32"/>
      <c r="U11" s="207">
        <v>1</v>
      </c>
      <c r="V11" s="207"/>
      <c r="W11" s="207"/>
      <c r="X11" s="207">
        <v>2</v>
      </c>
      <c r="Y11" s="207"/>
      <c r="Z11" s="207"/>
      <c r="AA11" s="207">
        <v>2</v>
      </c>
      <c r="AB11" s="207"/>
      <c r="AC11" s="207"/>
      <c r="AD11" s="207"/>
      <c r="AE11" s="207"/>
      <c r="AF11" s="32"/>
      <c r="AG11" s="45">
        <f t="shared" si="1"/>
        <v>5</v>
      </c>
      <c r="AH11" s="42"/>
      <c r="AI11" s="42"/>
      <c r="AJ11" s="43"/>
      <c r="AO11" s="207"/>
      <c r="AP11" s="207"/>
      <c r="AQ11" s="207"/>
      <c r="AR11" s="207"/>
      <c r="AS11" s="207"/>
      <c r="AT11" s="207"/>
      <c r="AU11" s="207"/>
      <c r="AV11" s="207"/>
      <c r="AW11" s="34"/>
      <c r="AX11" s="35"/>
      <c r="AY11" s="36"/>
      <c r="AZ11" s="206"/>
    </row>
    <row r="12" spans="1:52" s="9" customFormat="1" x14ac:dyDescent="0.35">
      <c r="A12" s="207"/>
      <c r="B12" s="74" t="s">
        <v>24</v>
      </c>
      <c r="C12" s="121">
        <v>2</v>
      </c>
      <c r="D12" s="121"/>
      <c r="E12" s="121"/>
      <c r="F12" s="121">
        <v>1</v>
      </c>
      <c r="G12" s="121"/>
      <c r="H12" s="121"/>
      <c r="I12" s="121">
        <v>2</v>
      </c>
      <c r="J12" s="121"/>
      <c r="K12" s="121"/>
      <c r="L12" s="121">
        <v>2</v>
      </c>
      <c r="M12" s="121"/>
      <c r="N12" s="121"/>
      <c r="O12" s="45">
        <v>6</v>
      </c>
      <c r="P12" s="31"/>
      <c r="Q12" s="31"/>
      <c r="R12" s="31"/>
      <c r="S12" s="31"/>
      <c r="T12" s="32"/>
      <c r="U12" s="207">
        <v>4</v>
      </c>
      <c r="V12" s="207"/>
      <c r="W12" s="207"/>
      <c r="X12" s="207">
        <v>2</v>
      </c>
      <c r="Y12" s="207"/>
      <c r="Z12" s="207"/>
      <c r="AA12" s="207">
        <v>2</v>
      </c>
      <c r="AB12" s="207"/>
      <c r="AC12" s="207"/>
      <c r="AD12" s="207"/>
      <c r="AE12" s="207"/>
      <c r="AF12" s="32"/>
      <c r="AG12" s="45">
        <f t="shared" si="1"/>
        <v>8</v>
      </c>
      <c r="AH12" s="42"/>
      <c r="AI12" s="42"/>
      <c r="AJ12" s="43"/>
      <c r="AO12" s="207"/>
      <c r="AP12" s="207"/>
      <c r="AQ12" s="207"/>
      <c r="AR12" s="207"/>
      <c r="AS12" s="207"/>
      <c r="AT12" s="207"/>
      <c r="AU12" s="207"/>
      <c r="AV12" s="207"/>
      <c r="AW12" s="34"/>
      <c r="AX12" s="35"/>
      <c r="AY12" s="36"/>
      <c r="AZ12" s="206"/>
    </row>
    <row r="13" spans="1:52" s="9" customFormat="1" x14ac:dyDescent="0.35">
      <c r="A13" s="207"/>
      <c r="B13" s="71" t="s">
        <v>25</v>
      </c>
      <c r="C13" s="121">
        <v>0</v>
      </c>
      <c r="D13" s="121"/>
      <c r="E13" s="121"/>
      <c r="F13" s="121">
        <v>0</v>
      </c>
      <c r="G13" s="121"/>
      <c r="H13" s="121"/>
      <c r="I13" s="121">
        <v>0</v>
      </c>
      <c r="J13" s="121"/>
      <c r="K13" s="121"/>
      <c r="L13" s="121">
        <v>0</v>
      </c>
      <c r="M13" s="121"/>
      <c r="N13" s="121"/>
      <c r="O13" s="45">
        <v>0</v>
      </c>
      <c r="P13" s="31"/>
      <c r="Q13" s="31"/>
      <c r="R13" s="31"/>
      <c r="S13" s="31"/>
      <c r="T13" s="32"/>
      <c r="U13" s="207">
        <v>0</v>
      </c>
      <c r="V13" s="207"/>
      <c r="W13" s="207"/>
      <c r="X13" s="207">
        <v>0</v>
      </c>
      <c r="Y13" s="207"/>
      <c r="Z13" s="207"/>
      <c r="AA13" s="207">
        <v>0</v>
      </c>
      <c r="AB13" s="207"/>
      <c r="AC13" s="207"/>
      <c r="AD13" s="207"/>
      <c r="AE13" s="207"/>
      <c r="AF13" s="32"/>
      <c r="AG13" s="45">
        <f t="shared" si="1"/>
        <v>0</v>
      </c>
      <c r="AH13" s="42"/>
      <c r="AI13" s="42"/>
      <c r="AJ13" s="43"/>
      <c r="AO13" s="207"/>
      <c r="AP13" s="207"/>
      <c r="AQ13" s="207"/>
      <c r="AR13" s="207"/>
      <c r="AS13" s="207"/>
      <c r="AT13" s="207"/>
      <c r="AU13" s="207"/>
      <c r="AV13" s="207"/>
      <c r="AW13" s="34"/>
      <c r="AX13" s="35"/>
      <c r="AY13" s="36"/>
      <c r="AZ13" s="206"/>
    </row>
    <row r="14" spans="1:52" s="9" customFormat="1" x14ac:dyDescent="0.35">
      <c r="A14" s="207"/>
      <c r="B14" s="71" t="s">
        <v>26</v>
      </c>
      <c r="C14" s="121">
        <v>0</v>
      </c>
      <c r="D14" s="121"/>
      <c r="E14" s="121"/>
      <c r="F14" s="121">
        <v>0</v>
      </c>
      <c r="G14" s="121"/>
      <c r="H14" s="121"/>
      <c r="I14" s="121">
        <v>0</v>
      </c>
      <c r="J14" s="121"/>
      <c r="K14" s="121"/>
      <c r="L14" s="121">
        <v>0</v>
      </c>
      <c r="M14" s="121"/>
      <c r="N14" s="121"/>
      <c r="O14" s="45">
        <v>0</v>
      </c>
      <c r="P14" s="31"/>
      <c r="Q14" s="31"/>
      <c r="R14" s="31"/>
      <c r="S14" s="31"/>
      <c r="T14" s="32"/>
      <c r="U14" s="207">
        <v>0</v>
      </c>
      <c r="V14" s="207"/>
      <c r="W14" s="207"/>
      <c r="X14" s="207">
        <v>0</v>
      </c>
      <c r="Y14" s="207"/>
      <c r="Z14" s="207"/>
      <c r="AA14" s="207">
        <v>0</v>
      </c>
      <c r="AB14" s="207"/>
      <c r="AC14" s="207"/>
      <c r="AD14" s="207"/>
      <c r="AE14" s="207"/>
      <c r="AF14" s="32"/>
      <c r="AG14" s="45">
        <f t="shared" si="1"/>
        <v>0</v>
      </c>
      <c r="AH14" s="42"/>
      <c r="AI14" s="42"/>
      <c r="AJ14" s="43"/>
      <c r="AO14" s="207"/>
      <c r="AP14" s="207"/>
      <c r="AQ14" s="207"/>
      <c r="AR14" s="207"/>
      <c r="AS14" s="207"/>
      <c r="AT14" s="207"/>
      <c r="AU14" s="207"/>
      <c r="AV14" s="207"/>
      <c r="AW14" s="34"/>
      <c r="AX14" s="35"/>
      <c r="AY14" s="36"/>
      <c r="AZ14" s="206"/>
    </row>
    <row r="15" spans="1:52" s="9" customFormat="1" x14ac:dyDescent="0.35">
      <c r="A15" s="207"/>
      <c r="B15" s="73" t="s">
        <v>27</v>
      </c>
      <c r="C15" s="121">
        <v>0</v>
      </c>
      <c r="D15" s="121"/>
      <c r="E15" s="121"/>
      <c r="F15" s="121">
        <v>1</v>
      </c>
      <c r="G15" s="121"/>
      <c r="H15" s="121"/>
      <c r="I15" s="121">
        <v>0</v>
      </c>
      <c r="J15" s="121"/>
      <c r="K15" s="121"/>
      <c r="L15" s="121">
        <v>0</v>
      </c>
      <c r="M15" s="121"/>
      <c r="N15" s="121"/>
      <c r="O15" s="45">
        <v>1</v>
      </c>
      <c r="P15" s="31"/>
      <c r="Q15" s="31"/>
      <c r="R15" s="31"/>
      <c r="S15" s="31"/>
      <c r="T15" s="32"/>
      <c r="U15" s="207">
        <v>0</v>
      </c>
      <c r="V15" s="207"/>
      <c r="W15" s="207"/>
      <c r="X15" s="207">
        <v>0</v>
      </c>
      <c r="Y15" s="207"/>
      <c r="Z15" s="207"/>
      <c r="AA15" s="207">
        <v>0</v>
      </c>
      <c r="AB15" s="207"/>
      <c r="AC15" s="207"/>
      <c r="AD15" s="207"/>
      <c r="AE15" s="207"/>
      <c r="AF15" s="32"/>
      <c r="AG15" s="45">
        <f t="shared" si="1"/>
        <v>0</v>
      </c>
      <c r="AH15" s="42"/>
      <c r="AI15" s="42"/>
      <c r="AJ15" s="43"/>
      <c r="AO15" s="207"/>
      <c r="AP15" s="207"/>
      <c r="AQ15" s="207"/>
      <c r="AR15" s="207"/>
      <c r="AS15" s="207"/>
      <c r="AT15" s="207"/>
      <c r="AU15" s="207"/>
      <c r="AV15" s="207"/>
      <c r="AW15" s="34"/>
      <c r="AX15" s="35"/>
      <c r="AY15" s="36"/>
      <c r="AZ15" s="206"/>
    </row>
    <row r="16" spans="1:52" s="9" customFormat="1" x14ac:dyDescent="0.35">
      <c r="A16" s="207"/>
      <c r="B16" s="71" t="s">
        <v>28</v>
      </c>
      <c r="C16" s="121">
        <v>0</v>
      </c>
      <c r="D16" s="121"/>
      <c r="E16" s="121"/>
      <c r="F16" s="121">
        <v>0</v>
      </c>
      <c r="G16" s="121"/>
      <c r="H16" s="121"/>
      <c r="I16" s="121">
        <v>0</v>
      </c>
      <c r="J16" s="121"/>
      <c r="K16" s="121"/>
      <c r="L16" s="121">
        <v>0</v>
      </c>
      <c r="M16" s="121"/>
      <c r="N16" s="121"/>
      <c r="O16" s="45">
        <v>0</v>
      </c>
      <c r="P16" s="31"/>
      <c r="Q16" s="31"/>
      <c r="R16" s="31"/>
      <c r="S16" s="31"/>
      <c r="T16" s="32"/>
      <c r="U16" s="207">
        <v>0</v>
      </c>
      <c r="V16" s="207"/>
      <c r="W16" s="207"/>
      <c r="X16" s="207">
        <v>0</v>
      </c>
      <c r="Y16" s="207"/>
      <c r="Z16" s="207"/>
      <c r="AA16" s="207">
        <v>0</v>
      </c>
      <c r="AB16" s="207"/>
      <c r="AC16" s="207"/>
      <c r="AD16" s="207"/>
      <c r="AE16" s="207"/>
      <c r="AF16" s="32"/>
      <c r="AG16" s="45">
        <f t="shared" si="1"/>
        <v>0</v>
      </c>
      <c r="AH16" s="42"/>
      <c r="AI16" s="42"/>
      <c r="AJ16" s="43"/>
      <c r="AO16" s="207"/>
      <c r="AP16" s="207"/>
      <c r="AQ16" s="207"/>
      <c r="AR16" s="207"/>
      <c r="AS16" s="207"/>
      <c r="AT16" s="207"/>
      <c r="AU16" s="207"/>
      <c r="AV16" s="207"/>
      <c r="AW16" s="34"/>
      <c r="AX16" s="35"/>
      <c r="AY16" s="36"/>
      <c r="AZ16" s="206"/>
    </row>
    <row r="17" spans="1:52" s="9" customFormat="1" x14ac:dyDescent="0.35">
      <c r="A17" s="207"/>
      <c r="B17" s="71" t="s">
        <v>29</v>
      </c>
      <c r="C17" s="121">
        <v>0</v>
      </c>
      <c r="D17" s="121"/>
      <c r="E17" s="121"/>
      <c r="F17" s="121">
        <v>0</v>
      </c>
      <c r="G17" s="121"/>
      <c r="H17" s="121"/>
      <c r="I17" s="121">
        <v>0</v>
      </c>
      <c r="J17" s="121"/>
      <c r="K17" s="121"/>
      <c r="L17" s="121">
        <v>0</v>
      </c>
      <c r="M17" s="121"/>
      <c r="N17" s="121"/>
      <c r="O17" s="45">
        <v>0</v>
      </c>
      <c r="P17" s="31"/>
      <c r="Q17" s="31"/>
      <c r="R17" s="31"/>
      <c r="S17" s="31"/>
      <c r="T17" s="32"/>
      <c r="U17" s="207">
        <v>0</v>
      </c>
      <c r="V17" s="207"/>
      <c r="W17" s="207"/>
      <c r="X17" s="207">
        <v>0</v>
      </c>
      <c r="Y17" s="207"/>
      <c r="Z17" s="207"/>
      <c r="AA17" s="207">
        <v>0</v>
      </c>
      <c r="AB17" s="207"/>
      <c r="AC17" s="207"/>
      <c r="AD17" s="207"/>
      <c r="AE17" s="207"/>
      <c r="AF17" s="32"/>
      <c r="AG17" s="45">
        <f t="shared" si="1"/>
        <v>0</v>
      </c>
      <c r="AH17" s="42"/>
      <c r="AI17" s="31"/>
      <c r="AJ17" s="32"/>
      <c r="AO17" s="207"/>
      <c r="AP17" s="207"/>
      <c r="AQ17" s="207"/>
      <c r="AR17" s="207"/>
      <c r="AS17" s="207"/>
      <c r="AT17" s="207"/>
      <c r="AU17" s="207"/>
      <c r="AV17" s="207"/>
      <c r="AW17" s="34"/>
      <c r="AX17" s="35"/>
      <c r="AY17" s="36"/>
      <c r="AZ17" s="206"/>
    </row>
    <row r="18" spans="1:52" s="9" customFormat="1" x14ac:dyDescent="0.35">
      <c r="A18" s="207"/>
      <c r="B18" s="71" t="s">
        <v>30</v>
      </c>
      <c r="C18" s="121">
        <v>0</v>
      </c>
      <c r="D18" s="121"/>
      <c r="E18" s="121"/>
      <c r="F18" s="121">
        <v>0</v>
      </c>
      <c r="G18" s="121"/>
      <c r="H18" s="121"/>
      <c r="I18" s="121">
        <v>0</v>
      </c>
      <c r="J18" s="121"/>
      <c r="K18" s="121"/>
      <c r="L18" s="121">
        <v>0</v>
      </c>
      <c r="M18" s="121"/>
      <c r="N18" s="121"/>
      <c r="O18" s="45">
        <v>0</v>
      </c>
      <c r="P18" s="31"/>
      <c r="Q18" s="31"/>
      <c r="R18" s="31"/>
      <c r="S18" s="31"/>
      <c r="T18" s="32"/>
      <c r="U18" s="207">
        <v>0</v>
      </c>
      <c r="V18" s="207"/>
      <c r="W18" s="207"/>
      <c r="X18" s="207">
        <v>0</v>
      </c>
      <c r="Y18" s="207"/>
      <c r="Z18" s="207"/>
      <c r="AA18" s="207">
        <v>0</v>
      </c>
      <c r="AB18" s="207"/>
      <c r="AC18" s="207"/>
      <c r="AD18" s="207"/>
      <c r="AE18" s="207"/>
      <c r="AF18" s="207"/>
      <c r="AG18" s="45">
        <f t="shared" si="1"/>
        <v>0</v>
      </c>
      <c r="AH18" s="42"/>
      <c r="AI18" s="31"/>
      <c r="AJ18" s="32"/>
      <c r="AO18" s="207"/>
      <c r="AP18" s="207"/>
      <c r="AQ18" s="207"/>
      <c r="AR18" s="207"/>
      <c r="AS18" s="207"/>
      <c r="AT18" s="207"/>
      <c r="AU18" s="207"/>
      <c r="AV18" s="207"/>
      <c r="AW18" s="34"/>
      <c r="AX18" s="35"/>
      <c r="AY18" s="36"/>
      <c r="AZ18" s="206"/>
    </row>
    <row r="19" spans="1:52" s="9" customFormat="1" x14ac:dyDescent="0.35">
      <c r="A19" s="37"/>
      <c r="B19" s="72" t="s">
        <v>18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38">
        <v>60</v>
      </c>
      <c r="P19" s="39"/>
      <c r="Q19" s="39"/>
      <c r="R19" s="39"/>
      <c r="S19" s="39"/>
      <c r="T19" s="40"/>
      <c r="U19" s="37">
        <f>SUM(U10:U18)</f>
        <v>25</v>
      </c>
      <c r="V19" s="37"/>
      <c r="W19" s="37"/>
      <c r="X19" s="37">
        <f>SUM(X10:X18)</f>
        <v>19</v>
      </c>
      <c r="Y19" s="37"/>
      <c r="Z19" s="37"/>
      <c r="AA19" s="37">
        <f>SUM(AA10:AA18)</f>
        <v>17</v>
      </c>
      <c r="AB19" s="37"/>
      <c r="AC19" s="37"/>
      <c r="AD19" s="37"/>
      <c r="AE19" s="37"/>
      <c r="AF19" s="207"/>
      <c r="AG19" s="38">
        <f t="shared" ref="AG19" si="2">SUM(U19:AF19)</f>
        <v>61</v>
      </c>
      <c r="AH19" s="31"/>
      <c r="AI19" s="31"/>
      <c r="AJ19" s="32"/>
      <c r="AO19" s="207"/>
      <c r="AP19" s="207"/>
      <c r="AQ19" s="207"/>
      <c r="AR19" s="207"/>
      <c r="AS19" s="207"/>
      <c r="AT19" s="207"/>
      <c r="AU19" s="207"/>
      <c r="AV19" s="207"/>
      <c r="AW19" s="34"/>
      <c r="AX19" s="35"/>
      <c r="AY19" s="36"/>
      <c r="AZ19" s="206"/>
    </row>
    <row r="20" spans="1:52" s="9" customFormat="1" x14ac:dyDescent="0.35">
      <c r="A20" s="29">
        <v>3</v>
      </c>
      <c r="B20" s="53" t="s">
        <v>31</v>
      </c>
      <c r="C20" s="121"/>
      <c r="D20" s="121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30"/>
      <c r="P20" s="31"/>
      <c r="Q20" s="31"/>
      <c r="R20" s="31"/>
      <c r="S20" s="31"/>
      <c r="T20" s="32"/>
      <c r="U20" s="207"/>
      <c r="V20" s="207"/>
      <c r="W20" s="207"/>
      <c r="X20" s="207"/>
      <c r="Y20" s="207"/>
      <c r="Z20" s="207"/>
      <c r="AA20" s="207"/>
      <c r="AB20" s="207"/>
      <c r="AC20" s="207"/>
      <c r="AD20" s="207"/>
      <c r="AE20" s="207"/>
      <c r="AF20" s="207"/>
      <c r="AG20" s="30"/>
      <c r="AH20" s="31"/>
      <c r="AI20" s="207"/>
      <c r="AJ20" s="32"/>
      <c r="AO20" s="207"/>
      <c r="AP20" s="207"/>
      <c r="AQ20" s="207"/>
      <c r="AR20" s="207"/>
      <c r="AS20" s="207"/>
      <c r="AT20" s="207"/>
      <c r="AU20" s="207"/>
      <c r="AV20" s="207"/>
      <c r="AW20" s="34"/>
      <c r="AX20" s="35"/>
      <c r="AY20" s="36"/>
      <c r="AZ20" s="206"/>
    </row>
    <row r="21" spans="1:52" s="9" customFormat="1" x14ac:dyDescent="0.35">
      <c r="A21" s="207"/>
      <c r="B21" s="71" t="s">
        <v>32</v>
      </c>
      <c r="C21" s="121">
        <v>0</v>
      </c>
      <c r="D21" s="121"/>
      <c r="E21" s="121"/>
      <c r="F21" s="121">
        <v>0</v>
      </c>
      <c r="G21" s="121"/>
      <c r="H21" s="121"/>
      <c r="I21" s="121">
        <v>0</v>
      </c>
      <c r="J21" s="121"/>
      <c r="K21" s="121"/>
      <c r="L21" s="121">
        <v>0</v>
      </c>
      <c r="M21" s="121"/>
      <c r="N21" s="121"/>
      <c r="O21" s="45">
        <v>0</v>
      </c>
      <c r="P21" s="31"/>
      <c r="Q21" s="31"/>
      <c r="R21" s="31"/>
      <c r="S21" s="31"/>
      <c r="T21" s="32"/>
      <c r="U21" s="44">
        <v>2</v>
      </c>
      <c r="V21" s="44"/>
      <c r="W21" s="44"/>
      <c r="X21" s="44">
        <v>0</v>
      </c>
      <c r="Y21" s="44"/>
      <c r="Z21" s="44"/>
      <c r="AA21" s="44">
        <v>0</v>
      </c>
      <c r="AB21" s="44"/>
      <c r="AC21" s="44"/>
      <c r="AD21" s="44"/>
      <c r="AE21" s="44"/>
      <c r="AF21" s="44"/>
      <c r="AG21" s="45">
        <f t="shared" ref="AG21:AG31" si="3">SUM(U21, X21, AA21, AD21)</f>
        <v>2</v>
      </c>
      <c r="AH21" s="42"/>
      <c r="AI21" s="207"/>
      <c r="AJ21" s="32"/>
      <c r="AO21" s="207"/>
      <c r="AP21" s="207"/>
      <c r="AQ21" s="207"/>
      <c r="AR21" s="207"/>
      <c r="AS21" s="207"/>
      <c r="AT21" s="207"/>
      <c r="AU21" s="207"/>
      <c r="AV21" s="207"/>
      <c r="AW21" s="34"/>
      <c r="AX21" s="35"/>
      <c r="AY21" s="36"/>
      <c r="AZ21" s="206" t="s">
        <v>33</v>
      </c>
    </row>
    <row r="22" spans="1:52" s="9" customFormat="1" x14ac:dyDescent="0.35">
      <c r="A22" s="207"/>
      <c r="B22" s="72" t="s">
        <v>34</v>
      </c>
      <c r="C22" s="121">
        <v>1</v>
      </c>
      <c r="D22" s="121"/>
      <c r="E22" s="121"/>
      <c r="F22" s="121">
        <v>2</v>
      </c>
      <c r="G22" s="121"/>
      <c r="H22" s="121"/>
      <c r="I22" s="121">
        <v>1</v>
      </c>
      <c r="J22" s="121"/>
      <c r="K22" s="121"/>
      <c r="L22" s="121">
        <v>0</v>
      </c>
      <c r="M22" s="121"/>
      <c r="N22" s="121"/>
      <c r="O22" s="45">
        <v>3</v>
      </c>
      <c r="P22" s="31"/>
      <c r="Q22" s="31"/>
      <c r="R22" s="31"/>
      <c r="S22" s="31"/>
      <c r="T22" s="32"/>
      <c r="U22" s="44">
        <v>2</v>
      </c>
      <c r="V22" s="44"/>
      <c r="W22" s="44"/>
      <c r="X22" s="44">
        <v>2</v>
      </c>
      <c r="Y22" s="44"/>
      <c r="Z22" s="44"/>
      <c r="AA22" s="44">
        <v>2</v>
      </c>
      <c r="AB22" s="44"/>
      <c r="AC22" s="44"/>
      <c r="AD22" s="44"/>
      <c r="AE22" s="44"/>
      <c r="AF22" s="44"/>
      <c r="AG22" s="45">
        <f t="shared" si="3"/>
        <v>6</v>
      </c>
      <c r="AH22" s="104"/>
      <c r="AI22" s="207"/>
      <c r="AJ22" s="32"/>
      <c r="AO22" s="207"/>
      <c r="AP22" s="207"/>
      <c r="AQ22" s="207"/>
      <c r="AR22" s="207"/>
      <c r="AS22" s="207"/>
      <c r="AT22" s="207"/>
      <c r="AU22" s="207"/>
      <c r="AV22" s="207"/>
      <c r="AW22" s="34"/>
      <c r="AX22" s="35"/>
      <c r="AY22" s="36"/>
      <c r="AZ22" s="206" t="s">
        <v>34</v>
      </c>
    </row>
    <row r="23" spans="1:52" s="9" customFormat="1" x14ac:dyDescent="0.35">
      <c r="A23" s="207"/>
      <c r="B23" s="72" t="s">
        <v>35</v>
      </c>
      <c r="C23" s="121">
        <v>3</v>
      </c>
      <c r="D23" s="121"/>
      <c r="E23" s="121"/>
      <c r="F23" s="121">
        <v>0</v>
      </c>
      <c r="G23" s="121"/>
      <c r="H23" s="121"/>
      <c r="I23" s="121">
        <v>4</v>
      </c>
      <c r="J23" s="121"/>
      <c r="K23" s="121"/>
      <c r="L23" s="121">
        <v>0</v>
      </c>
      <c r="M23" s="121"/>
      <c r="N23" s="121"/>
      <c r="O23" s="45">
        <v>6</v>
      </c>
      <c r="P23" s="31"/>
      <c r="Q23" s="31"/>
      <c r="R23" s="31"/>
      <c r="S23" s="31"/>
      <c r="T23" s="32"/>
      <c r="U23" s="44">
        <v>2</v>
      </c>
      <c r="V23" s="44"/>
      <c r="W23" s="44"/>
      <c r="X23" s="44">
        <v>3</v>
      </c>
      <c r="Y23" s="44"/>
      <c r="Z23" s="44"/>
      <c r="AA23" s="44">
        <v>0</v>
      </c>
      <c r="AB23" s="44"/>
      <c r="AC23" s="44"/>
      <c r="AD23" s="44"/>
      <c r="AE23" s="44"/>
      <c r="AF23" s="44"/>
      <c r="AG23" s="45">
        <f t="shared" si="3"/>
        <v>5</v>
      </c>
      <c r="AH23" s="104"/>
      <c r="AI23" s="207"/>
      <c r="AJ23" s="32"/>
      <c r="AO23" s="207"/>
      <c r="AP23" s="207"/>
      <c r="AQ23" s="207"/>
      <c r="AR23" s="207"/>
      <c r="AS23" s="207"/>
      <c r="AT23" s="207"/>
      <c r="AU23" s="207"/>
      <c r="AV23" s="207"/>
      <c r="AW23" s="34"/>
      <c r="AX23" s="35"/>
      <c r="AY23" s="36"/>
      <c r="AZ23" s="206" t="s">
        <v>36</v>
      </c>
    </row>
    <row r="24" spans="1:52" s="9" customFormat="1" x14ac:dyDescent="0.35">
      <c r="A24" s="207"/>
      <c r="B24" s="71" t="s">
        <v>37</v>
      </c>
      <c r="C24" s="121">
        <v>0</v>
      </c>
      <c r="D24" s="121"/>
      <c r="E24" s="121"/>
      <c r="F24" s="121">
        <v>1</v>
      </c>
      <c r="G24" s="121"/>
      <c r="H24" s="121"/>
      <c r="I24" s="121">
        <v>1</v>
      </c>
      <c r="J24" s="121"/>
      <c r="K24" s="121"/>
      <c r="L24" s="121">
        <v>1</v>
      </c>
      <c r="M24" s="121"/>
      <c r="N24" s="121"/>
      <c r="O24" s="45">
        <v>2</v>
      </c>
      <c r="P24" s="31"/>
      <c r="Q24" s="31"/>
      <c r="R24" s="31"/>
      <c r="S24" s="31"/>
      <c r="T24" s="32"/>
      <c r="U24" s="44">
        <v>1</v>
      </c>
      <c r="V24" s="44"/>
      <c r="W24" s="44"/>
      <c r="X24" s="44">
        <v>0</v>
      </c>
      <c r="Y24" s="44"/>
      <c r="Z24" s="44"/>
      <c r="AA24" s="44">
        <v>1</v>
      </c>
      <c r="AB24" s="44"/>
      <c r="AC24" s="44"/>
      <c r="AD24" s="44"/>
      <c r="AE24" s="44"/>
      <c r="AF24" s="44"/>
      <c r="AG24" s="45">
        <f t="shared" si="3"/>
        <v>2</v>
      </c>
      <c r="AH24" s="104"/>
      <c r="AI24" s="207"/>
      <c r="AJ24" s="32"/>
      <c r="AO24" s="207"/>
      <c r="AP24" s="207"/>
      <c r="AQ24" s="207"/>
      <c r="AR24" s="207"/>
      <c r="AS24" s="207"/>
      <c r="AT24" s="207"/>
      <c r="AU24" s="207"/>
      <c r="AV24" s="207"/>
      <c r="AW24" s="34"/>
      <c r="AX24" s="35"/>
      <c r="AY24" s="36"/>
      <c r="AZ24" s="206" t="s">
        <v>38</v>
      </c>
    </row>
    <row r="25" spans="1:52" s="9" customFormat="1" x14ac:dyDescent="0.35">
      <c r="A25" s="207"/>
      <c r="B25" s="72" t="s">
        <v>39</v>
      </c>
      <c r="C25" s="121">
        <v>2</v>
      </c>
      <c r="D25" s="121"/>
      <c r="E25" s="121"/>
      <c r="F25" s="121">
        <v>6</v>
      </c>
      <c r="G25" s="121"/>
      <c r="H25" s="121"/>
      <c r="I25" s="121">
        <v>10</v>
      </c>
      <c r="J25" s="121"/>
      <c r="K25" s="121"/>
      <c r="L25" s="121">
        <v>7</v>
      </c>
      <c r="M25" s="121"/>
      <c r="N25" s="121"/>
      <c r="O25" s="45">
        <v>23</v>
      </c>
      <c r="P25" s="31"/>
      <c r="Q25" s="31"/>
      <c r="R25" s="31"/>
      <c r="S25" s="31"/>
      <c r="T25" s="32"/>
      <c r="U25" s="44">
        <v>4</v>
      </c>
      <c r="V25" s="44"/>
      <c r="W25" s="44"/>
      <c r="X25" s="44">
        <v>4</v>
      </c>
      <c r="Y25" s="44"/>
      <c r="Z25" s="44"/>
      <c r="AA25" s="44">
        <v>3</v>
      </c>
      <c r="AB25" s="44"/>
      <c r="AC25" s="44"/>
      <c r="AD25" s="44"/>
      <c r="AE25" s="44"/>
      <c r="AF25" s="44"/>
      <c r="AG25" s="45">
        <f t="shared" si="3"/>
        <v>11</v>
      </c>
      <c r="AH25" s="104"/>
      <c r="AI25" s="207"/>
      <c r="AJ25" s="32"/>
      <c r="AO25" s="207"/>
      <c r="AP25" s="207"/>
      <c r="AQ25" s="207"/>
      <c r="AR25" s="207"/>
      <c r="AS25" s="207"/>
      <c r="AT25" s="207"/>
      <c r="AU25" s="207"/>
      <c r="AV25" s="207"/>
      <c r="AW25" s="34"/>
      <c r="AX25" s="35"/>
      <c r="AY25" s="36"/>
      <c r="AZ25" s="206" t="s">
        <v>40</v>
      </c>
    </row>
    <row r="26" spans="1:52" s="9" customFormat="1" x14ac:dyDescent="0.35">
      <c r="A26" s="207"/>
      <c r="B26" s="71" t="s">
        <v>41</v>
      </c>
      <c r="C26" s="121">
        <v>0</v>
      </c>
      <c r="D26" s="121"/>
      <c r="E26" s="121"/>
      <c r="F26" s="121">
        <v>0</v>
      </c>
      <c r="G26" s="121"/>
      <c r="H26" s="121"/>
      <c r="I26" s="121">
        <v>0</v>
      </c>
      <c r="J26" s="121"/>
      <c r="K26" s="121"/>
      <c r="L26" s="121">
        <v>0</v>
      </c>
      <c r="M26" s="121"/>
      <c r="N26" s="121"/>
      <c r="O26" s="45">
        <v>0</v>
      </c>
      <c r="P26" s="31"/>
      <c r="Q26" s="31"/>
      <c r="R26" s="31"/>
      <c r="S26" s="31"/>
      <c r="T26" s="32"/>
      <c r="U26" s="44">
        <v>0</v>
      </c>
      <c r="V26" s="44"/>
      <c r="W26" s="44"/>
      <c r="X26" s="44">
        <v>0</v>
      </c>
      <c r="Y26" s="44"/>
      <c r="Z26" s="44"/>
      <c r="AA26" s="44">
        <v>0</v>
      </c>
      <c r="AB26" s="44"/>
      <c r="AC26" s="44"/>
      <c r="AD26" s="44"/>
      <c r="AE26" s="44"/>
      <c r="AF26" s="44"/>
      <c r="AG26" s="45">
        <f t="shared" si="3"/>
        <v>0</v>
      </c>
      <c r="AH26" s="104"/>
      <c r="AI26" s="207"/>
      <c r="AJ26" s="32"/>
      <c r="AO26" s="207"/>
      <c r="AP26" s="207"/>
      <c r="AQ26" s="207"/>
      <c r="AR26" s="207"/>
      <c r="AS26" s="207"/>
      <c r="AT26" s="207"/>
      <c r="AU26" s="207"/>
      <c r="AV26" s="207"/>
      <c r="AW26" s="34"/>
      <c r="AX26" s="35"/>
      <c r="AY26" s="36"/>
      <c r="AZ26" s="9" t="s">
        <v>42</v>
      </c>
    </row>
    <row r="27" spans="1:52" s="9" customFormat="1" x14ac:dyDescent="0.35">
      <c r="A27" s="207"/>
      <c r="B27" s="71" t="s">
        <v>43</v>
      </c>
      <c r="C27" s="121">
        <v>1</v>
      </c>
      <c r="D27" s="121"/>
      <c r="E27" s="121"/>
      <c r="F27" s="121">
        <v>2</v>
      </c>
      <c r="G27" s="121"/>
      <c r="H27" s="121"/>
      <c r="I27" s="121">
        <v>2</v>
      </c>
      <c r="J27" s="121"/>
      <c r="K27" s="121"/>
      <c r="L27" s="121">
        <v>2</v>
      </c>
      <c r="M27" s="121"/>
      <c r="N27" s="121"/>
      <c r="O27" s="45">
        <v>6</v>
      </c>
      <c r="P27" s="31"/>
      <c r="Q27" s="31"/>
      <c r="R27" s="31"/>
      <c r="S27" s="31"/>
      <c r="T27" s="32"/>
      <c r="U27" s="44">
        <v>3</v>
      </c>
      <c r="V27" s="44"/>
      <c r="W27" s="44"/>
      <c r="X27" s="44">
        <v>5</v>
      </c>
      <c r="Y27" s="44"/>
      <c r="Z27" s="44"/>
      <c r="AA27" s="44">
        <v>7</v>
      </c>
      <c r="AB27" s="44"/>
      <c r="AC27" s="44"/>
      <c r="AD27" s="44"/>
      <c r="AE27" s="44"/>
      <c r="AF27" s="44"/>
      <c r="AG27" s="45">
        <f t="shared" si="3"/>
        <v>15</v>
      </c>
      <c r="AH27" s="104"/>
      <c r="AI27" s="207"/>
      <c r="AJ27" s="32"/>
      <c r="AO27" s="207"/>
      <c r="AP27" s="207"/>
      <c r="AQ27" s="207"/>
      <c r="AR27" s="207"/>
      <c r="AS27" s="207"/>
      <c r="AT27" s="207"/>
      <c r="AU27" s="207"/>
      <c r="AV27" s="207"/>
      <c r="AW27" s="34"/>
      <c r="AX27" s="35"/>
      <c r="AY27" s="36"/>
      <c r="AZ27" s="206" t="s">
        <v>44</v>
      </c>
    </row>
    <row r="28" spans="1:52" s="9" customFormat="1" x14ac:dyDescent="0.35">
      <c r="A28" s="207"/>
      <c r="B28" s="71" t="s">
        <v>45</v>
      </c>
      <c r="C28" s="121">
        <v>0</v>
      </c>
      <c r="D28" s="121"/>
      <c r="E28" s="121"/>
      <c r="F28" s="121">
        <v>0</v>
      </c>
      <c r="G28" s="121"/>
      <c r="H28" s="121"/>
      <c r="I28" s="121">
        <v>0</v>
      </c>
      <c r="J28" s="121"/>
      <c r="K28" s="121"/>
      <c r="L28" s="121">
        <v>0</v>
      </c>
      <c r="M28" s="121"/>
      <c r="N28" s="121"/>
      <c r="O28" s="45">
        <v>0</v>
      </c>
      <c r="P28" s="31"/>
      <c r="Q28" s="31"/>
      <c r="R28" s="31"/>
      <c r="S28" s="31"/>
      <c r="T28" s="32"/>
      <c r="U28" s="44">
        <v>0</v>
      </c>
      <c r="V28" s="44"/>
      <c r="W28" s="44"/>
      <c r="X28" s="44">
        <v>0</v>
      </c>
      <c r="Y28" s="44"/>
      <c r="Z28" s="44"/>
      <c r="AA28" s="44">
        <v>0</v>
      </c>
      <c r="AB28" s="44"/>
      <c r="AC28" s="44"/>
      <c r="AD28" s="44"/>
      <c r="AE28" s="44"/>
      <c r="AF28" s="44"/>
      <c r="AG28" s="45">
        <f t="shared" si="3"/>
        <v>0</v>
      </c>
      <c r="AH28" s="104"/>
      <c r="AI28" s="207"/>
      <c r="AJ28" s="32"/>
      <c r="AO28" s="207"/>
      <c r="AP28" s="207"/>
      <c r="AQ28" s="207"/>
      <c r="AR28" s="207"/>
      <c r="AS28" s="207"/>
      <c r="AT28" s="207"/>
      <c r="AU28" s="207"/>
      <c r="AV28" s="207"/>
      <c r="AW28" s="34"/>
      <c r="AX28" s="35"/>
      <c r="AY28" s="36"/>
      <c r="AZ28" s="206"/>
    </row>
    <row r="29" spans="1:52" s="9" customFormat="1" x14ac:dyDescent="0.35">
      <c r="A29" s="207"/>
      <c r="B29" s="72" t="s">
        <v>46</v>
      </c>
      <c r="C29" s="121">
        <v>0</v>
      </c>
      <c r="D29" s="121"/>
      <c r="E29" s="121"/>
      <c r="F29" s="121">
        <v>0</v>
      </c>
      <c r="G29" s="121"/>
      <c r="H29" s="121"/>
      <c r="I29" s="121">
        <v>0</v>
      </c>
      <c r="J29" s="121"/>
      <c r="K29" s="121"/>
      <c r="L29" s="121">
        <v>0</v>
      </c>
      <c r="M29" s="121"/>
      <c r="N29" s="121"/>
      <c r="O29" s="45">
        <v>0</v>
      </c>
      <c r="P29" s="31"/>
      <c r="Q29" s="31"/>
      <c r="R29" s="31"/>
      <c r="S29" s="31"/>
      <c r="T29" s="32"/>
      <c r="U29" s="44">
        <v>0</v>
      </c>
      <c r="V29" s="44"/>
      <c r="W29" s="44"/>
      <c r="X29" s="44">
        <v>0</v>
      </c>
      <c r="Y29" s="44"/>
      <c r="Z29" s="44"/>
      <c r="AA29" s="44">
        <v>0</v>
      </c>
      <c r="AB29" s="44"/>
      <c r="AC29" s="44"/>
      <c r="AD29" s="44"/>
      <c r="AE29" s="44"/>
      <c r="AF29" s="44"/>
      <c r="AG29" s="45">
        <f t="shared" si="3"/>
        <v>0</v>
      </c>
      <c r="AH29" s="104"/>
      <c r="AI29" s="207"/>
      <c r="AJ29" s="32"/>
      <c r="AO29" s="207"/>
      <c r="AP29" s="207"/>
      <c r="AQ29" s="207"/>
      <c r="AR29" s="207"/>
      <c r="AS29" s="207"/>
      <c r="AT29" s="207"/>
      <c r="AU29" s="207"/>
      <c r="AV29" s="207"/>
      <c r="AW29" s="34"/>
      <c r="AX29" s="35"/>
      <c r="AY29" s="36"/>
      <c r="AZ29" s="206"/>
    </row>
    <row r="30" spans="1:52" s="9" customFormat="1" x14ac:dyDescent="0.35">
      <c r="A30" s="207"/>
      <c r="B30" s="72" t="s">
        <v>44</v>
      </c>
      <c r="C30" s="121">
        <v>1</v>
      </c>
      <c r="D30" s="121"/>
      <c r="E30" s="121"/>
      <c r="F30" s="121">
        <v>3</v>
      </c>
      <c r="G30" s="121"/>
      <c r="H30" s="121"/>
      <c r="I30" s="121">
        <v>2</v>
      </c>
      <c r="J30" s="121"/>
      <c r="K30" s="121"/>
      <c r="L30" s="121">
        <v>3</v>
      </c>
      <c r="M30" s="121"/>
      <c r="N30" s="121"/>
      <c r="O30" s="45">
        <v>7</v>
      </c>
      <c r="P30" s="31"/>
      <c r="Q30" s="31"/>
      <c r="R30" s="31"/>
      <c r="S30" s="31"/>
      <c r="T30" s="32"/>
      <c r="U30" s="44">
        <v>3</v>
      </c>
      <c r="V30" s="44"/>
      <c r="W30" s="44"/>
      <c r="X30" s="44">
        <v>2</v>
      </c>
      <c r="Y30" s="44"/>
      <c r="Z30" s="44"/>
      <c r="AA30" s="44">
        <v>2</v>
      </c>
      <c r="AB30" s="44"/>
      <c r="AC30" s="44"/>
      <c r="AD30" s="44"/>
      <c r="AE30" s="44"/>
      <c r="AF30" s="44"/>
      <c r="AG30" s="45">
        <f t="shared" si="3"/>
        <v>7</v>
      </c>
      <c r="AH30" s="104"/>
      <c r="AI30" s="207"/>
      <c r="AJ30" s="32"/>
      <c r="AO30" s="207"/>
      <c r="AP30" s="207"/>
      <c r="AQ30" s="207"/>
      <c r="AR30" s="207"/>
      <c r="AS30" s="207"/>
      <c r="AT30" s="207"/>
      <c r="AU30" s="207"/>
      <c r="AV30" s="207"/>
      <c r="AW30" s="34"/>
      <c r="AX30" s="35"/>
      <c r="AY30" s="36"/>
      <c r="AZ30" s="206"/>
    </row>
    <row r="31" spans="1:52" s="9" customFormat="1" x14ac:dyDescent="0.35">
      <c r="A31" s="207"/>
      <c r="B31" s="72" t="s">
        <v>40</v>
      </c>
      <c r="C31" s="121">
        <v>3</v>
      </c>
      <c r="D31" s="121"/>
      <c r="E31" s="121"/>
      <c r="F31" s="121">
        <v>5</v>
      </c>
      <c r="G31" s="121"/>
      <c r="H31" s="121"/>
      <c r="I31" s="121">
        <v>3</v>
      </c>
      <c r="J31" s="121"/>
      <c r="K31" s="121"/>
      <c r="L31" s="121">
        <v>4</v>
      </c>
      <c r="M31" s="121"/>
      <c r="N31" s="121"/>
      <c r="O31" s="45">
        <v>13</v>
      </c>
      <c r="P31" s="31"/>
      <c r="Q31" s="31"/>
      <c r="R31" s="31"/>
      <c r="S31" s="31"/>
      <c r="T31" s="32"/>
      <c r="U31" s="44">
        <v>8</v>
      </c>
      <c r="V31" s="44"/>
      <c r="W31" s="44"/>
      <c r="X31" s="44">
        <v>3</v>
      </c>
      <c r="Y31" s="44"/>
      <c r="Z31" s="44"/>
      <c r="AA31" s="44">
        <v>2</v>
      </c>
      <c r="AB31" s="44"/>
      <c r="AC31" s="44"/>
      <c r="AD31" s="44"/>
      <c r="AE31" s="44"/>
      <c r="AF31" s="44"/>
      <c r="AG31" s="45">
        <f t="shared" si="3"/>
        <v>13</v>
      </c>
      <c r="AH31" s="104"/>
      <c r="AI31" s="207"/>
      <c r="AJ31" s="32"/>
      <c r="AO31" s="207"/>
      <c r="AP31" s="207"/>
      <c r="AQ31" s="207"/>
      <c r="AR31" s="207"/>
      <c r="AS31" s="207"/>
      <c r="AT31" s="207"/>
      <c r="AU31" s="207"/>
      <c r="AV31" s="207"/>
      <c r="AW31" s="34"/>
      <c r="AX31" s="35"/>
      <c r="AY31" s="36"/>
      <c r="AZ31" s="206"/>
    </row>
    <row r="32" spans="1:52" s="9" customFormat="1" x14ac:dyDescent="0.35">
      <c r="A32" s="37"/>
      <c r="B32" s="72" t="s">
        <v>18</v>
      </c>
      <c r="C32" s="120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20"/>
      <c r="O32" s="38">
        <v>60</v>
      </c>
      <c r="P32" s="39"/>
      <c r="Q32" s="39"/>
      <c r="R32" s="39"/>
      <c r="S32" s="39"/>
      <c r="T32" s="40"/>
      <c r="U32" s="37">
        <f>SUM(U21:U31)</f>
        <v>25</v>
      </c>
      <c r="V32" s="37"/>
      <c r="W32" s="37"/>
      <c r="X32" s="41">
        <f>SUM(X21:X31)</f>
        <v>19</v>
      </c>
      <c r="Y32" s="41"/>
      <c r="Z32" s="41"/>
      <c r="AA32" s="41">
        <f>SUM(AA21:AA31)</f>
        <v>17</v>
      </c>
      <c r="AB32" s="41"/>
      <c r="AC32" s="41"/>
      <c r="AD32" s="41"/>
      <c r="AE32" s="41"/>
      <c r="AF32" s="44"/>
      <c r="AG32" s="106">
        <f t="shared" ref="AG32" si="4">SUM(U32:AF32)</f>
        <v>61</v>
      </c>
      <c r="AH32" s="105"/>
      <c r="AI32" s="207"/>
      <c r="AJ32" s="32"/>
      <c r="AO32" s="207"/>
      <c r="AP32" s="207"/>
      <c r="AQ32" s="207"/>
      <c r="AR32" s="207"/>
      <c r="AS32" s="207"/>
      <c r="AT32" s="207"/>
      <c r="AU32" s="207"/>
      <c r="AV32" s="207"/>
      <c r="AW32" s="34"/>
      <c r="AX32" s="35"/>
      <c r="AY32" s="36"/>
      <c r="AZ32" s="206"/>
    </row>
    <row r="33" spans="1:52" s="9" customFormat="1" x14ac:dyDescent="0.35">
      <c r="A33" s="29">
        <v>4</v>
      </c>
      <c r="B33" s="53" t="s">
        <v>47</v>
      </c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30"/>
      <c r="P33" s="31"/>
      <c r="Q33" s="31"/>
      <c r="R33" s="31"/>
      <c r="S33" s="31"/>
      <c r="T33" s="32"/>
      <c r="U33" s="207"/>
      <c r="V33" s="207"/>
      <c r="W33" s="207"/>
      <c r="X33" s="207"/>
      <c r="Y33" s="207"/>
      <c r="Z33" s="207"/>
      <c r="AA33" s="207"/>
      <c r="AB33" s="207"/>
      <c r="AC33" s="207"/>
      <c r="AD33" s="207"/>
      <c r="AE33" s="207"/>
      <c r="AF33" s="207"/>
      <c r="AG33" s="30"/>
      <c r="AH33" s="31"/>
      <c r="AI33" s="207"/>
      <c r="AJ33" s="32"/>
      <c r="AO33" s="207"/>
      <c r="AP33" s="207"/>
      <c r="AQ33" s="207"/>
      <c r="AR33" s="207"/>
      <c r="AS33" s="207"/>
      <c r="AT33" s="207"/>
      <c r="AU33" s="207"/>
      <c r="AV33" s="207"/>
      <c r="AW33" s="34"/>
      <c r="AX33" s="35"/>
      <c r="AY33" s="36"/>
      <c r="AZ33" s="206"/>
    </row>
    <row r="34" spans="1:52" s="9" customFormat="1" x14ac:dyDescent="0.35">
      <c r="A34" s="207"/>
      <c r="B34" s="71" t="s">
        <v>32</v>
      </c>
      <c r="C34" s="121">
        <v>0</v>
      </c>
      <c r="D34" s="121"/>
      <c r="E34" s="121"/>
      <c r="F34" s="121">
        <v>0</v>
      </c>
      <c r="G34" s="121"/>
      <c r="H34" s="121"/>
      <c r="I34" s="121">
        <v>0</v>
      </c>
      <c r="J34" s="121"/>
      <c r="K34" s="121"/>
      <c r="L34" s="121">
        <v>0</v>
      </c>
      <c r="M34" s="121"/>
      <c r="N34" s="121"/>
      <c r="O34" s="45">
        <v>0</v>
      </c>
      <c r="P34" s="31"/>
      <c r="Q34" s="31"/>
      <c r="R34" s="31"/>
      <c r="S34" s="31"/>
      <c r="T34" s="32"/>
      <c r="U34" s="44">
        <v>1</v>
      </c>
      <c r="V34" s="44"/>
      <c r="W34" s="44"/>
      <c r="X34" s="44">
        <v>0</v>
      </c>
      <c r="Y34" s="44"/>
      <c r="Z34" s="44"/>
      <c r="AA34" s="44">
        <v>1</v>
      </c>
      <c r="AB34" s="44"/>
      <c r="AC34" s="44"/>
      <c r="AD34" s="44"/>
      <c r="AE34" s="44"/>
      <c r="AF34" s="44"/>
      <c r="AG34" s="45">
        <f t="shared" ref="AG34:AG44" si="5">SUM(U34, X34, AA34, AD34)</f>
        <v>2</v>
      </c>
      <c r="AH34" s="104"/>
      <c r="AI34" s="207"/>
      <c r="AJ34" s="32"/>
      <c r="AO34" s="207"/>
      <c r="AP34" s="207"/>
      <c r="AQ34" s="207"/>
      <c r="AR34" s="207"/>
      <c r="AS34" s="207"/>
      <c r="AT34" s="207"/>
      <c r="AU34" s="207"/>
      <c r="AV34" s="207"/>
      <c r="AW34" s="34"/>
      <c r="AX34" s="35"/>
      <c r="AY34" s="36"/>
      <c r="AZ34" s="206" t="s">
        <v>48</v>
      </c>
    </row>
    <row r="35" spans="1:52" s="9" customFormat="1" x14ac:dyDescent="0.35">
      <c r="A35" s="207"/>
      <c r="B35" s="72" t="s">
        <v>34</v>
      </c>
      <c r="C35" s="121">
        <v>1</v>
      </c>
      <c r="D35" s="121"/>
      <c r="E35" s="121"/>
      <c r="F35" s="121">
        <v>0</v>
      </c>
      <c r="G35" s="121"/>
      <c r="H35" s="121"/>
      <c r="I35" s="121">
        <v>1</v>
      </c>
      <c r="J35" s="121"/>
      <c r="K35" s="121"/>
      <c r="L35" s="121">
        <v>2</v>
      </c>
      <c r="M35" s="121"/>
      <c r="N35" s="121"/>
      <c r="O35" s="45">
        <v>4</v>
      </c>
      <c r="P35" s="31"/>
      <c r="Q35" s="31"/>
      <c r="R35" s="31"/>
      <c r="S35" s="31"/>
      <c r="T35" s="32"/>
      <c r="U35" s="44">
        <v>4</v>
      </c>
      <c r="V35" s="44"/>
      <c r="W35" s="44"/>
      <c r="X35" s="44">
        <v>1</v>
      </c>
      <c r="Y35" s="44"/>
      <c r="Z35" s="44"/>
      <c r="AA35" s="44">
        <v>1</v>
      </c>
      <c r="AB35" s="44"/>
      <c r="AC35" s="44"/>
      <c r="AD35" s="44"/>
      <c r="AE35" s="44"/>
      <c r="AF35" s="44"/>
      <c r="AG35" s="45">
        <f t="shared" si="5"/>
        <v>6</v>
      </c>
      <c r="AH35" s="104"/>
      <c r="AI35" s="207"/>
      <c r="AJ35" s="32"/>
      <c r="AO35" s="207"/>
      <c r="AP35" s="207"/>
      <c r="AQ35" s="207"/>
      <c r="AR35" s="207"/>
      <c r="AS35" s="207"/>
      <c r="AT35" s="207"/>
      <c r="AU35" s="207"/>
      <c r="AV35" s="207"/>
      <c r="AW35" s="34"/>
      <c r="AX35" s="35"/>
      <c r="AY35" s="36"/>
      <c r="AZ35" s="206"/>
    </row>
    <row r="36" spans="1:52" s="9" customFormat="1" x14ac:dyDescent="0.35">
      <c r="A36" s="207"/>
      <c r="B36" s="72" t="s">
        <v>35</v>
      </c>
      <c r="C36" s="121">
        <v>2</v>
      </c>
      <c r="D36" s="121"/>
      <c r="E36" s="121"/>
      <c r="F36" s="121">
        <v>1</v>
      </c>
      <c r="G36" s="121"/>
      <c r="H36" s="121"/>
      <c r="I36" s="121">
        <v>2</v>
      </c>
      <c r="J36" s="121"/>
      <c r="K36" s="121"/>
      <c r="L36" s="121">
        <v>2</v>
      </c>
      <c r="M36" s="121"/>
      <c r="N36" s="121"/>
      <c r="O36" s="45">
        <v>7</v>
      </c>
      <c r="P36" s="31"/>
      <c r="Q36" s="31"/>
      <c r="R36" s="31"/>
      <c r="S36" s="31"/>
      <c r="T36" s="32"/>
      <c r="U36" s="44">
        <v>6</v>
      </c>
      <c r="V36" s="44"/>
      <c r="W36" s="44"/>
      <c r="X36" s="44">
        <v>0</v>
      </c>
      <c r="Y36" s="44"/>
      <c r="Z36" s="44"/>
      <c r="AA36" s="44">
        <v>3</v>
      </c>
      <c r="AB36" s="44"/>
      <c r="AC36" s="44"/>
      <c r="AD36" s="44"/>
      <c r="AE36" s="44"/>
      <c r="AF36" s="44"/>
      <c r="AG36" s="45">
        <f t="shared" si="5"/>
        <v>9</v>
      </c>
      <c r="AH36" s="104"/>
      <c r="AI36" s="207"/>
      <c r="AJ36" s="32"/>
      <c r="AO36" s="207"/>
      <c r="AP36" s="207"/>
      <c r="AQ36" s="207"/>
      <c r="AR36" s="207"/>
      <c r="AS36" s="207"/>
      <c r="AT36" s="207"/>
      <c r="AU36" s="207"/>
      <c r="AV36" s="207"/>
      <c r="AW36" s="34"/>
      <c r="AX36" s="35"/>
      <c r="AY36" s="36"/>
      <c r="AZ36" s="206"/>
    </row>
    <row r="37" spans="1:52" s="9" customFormat="1" x14ac:dyDescent="0.35">
      <c r="A37" s="207"/>
      <c r="B37" s="71" t="s">
        <v>37</v>
      </c>
      <c r="C37" s="121">
        <v>0</v>
      </c>
      <c r="D37" s="121"/>
      <c r="E37" s="121"/>
      <c r="F37" s="121">
        <v>1</v>
      </c>
      <c r="G37" s="121"/>
      <c r="H37" s="121"/>
      <c r="I37" s="121">
        <v>0</v>
      </c>
      <c r="J37" s="121"/>
      <c r="K37" s="121"/>
      <c r="L37" s="121">
        <v>1</v>
      </c>
      <c r="M37" s="121"/>
      <c r="N37" s="121"/>
      <c r="O37" s="45">
        <v>2</v>
      </c>
      <c r="P37" s="31"/>
      <c r="Q37" s="31"/>
      <c r="R37" s="31"/>
      <c r="S37" s="31"/>
      <c r="T37" s="32"/>
      <c r="U37" s="44">
        <v>2</v>
      </c>
      <c r="V37" s="44"/>
      <c r="W37" s="44"/>
      <c r="X37" s="44">
        <v>4</v>
      </c>
      <c r="Y37" s="44"/>
      <c r="Z37" s="44"/>
      <c r="AA37" s="44">
        <v>1</v>
      </c>
      <c r="AB37" s="44"/>
      <c r="AC37" s="44"/>
      <c r="AD37" s="44"/>
      <c r="AE37" s="44"/>
      <c r="AF37" s="44"/>
      <c r="AG37" s="45">
        <f t="shared" si="5"/>
        <v>7</v>
      </c>
      <c r="AH37" s="104"/>
      <c r="AI37" s="207"/>
      <c r="AJ37" s="32"/>
      <c r="AO37" s="207"/>
      <c r="AP37" s="207"/>
      <c r="AQ37" s="207"/>
      <c r="AR37" s="207"/>
      <c r="AS37" s="207"/>
      <c r="AT37" s="207"/>
      <c r="AU37" s="207"/>
      <c r="AV37" s="207"/>
      <c r="AW37" s="34"/>
      <c r="AX37" s="35"/>
      <c r="AY37" s="36"/>
      <c r="AZ37" s="206"/>
    </row>
    <row r="38" spans="1:52" s="9" customFormat="1" x14ac:dyDescent="0.35">
      <c r="A38" s="207"/>
      <c r="B38" s="72" t="s">
        <v>39</v>
      </c>
      <c r="C38" s="121">
        <v>3</v>
      </c>
      <c r="D38" s="121"/>
      <c r="E38" s="121"/>
      <c r="F38" s="121">
        <v>5</v>
      </c>
      <c r="G38" s="121"/>
      <c r="H38" s="121"/>
      <c r="I38" s="121">
        <v>6</v>
      </c>
      <c r="J38" s="121"/>
      <c r="K38" s="121"/>
      <c r="L38" s="121">
        <v>14</v>
      </c>
      <c r="M38" s="121"/>
      <c r="N38" s="121"/>
      <c r="O38" s="45">
        <v>24</v>
      </c>
      <c r="P38" s="31"/>
      <c r="Q38" s="31"/>
      <c r="R38" s="31"/>
      <c r="S38" s="31"/>
      <c r="T38" s="32"/>
      <c r="U38" s="44">
        <v>5</v>
      </c>
      <c r="V38" s="44"/>
      <c r="W38" s="44"/>
      <c r="X38" s="44">
        <v>4</v>
      </c>
      <c r="Y38" s="44"/>
      <c r="Z38" s="44"/>
      <c r="AA38" s="44">
        <v>8</v>
      </c>
      <c r="AB38" s="44"/>
      <c r="AC38" s="44"/>
      <c r="AD38" s="44"/>
      <c r="AE38" s="44"/>
      <c r="AF38" s="44"/>
      <c r="AG38" s="45">
        <f t="shared" si="5"/>
        <v>17</v>
      </c>
      <c r="AH38" s="104"/>
      <c r="AI38" s="207"/>
      <c r="AJ38" s="32"/>
      <c r="AO38" s="207"/>
      <c r="AP38" s="207"/>
      <c r="AQ38" s="207"/>
      <c r="AR38" s="207"/>
      <c r="AS38" s="207"/>
      <c r="AT38" s="207"/>
      <c r="AU38" s="207"/>
      <c r="AV38" s="207"/>
      <c r="AW38" s="34"/>
      <c r="AX38" s="35"/>
      <c r="AY38" s="36"/>
      <c r="AZ38" s="206"/>
    </row>
    <row r="39" spans="1:52" s="9" customFormat="1" x14ac:dyDescent="0.35">
      <c r="A39" s="207"/>
      <c r="B39" s="71" t="s">
        <v>41</v>
      </c>
      <c r="C39" s="121">
        <v>0</v>
      </c>
      <c r="D39" s="121"/>
      <c r="E39" s="121"/>
      <c r="F39" s="121">
        <v>0</v>
      </c>
      <c r="G39" s="121"/>
      <c r="H39" s="121"/>
      <c r="I39" s="121">
        <v>0</v>
      </c>
      <c r="J39" s="121"/>
      <c r="K39" s="121"/>
      <c r="L39" s="121">
        <v>0</v>
      </c>
      <c r="M39" s="121"/>
      <c r="N39" s="121"/>
      <c r="O39" s="45">
        <v>0</v>
      </c>
      <c r="P39" s="31"/>
      <c r="Q39" s="31"/>
      <c r="R39" s="31"/>
      <c r="S39" s="31"/>
      <c r="T39" s="32"/>
      <c r="U39" s="44">
        <v>0</v>
      </c>
      <c r="V39" s="44"/>
      <c r="W39" s="44"/>
      <c r="X39" s="44">
        <v>0</v>
      </c>
      <c r="Y39" s="44"/>
      <c r="Z39" s="44"/>
      <c r="AA39" s="44">
        <v>0</v>
      </c>
      <c r="AB39" s="44"/>
      <c r="AC39" s="44"/>
      <c r="AD39" s="44"/>
      <c r="AE39" s="44"/>
      <c r="AF39" s="44"/>
      <c r="AG39" s="45">
        <f t="shared" si="5"/>
        <v>0</v>
      </c>
      <c r="AH39" s="104"/>
      <c r="AI39" s="207"/>
      <c r="AJ39" s="32"/>
      <c r="AO39" s="207"/>
      <c r="AP39" s="207"/>
      <c r="AQ39" s="207"/>
      <c r="AR39" s="207"/>
      <c r="AS39" s="207"/>
      <c r="AT39" s="207"/>
      <c r="AU39" s="207"/>
      <c r="AV39" s="207"/>
      <c r="AW39" s="34"/>
      <c r="AX39" s="35"/>
      <c r="AY39" s="36"/>
      <c r="AZ39" s="206"/>
    </row>
    <row r="40" spans="1:52" s="9" customFormat="1" x14ac:dyDescent="0.35">
      <c r="A40" s="207"/>
      <c r="B40" s="71" t="s">
        <v>43</v>
      </c>
      <c r="C40" s="121">
        <v>1</v>
      </c>
      <c r="D40" s="121"/>
      <c r="E40" s="121"/>
      <c r="F40" s="121">
        <v>2</v>
      </c>
      <c r="G40" s="121"/>
      <c r="H40" s="121"/>
      <c r="I40" s="121">
        <v>4</v>
      </c>
      <c r="J40" s="121"/>
      <c r="K40" s="121"/>
      <c r="L40" s="121">
        <v>7</v>
      </c>
      <c r="M40" s="121"/>
      <c r="N40" s="121"/>
      <c r="O40" s="45">
        <v>12</v>
      </c>
      <c r="P40" s="31"/>
      <c r="Q40" s="31"/>
      <c r="R40" s="31"/>
      <c r="S40" s="31"/>
      <c r="T40" s="32"/>
      <c r="U40" s="44">
        <v>15</v>
      </c>
      <c r="V40" s="44"/>
      <c r="W40" s="44"/>
      <c r="X40" s="44">
        <v>9</v>
      </c>
      <c r="Y40" s="44"/>
      <c r="Z40" s="44"/>
      <c r="AA40" s="44">
        <v>11</v>
      </c>
      <c r="AB40" s="44"/>
      <c r="AC40" s="44"/>
      <c r="AD40" s="44"/>
      <c r="AE40" s="44"/>
      <c r="AF40" s="44"/>
      <c r="AG40" s="45">
        <f t="shared" si="5"/>
        <v>35</v>
      </c>
      <c r="AH40" s="104"/>
      <c r="AI40" s="207"/>
      <c r="AJ40" s="32"/>
      <c r="AO40" s="207"/>
      <c r="AP40" s="207"/>
      <c r="AQ40" s="207"/>
      <c r="AR40" s="207"/>
      <c r="AS40" s="207"/>
      <c r="AT40" s="207"/>
      <c r="AU40" s="207"/>
      <c r="AV40" s="207"/>
      <c r="AW40" s="34"/>
      <c r="AX40" s="35"/>
      <c r="AY40" s="36"/>
      <c r="AZ40" s="206"/>
    </row>
    <row r="41" spans="1:52" s="9" customFormat="1" x14ac:dyDescent="0.35">
      <c r="A41" s="207"/>
      <c r="B41" s="71" t="s">
        <v>45</v>
      </c>
      <c r="C41" s="121">
        <v>0</v>
      </c>
      <c r="D41" s="121"/>
      <c r="E41" s="121"/>
      <c r="F41" s="121">
        <v>0</v>
      </c>
      <c r="G41" s="121"/>
      <c r="H41" s="121"/>
      <c r="I41" s="121">
        <v>0</v>
      </c>
      <c r="J41" s="121"/>
      <c r="K41" s="121"/>
      <c r="L41" s="121">
        <v>1</v>
      </c>
      <c r="M41" s="121"/>
      <c r="N41" s="121"/>
      <c r="O41" s="45">
        <v>1</v>
      </c>
      <c r="P41" s="31"/>
      <c r="Q41" s="31"/>
      <c r="R41" s="31"/>
      <c r="S41" s="31"/>
      <c r="T41" s="32"/>
      <c r="U41" s="44">
        <v>2</v>
      </c>
      <c r="V41" s="44"/>
      <c r="W41" s="44"/>
      <c r="X41" s="44">
        <v>0</v>
      </c>
      <c r="Y41" s="44"/>
      <c r="Z41" s="44"/>
      <c r="AA41" s="44">
        <v>0</v>
      </c>
      <c r="AB41" s="44"/>
      <c r="AC41" s="44"/>
      <c r="AD41" s="44"/>
      <c r="AE41" s="44"/>
      <c r="AF41" s="44"/>
      <c r="AG41" s="45">
        <f t="shared" si="5"/>
        <v>2</v>
      </c>
      <c r="AH41" s="104"/>
      <c r="AI41" s="207"/>
      <c r="AJ41" s="32"/>
      <c r="AO41" s="207"/>
      <c r="AP41" s="207"/>
      <c r="AQ41" s="207"/>
      <c r="AR41" s="207"/>
      <c r="AS41" s="207"/>
      <c r="AT41" s="207"/>
      <c r="AU41" s="207"/>
      <c r="AV41" s="207"/>
      <c r="AW41" s="34"/>
      <c r="AX41" s="35"/>
      <c r="AY41" s="36"/>
      <c r="AZ41" s="206"/>
    </row>
    <row r="42" spans="1:52" s="9" customFormat="1" x14ac:dyDescent="0.35">
      <c r="A42" s="207"/>
      <c r="B42" s="72" t="s">
        <v>46</v>
      </c>
      <c r="C42" s="121">
        <v>1</v>
      </c>
      <c r="D42" s="121"/>
      <c r="E42" s="121"/>
      <c r="F42" s="121">
        <v>0</v>
      </c>
      <c r="G42" s="121"/>
      <c r="H42" s="121"/>
      <c r="I42" s="121">
        <v>0</v>
      </c>
      <c r="J42" s="121"/>
      <c r="K42" s="121"/>
      <c r="L42" s="121">
        <v>0</v>
      </c>
      <c r="M42" s="121"/>
      <c r="N42" s="121"/>
      <c r="O42" s="45">
        <v>1</v>
      </c>
      <c r="P42" s="31"/>
      <c r="Q42" s="31"/>
      <c r="R42" s="31"/>
      <c r="S42" s="31"/>
      <c r="T42" s="32"/>
      <c r="U42" s="44">
        <v>1</v>
      </c>
      <c r="V42" s="44"/>
      <c r="W42" s="44"/>
      <c r="X42" s="44">
        <v>1</v>
      </c>
      <c r="Y42" s="44"/>
      <c r="Z42" s="44"/>
      <c r="AA42" s="44">
        <v>1</v>
      </c>
      <c r="AB42" s="44"/>
      <c r="AC42" s="44"/>
      <c r="AD42" s="44"/>
      <c r="AE42" s="44"/>
      <c r="AF42" s="44"/>
      <c r="AG42" s="45">
        <f t="shared" si="5"/>
        <v>3</v>
      </c>
      <c r="AH42" s="104"/>
      <c r="AI42" s="207"/>
      <c r="AJ42" s="32"/>
      <c r="AO42" s="207"/>
      <c r="AP42" s="207"/>
      <c r="AQ42" s="207"/>
      <c r="AR42" s="207"/>
      <c r="AS42" s="207"/>
      <c r="AT42" s="207"/>
      <c r="AU42" s="207"/>
      <c r="AV42" s="207"/>
      <c r="AW42" s="34"/>
      <c r="AX42" s="35"/>
      <c r="AY42" s="36"/>
      <c r="AZ42" s="206"/>
    </row>
    <row r="43" spans="1:52" s="9" customFormat="1" x14ac:dyDescent="0.35">
      <c r="A43" s="207"/>
      <c r="B43" s="72" t="s">
        <v>44</v>
      </c>
      <c r="C43" s="121">
        <v>4</v>
      </c>
      <c r="D43" s="121"/>
      <c r="E43" s="121"/>
      <c r="F43" s="121">
        <v>5</v>
      </c>
      <c r="G43" s="121"/>
      <c r="H43" s="121"/>
      <c r="I43" s="121">
        <v>3</v>
      </c>
      <c r="J43" s="121"/>
      <c r="K43" s="121"/>
      <c r="L43" s="172">
        <v>6</v>
      </c>
      <c r="M43" s="172"/>
      <c r="N43" s="121"/>
      <c r="O43" s="45">
        <v>15</v>
      </c>
      <c r="P43" s="31"/>
      <c r="Q43" s="31"/>
      <c r="R43" s="31"/>
      <c r="S43" s="31"/>
      <c r="T43" s="32"/>
      <c r="U43" s="44">
        <v>9</v>
      </c>
      <c r="V43" s="44"/>
      <c r="W43" s="44"/>
      <c r="X43" s="44">
        <v>4</v>
      </c>
      <c r="Y43" s="44"/>
      <c r="Z43" s="44"/>
      <c r="AA43" s="44">
        <v>6</v>
      </c>
      <c r="AB43" s="44"/>
      <c r="AC43" s="44"/>
      <c r="AD43" s="44"/>
      <c r="AE43" s="44"/>
      <c r="AF43" s="44"/>
      <c r="AG43" s="45">
        <f t="shared" si="5"/>
        <v>19</v>
      </c>
      <c r="AH43" s="104"/>
      <c r="AI43" s="207"/>
      <c r="AJ43" s="32"/>
      <c r="AO43" s="207"/>
      <c r="AP43" s="207"/>
      <c r="AQ43" s="207"/>
      <c r="AR43" s="207"/>
      <c r="AS43" s="207"/>
      <c r="AT43" s="207"/>
      <c r="AU43" s="207"/>
      <c r="AV43" s="207"/>
      <c r="AW43" s="34"/>
      <c r="AX43" s="35"/>
      <c r="AY43" s="36"/>
      <c r="AZ43" s="206"/>
    </row>
    <row r="44" spans="1:52" s="9" customFormat="1" x14ac:dyDescent="0.35">
      <c r="A44" s="207"/>
      <c r="B44" s="72" t="s">
        <v>40</v>
      </c>
      <c r="C44" s="121">
        <v>3</v>
      </c>
      <c r="D44" s="121"/>
      <c r="E44" s="121"/>
      <c r="F44" s="121">
        <v>6</v>
      </c>
      <c r="G44" s="121"/>
      <c r="H44" s="121"/>
      <c r="I44" s="121">
        <v>8</v>
      </c>
      <c r="J44" s="121"/>
      <c r="K44" s="121"/>
      <c r="L44" s="172">
        <v>17</v>
      </c>
      <c r="M44" s="172"/>
      <c r="N44" s="121"/>
      <c r="O44" s="45">
        <v>33</v>
      </c>
      <c r="P44" s="31"/>
      <c r="Q44" s="31"/>
      <c r="R44" s="31"/>
      <c r="S44" s="31"/>
      <c r="T44" s="32"/>
      <c r="U44" s="44">
        <v>18</v>
      </c>
      <c r="V44" s="44"/>
      <c r="W44" s="44"/>
      <c r="X44" s="44">
        <v>4</v>
      </c>
      <c r="Y44" s="44"/>
      <c r="Z44" s="44"/>
      <c r="AA44" s="44">
        <v>10</v>
      </c>
      <c r="AB44" s="44"/>
      <c r="AC44" s="44"/>
      <c r="AD44" s="44"/>
      <c r="AE44" s="44"/>
      <c r="AF44" s="44"/>
      <c r="AG44" s="45">
        <f t="shared" si="5"/>
        <v>32</v>
      </c>
      <c r="AH44" s="104"/>
      <c r="AI44" s="207"/>
      <c r="AJ44" s="32"/>
      <c r="AO44" s="207"/>
      <c r="AP44" s="207"/>
      <c r="AQ44" s="207"/>
      <c r="AR44" s="207"/>
      <c r="AS44" s="207"/>
      <c r="AT44" s="207"/>
      <c r="AU44" s="207"/>
      <c r="AV44" s="207"/>
      <c r="AW44" s="34"/>
      <c r="AX44" s="35"/>
      <c r="AY44" s="36"/>
      <c r="AZ44" s="206"/>
    </row>
    <row r="45" spans="1:52" s="9" customFormat="1" x14ac:dyDescent="0.35">
      <c r="A45" s="207"/>
      <c r="B45" s="72" t="s">
        <v>18</v>
      </c>
      <c r="C45" s="120">
        <f>SUM(C34:C44)</f>
        <v>15</v>
      </c>
      <c r="D45" s="120"/>
      <c r="E45" s="120"/>
      <c r="F45" s="120">
        <f>SUM(F34:F44)</f>
        <v>20</v>
      </c>
      <c r="G45" s="120"/>
      <c r="H45" s="120"/>
      <c r="I45" s="120">
        <f>SUM(I34:I44)</f>
        <v>24</v>
      </c>
      <c r="J45" s="120"/>
      <c r="K45" s="120"/>
      <c r="L45" s="167">
        <f>SUM(L34:L44)</f>
        <v>50</v>
      </c>
      <c r="M45" s="167"/>
      <c r="N45" s="167"/>
      <c r="O45" s="38">
        <v>99</v>
      </c>
      <c r="P45" s="39"/>
      <c r="Q45" s="39"/>
      <c r="R45" s="39"/>
      <c r="S45" s="39"/>
      <c r="T45" s="40"/>
      <c r="U45" s="41">
        <f>SUM(U34:U44)</f>
        <v>63</v>
      </c>
      <c r="V45" s="41"/>
      <c r="W45" s="41"/>
      <c r="X45" s="41">
        <f>SUM(X34:X44)</f>
        <v>27</v>
      </c>
      <c r="Y45" s="41"/>
      <c r="Z45" s="41"/>
      <c r="AA45" s="41">
        <f>SUM(AA34:AA44)</f>
        <v>42</v>
      </c>
      <c r="AB45" s="41"/>
      <c r="AC45" s="41"/>
      <c r="AD45" s="41"/>
      <c r="AE45" s="41"/>
      <c r="AF45" s="41"/>
      <c r="AG45" s="106">
        <f t="shared" ref="AG45" si="6">SUM(U45:AF45)</f>
        <v>132</v>
      </c>
      <c r="AH45" s="105"/>
      <c r="AI45" s="207"/>
      <c r="AJ45" s="32"/>
      <c r="AO45" s="207"/>
      <c r="AP45" s="207"/>
      <c r="AQ45" s="207"/>
      <c r="AR45" s="207"/>
      <c r="AS45" s="207"/>
      <c r="AT45" s="207"/>
      <c r="AU45" s="207"/>
      <c r="AV45" s="207"/>
      <c r="AW45" s="34"/>
      <c r="AX45" s="35"/>
      <c r="AY45" s="36"/>
      <c r="AZ45" s="206"/>
    </row>
    <row r="46" spans="1:52" s="9" customFormat="1" x14ac:dyDescent="0.35">
      <c r="A46" s="29">
        <v>5</v>
      </c>
      <c r="B46" s="53" t="s">
        <v>49</v>
      </c>
      <c r="L46" s="35"/>
      <c r="M46" s="35"/>
      <c r="N46" s="35"/>
      <c r="O46" s="30" t="s">
        <v>50</v>
      </c>
      <c r="P46" s="35" t="s">
        <v>51</v>
      </c>
      <c r="Q46" s="31" t="s">
        <v>52</v>
      </c>
      <c r="R46" s="31" t="s">
        <v>53</v>
      </c>
      <c r="S46" s="31" t="s">
        <v>54</v>
      </c>
      <c r="T46" s="31" t="s">
        <v>55</v>
      </c>
      <c r="U46" s="117" t="s">
        <v>50</v>
      </c>
      <c r="V46" s="207" t="s">
        <v>51</v>
      </c>
      <c r="W46" s="207" t="s">
        <v>52</v>
      </c>
      <c r="X46" s="207" t="s">
        <v>50</v>
      </c>
      <c r="Y46" s="207" t="s">
        <v>51</v>
      </c>
      <c r="Z46" s="207" t="s">
        <v>52</v>
      </c>
      <c r="AA46" s="207" t="s">
        <v>50</v>
      </c>
      <c r="AB46" s="207" t="s">
        <v>51</v>
      </c>
      <c r="AC46" s="207" t="s">
        <v>52</v>
      </c>
      <c r="AD46" s="207" t="s">
        <v>50</v>
      </c>
      <c r="AE46" s="207" t="s">
        <v>51</v>
      </c>
      <c r="AF46" s="207" t="s">
        <v>52</v>
      </c>
      <c r="AG46" s="30" t="s">
        <v>56</v>
      </c>
      <c r="AH46" s="207" t="s">
        <v>51</v>
      </c>
      <c r="AI46" s="207" t="s">
        <v>52</v>
      </c>
      <c r="AJ46" s="43"/>
      <c r="AO46" s="207"/>
      <c r="AP46" s="207"/>
      <c r="AQ46" s="207"/>
      <c r="AR46" s="207"/>
      <c r="AS46" s="207"/>
      <c r="AT46" s="207"/>
      <c r="AU46" s="207"/>
      <c r="AV46" s="207"/>
      <c r="AW46" s="34"/>
      <c r="AX46" s="35"/>
      <c r="AY46" s="36"/>
      <c r="AZ46" s="206"/>
    </row>
    <row r="47" spans="1:52" s="9" customFormat="1" x14ac:dyDescent="0.35">
      <c r="A47" s="207"/>
      <c r="B47" s="75" t="s">
        <v>32</v>
      </c>
      <c r="C47" s="207">
        <v>5</v>
      </c>
      <c r="D47" s="207">
        <v>5</v>
      </c>
      <c r="E47" s="135">
        <v>1</v>
      </c>
      <c r="F47" s="207">
        <v>5</v>
      </c>
      <c r="G47" s="207">
        <v>5</v>
      </c>
      <c r="H47" s="135">
        <v>1</v>
      </c>
      <c r="I47" s="207">
        <v>2</v>
      </c>
      <c r="J47" s="207">
        <v>2</v>
      </c>
      <c r="K47" s="135">
        <v>1</v>
      </c>
      <c r="L47" s="31">
        <v>5</v>
      </c>
      <c r="M47" s="31">
        <v>5</v>
      </c>
      <c r="N47" s="57">
        <v>1</v>
      </c>
      <c r="O47" s="45">
        <v>11</v>
      </c>
      <c r="P47" s="42">
        <v>11</v>
      </c>
      <c r="Q47" s="57">
        <v>1</v>
      </c>
      <c r="R47" s="31">
        <v>0</v>
      </c>
      <c r="S47" s="31"/>
      <c r="T47" s="115">
        <v>0.01</v>
      </c>
      <c r="U47" s="119">
        <v>6</v>
      </c>
      <c r="V47" s="42">
        <v>6</v>
      </c>
      <c r="W47" s="139">
        <v>1</v>
      </c>
      <c r="X47" s="207">
        <v>2</v>
      </c>
      <c r="Y47" s="207">
        <v>2</v>
      </c>
      <c r="Z47" s="135">
        <v>1</v>
      </c>
      <c r="AA47" s="207">
        <v>4</v>
      </c>
      <c r="AB47" s="207">
        <v>4</v>
      </c>
      <c r="AC47" s="132">
        <v>1</v>
      </c>
      <c r="AD47" s="207"/>
      <c r="AE47" s="207"/>
      <c r="AF47" s="207"/>
      <c r="AG47" s="45">
        <f>SUM(U47, X47, AA47, AD47)</f>
        <v>12</v>
      </c>
      <c r="AH47" s="134">
        <f>SUM(V47, Y47, AB47, AE47)</f>
        <v>12</v>
      </c>
      <c r="AI47" s="131">
        <f t="shared" ref="AI47:AI57" si="7">AG47/AH47</f>
        <v>1</v>
      </c>
      <c r="AJ47" s="43"/>
      <c r="AO47" s="207"/>
      <c r="AP47" s="207"/>
      <c r="AQ47" s="207"/>
      <c r="AR47" s="207"/>
      <c r="AS47" s="207"/>
      <c r="AT47" s="207"/>
      <c r="AU47" s="207"/>
      <c r="AV47" s="207"/>
      <c r="AW47" s="34"/>
      <c r="AX47" s="35"/>
      <c r="AY47" s="36"/>
      <c r="AZ47" s="206"/>
    </row>
    <row r="48" spans="1:52" s="9" customFormat="1" x14ac:dyDescent="0.35">
      <c r="A48" s="207"/>
      <c r="B48" s="76" t="s">
        <v>34</v>
      </c>
      <c r="C48" s="207">
        <v>20</v>
      </c>
      <c r="D48" s="207">
        <v>25</v>
      </c>
      <c r="E48" s="135">
        <v>0.8</v>
      </c>
      <c r="F48" s="207">
        <v>23</v>
      </c>
      <c r="G48" s="207">
        <v>26</v>
      </c>
      <c r="H48" s="135">
        <v>0.88460000000000005</v>
      </c>
      <c r="I48" s="207">
        <v>27</v>
      </c>
      <c r="J48" s="207">
        <v>34</v>
      </c>
      <c r="K48" s="135">
        <v>0.79410000000000003</v>
      </c>
      <c r="L48" s="31">
        <v>22</v>
      </c>
      <c r="M48" s="31">
        <v>24</v>
      </c>
      <c r="N48" s="57">
        <v>0.91669999999999996</v>
      </c>
      <c r="O48" s="45">
        <v>51</v>
      </c>
      <c r="P48" s="207">
        <v>60</v>
      </c>
      <c r="Q48" s="57">
        <v>0.85</v>
      </c>
      <c r="R48" s="31">
        <v>5</v>
      </c>
      <c r="S48" s="31"/>
      <c r="T48" s="46">
        <v>4.9000000000000002E-2</v>
      </c>
      <c r="U48" s="119">
        <v>33</v>
      </c>
      <c r="V48" s="42">
        <v>40</v>
      </c>
      <c r="W48" s="139">
        <v>0.8</v>
      </c>
      <c r="X48" s="207">
        <v>30</v>
      </c>
      <c r="Y48" s="207">
        <v>37</v>
      </c>
      <c r="Z48" s="135">
        <v>0.78380000000000005</v>
      </c>
      <c r="AA48" s="207">
        <v>33</v>
      </c>
      <c r="AB48" s="207">
        <v>39</v>
      </c>
      <c r="AC48" s="132">
        <v>0.82050000000000001</v>
      </c>
      <c r="AD48" s="207"/>
      <c r="AE48" s="207"/>
      <c r="AF48" s="207"/>
      <c r="AG48" s="45">
        <f t="shared" ref="AG48:AG57" si="8">SUM(U48, X48, AA48, AD48)</f>
        <v>96</v>
      </c>
      <c r="AH48" s="42">
        <f t="shared" ref="AH48:AH57" si="9">SUM(V48, Y48, AB48, AE48)</f>
        <v>116</v>
      </c>
      <c r="AI48" s="131">
        <f t="shared" si="7"/>
        <v>0.82758620689655171</v>
      </c>
      <c r="AJ48" s="107"/>
      <c r="AO48" s="207"/>
      <c r="AP48" s="207"/>
      <c r="AQ48" s="207"/>
      <c r="AR48" s="207"/>
      <c r="AS48" s="207"/>
      <c r="AT48" s="207"/>
      <c r="AU48" s="207"/>
      <c r="AV48" s="207"/>
      <c r="AW48" s="34"/>
      <c r="AX48" s="35"/>
      <c r="AY48" s="36"/>
      <c r="AZ48" s="206"/>
    </row>
    <row r="49" spans="1:52" s="9" customFormat="1" x14ac:dyDescent="0.35">
      <c r="A49" s="207"/>
      <c r="B49" s="76" t="s">
        <v>35</v>
      </c>
      <c r="C49" s="207">
        <v>44</v>
      </c>
      <c r="D49" s="207">
        <v>53</v>
      </c>
      <c r="E49" s="135">
        <v>0.83020000000000005</v>
      </c>
      <c r="F49" s="207">
        <v>47</v>
      </c>
      <c r="G49" s="207">
        <v>57</v>
      </c>
      <c r="H49" s="135">
        <v>0.8246</v>
      </c>
      <c r="I49" s="207">
        <v>50</v>
      </c>
      <c r="J49" s="207">
        <v>63</v>
      </c>
      <c r="K49" s="135">
        <v>0.79369999999999996</v>
      </c>
      <c r="L49" s="31">
        <v>47</v>
      </c>
      <c r="M49" s="31">
        <v>59</v>
      </c>
      <c r="N49" s="57">
        <v>0.79659999999999997</v>
      </c>
      <c r="O49" s="45">
        <v>85</v>
      </c>
      <c r="P49" s="207">
        <v>101</v>
      </c>
      <c r="Q49" s="57">
        <v>0.84160000000000001</v>
      </c>
      <c r="R49" s="31">
        <v>13</v>
      </c>
      <c r="S49" s="31"/>
      <c r="T49" s="46">
        <v>8.1000000000000003E-2</v>
      </c>
      <c r="U49" s="119">
        <v>58</v>
      </c>
      <c r="V49" s="42">
        <v>73</v>
      </c>
      <c r="W49" s="139">
        <v>0.78080000000000005</v>
      </c>
      <c r="X49" s="207">
        <v>55</v>
      </c>
      <c r="Y49" s="207">
        <v>69</v>
      </c>
      <c r="Z49" s="135">
        <v>0.78259999999999996</v>
      </c>
      <c r="AA49" s="207">
        <v>50</v>
      </c>
      <c r="AB49" s="207">
        <v>64</v>
      </c>
      <c r="AC49" s="132">
        <v>0.76559999999999995</v>
      </c>
      <c r="AD49" s="207"/>
      <c r="AE49" s="207"/>
      <c r="AF49" s="207"/>
      <c r="AG49" s="45">
        <f t="shared" si="8"/>
        <v>163</v>
      </c>
      <c r="AH49" s="42">
        <f t="shared" si="9"/>
        <v>206</v>
      </c>
      <c r="AI49" s="131">
        <f t="shared" si="7"/>
        <v>0.79126213592233008</v>
      </c>
      <c r="AJ49" s="107"/>
      <c r="AO49" s="207"/>
      <c r="AP49" s="207"/>
      <c r="AQ49" s="207"/>
      <c r="AR49" s="207"/>
      <c r="AS49" s="207"/>
      <c r="AT49" s="207"/>
      <c r="AU49" s="207"/>
      <c r="AV49" s="207"/>
      <c r="AW49" s="34"/>
      <c r="AX49" s="35"/>
      <c r="AY49" s="36"/>
      <c r="AZ49" s="206"/>
    </row>
    <row r="50" spans="1:52" s="9" customFormat="1" x14ac:dyDescent="0.35">
      <c r="A50" s="207"/>
      <c r="B50" s="75" t="s">
        <v>37</v>
      </c>
      <c r="C50" s="207">
        <v>13</v>
      </c>
      <c r="D50" s="207">
        <v>13</v>
      </c>
      <c r="E50" s="135">
        <v>1</v>
      </c>
      <c r="F50" s="207">
        <v>11</v>
      </c>
      <c r="G50" s="207">
        <v>11</v>
      </c>
      <c r="H50" s="135">
        <v>1</v>
      </c>
      <c r="I50" s="207">
        <v>9</v>
      </c>
      <c r="J50" s="207">
        <v>9</v>
      </c>
      <c r="K50" s="135">
        <v>1</v>
      </c>
      <c r="L50" s="31">
        <v>11</v>
      </c>
      <c r="M50" s="31">
        <v>15</v>
      </c>
      <c r="N50" s="57">
        <v>0.73329999999999995</v>
      </c>
      <c r="O50" s="45">
        <v>25</v>
      </c>
      <c r="P50" s="207">
        <v>29</v>
      </c>
      <c r="Q50" s="57">
        <v>0.86209999999999998</v>
      </c>
      <c r="R50" s="31">
        <v>3</v>
      </c>
      <c r="S50" s="31"/>
      <c r="T50" s="46">
        <v>2.3E-2</v>
      </c>
      <c r="U50" s="119">
        <v>14</v>
      </c>
      <c r="V50" s="42">
        <v>18</v>
      </c>
      <c r="W50" s="139">
        <v>0.77780000000000005</v>
      </c>
      <c r="X50" s="207">
        <v>15</v>
      </c>
      <c r="Y50" s="207">
        <v>19</v>
      </c>
      <c r="Z50" s="135">
        <v>0.78949999999999998</v>
      </c>
      <c r="AA50" s="207">
        <v>16</v>
      </c>
      <c r="AB50" s="207">
        <v>20</v>
      </c>
      <c r="AC50" s="132">
        <v>0.75</v>
      </c>
      <c r="AD50" s="207"/>
      <c r="AE50" s="207"/>
      <c r="AF50" s="207"/>
      <c r="AG50" s="45">
        <f t="shared" si="8"/>
        <v>45</v>
      </c>
      <c r="AH50" s="42">
        <f t="shared" si="9"/>
        <v>57</v>
      </c>
      <c r="AI50" s="131">
        <f t="shared" si="7"/>
        <v>0.78947368421052633</v>
      </c>
      <c r="AJ50" s="107"/>
      <c r="AO50" s="207"/>
      <c r="AP50" s="207"/>
      <c r="AQ50" s="207"/>
      <c r="AR50" s="207"/>
      <c r="AS50" s="207"/>
      <c r="AT50" s="207"/>
      <c r="AU50" s="207"/>
      <c r="AV50" s="207"/>
      <c r="AW50" s="34"/>
      <c r="AX50" s="35"/>
      <c r="AY50" s="36"/>
      <c r="AZ50" s="206"/>
    </row>
    <row r="51" spans="1:52" s="9" customFormat="1" x14ac:dyDescent="0.35">
      <c r="A51" s="207"/>
      <c r="B51" s="76" t="s">
        <v>39</v>
      </c>
      <c r="C51" s="207">
        <v>65</v>
      </c>
      <c r="D51" s="207">
        <v>77</v>
      </c>
      <c r="E51" s="135">
        <v>0.84419999999999995</v>
      </c>
      <c r="F51" s="207">
        <v>76</v>
      </c>
      <c r="G51" s="207">
        <v>96</v>
      </c>
      <c r="H51" s="135">
        <v>0.79169999999999996</v>
      </c>
      <c r="I51" s="207">
        <v>70</v>
      </c>
      <c r="J51" s="207">
        <v>87</v>
      </c>
      <c r="K51" s="135">
        <v>0.80459999999999998</v>
      </c>
      <c r="L51" s="31">
        <v>71</v>
      </c>
      <c r="M51" s="31">
        <v>92</v>
      </c>
      <c r="N51" s="57">
        <v>0.77170000000000005</v>
      </c>
      <c r="O51" s="45">
        <v>166</v>
      </c>
      <c r="P51" s="207">
        <v>202</v>
      </c>
      <c r="Q51" s="57">
        <v>0.82179999999999997</v>
      </c>
      <c r="R51" s="31">
        <v>9</v>
      </c>
      <c r="S51" s="31"/>
      <c r="T51" s="46">
        <v>0.1560747663551402</v>
      </c>
      <c r="U51" s="119">
        <v>79</v>
      </c>
      <c r="V51" s="42">
        <v>100</v>
      </c>
      <c r="W51" s="139">
        <v>0.79</v>
      </c>
      <c r="X51" s="207">
        <v>67</v>
      </c>
      <c r="Y51" s="207">
        <v>84</v>
      </c>
      <c r="Z51" s="135">
        <v>0.79759999999999998</v>
      </c>
      <c r="AA51" s="207">
        <v>70</v>
      </c>
      <c r="AB51" s="207">
        <v>81</v>
      </c>
      <c r="AC51" s="132">
        <v>0.86419999999999997</v>
      </c>
      <c r="AD51" s="207"/>
      <c r="AE51" s="207"/>
      <c r="AF51" s="207"/>
      <c r="AG51" s="45">
        <f t="shared" si="8"/>
        <v>216</v>
      </c>
      <c r="AH51" s="42">
        <f t="shared" si="9"/>
        <v>265</v>
      </c>
      <c r="AI51" s="131">
        <f t="shared" si="7"/>
        <v>0.81509433962264155</v>
      </c>
      <c r="AJ51" s="107"/>
      <c r="AO51" s="207"/>
      <c r="AP51" s="207"/>
      <c r="AQ51" s="207"/>
      <c r="AR51" s="207"/>
      <c r="AS51" s="207"/>
      <c r="AT51" s="207"/>
      <c r="AU51" s="207"/>
      <c r="AV51" s="207"/>
      <c r="AW51" s="34"/>
      <c r="AX51" s="35"/>
      <c r="AY51" s="36"/>
      <c r="AZ51" s="206"/>
    </row>
    <row r="52" spans="1:52" s="9" customFormat="1" x14ac:dyDescent="0.35">
      <c r="A52" s="207"/>
      <c r="B52" s="75" t="s">
        <v>41</v>
      </c>
      <c r="C52" s="207">
        <v>1</v>
      </c>
      <c r="D52" s="207">
        <v>1</v>
      </c>
      <c r="E52" s="135">
        <v>1</v>
      </c>
      <c r="F52" s="207">
        <v>0</v>
      </c>
      <c r="G52" s="207">
        <v>0</v>
      </c>
      <c r="H52" s="135">
        <v>0</v>
      </c>
      <c r="I52" s="207">
        <v>1</v>
      </c>
      <c r="J52" s="207">
        <v>1</v>
      </c>
      <c r="K52" s="135">
        <v>1</v>
      </c>
      <c r="L52" s="31">
        <v>1</v>
      </c>
      <c r="M52" s="31">
        <v>1</v>
      </c>
      <c r="N52" s="57">
        <v>1</v>
      </c>
      <c r="O52" s="45">
        <v>1</v>
      </c>
      <c r="P52" s="207">
        <v>1</v>
      </c>
      <c r="Q52" s="57">
        <v>1</v>
      </c>
      <c r="R52" s="31">
        <v>0</v>
      </c>
      <c r="S52" s="31"/>
      <c r="T52" s="46">
        <v>1E-3</v>
      </c>
      <c r="U52" s="119">
        <v>1</v>
      </c>
      <c r="V52" s="42">
        <v>1</v>
      </c>
      <c r="W52" s="139">
        <v>1</v>
      </c>
      <c r="X52" s="207">
        <v>1</v>
      </c>
      <c r="Y52" s="207">
        <v>1</v>
      </c>
      <c r="Z52" s="135">
        <v>1</v>
      </c>
      <c r="AA52" s="207">
        <v>2</v>
      </c>
      <c r="AB52" s="207">
        <v>2</v>
      </c>
      <c r="AC52" s="132">
        <v>1</v>
      </c>
      <c r="AD52" s="207"/>
      <c r="AE52" s="207"/>
      <c r="AF52" s="207"/>
      <c r="AG52" s="45">
        <f t="shared" si="8"/>
        <v>4</v>
      </c>
      <c r="AH52" s="42">
        <f t="shared" si="9"/>
        <v>4</v>
      </c>
      <c r="AI52" s="131">
        <f t="shared" si="7"/>
        <v>1</v>
      </c>
      <c r="AJ52" s="107"/>
      <c r="AO52" s="207"/>
      <c r="AP52" s="207"/>
      <c r="AQ52" s="207"/>
      <c r="AR52" s="207"/>
      <c r="AS52" s="207"/>
      <c r="AT52" s="207"/>
      <c r="AU52" s="207"/>
      <c r="AV52" s="207"/>
      <c r="AW52" s="34"/>
      <c r="AX52" s="35"/>
      <c r="AY52" s="36"/>
      <c r="AZ52" s="206"/>
    </row>
    <row r="53" spans="1:52" s="9" customFormat="1" x14ac:dyDescent="0.35">
      <c r="A53" s="207"/>
      <c r="B53" s="75" t="s">
        <v>43</v>
      </c>
      <c r="C53" s="207">
        <v>64</v>
      </c>
      <c r="D53" s="207">
        <v>77</v>
      </c>
      <c r="E53" s="135">
        <v>0.83120000000000005</v>
      </c>
      <c r="F53" s="207">
        <v>67</v>
      </c>
      <c r="G53" s="207">
        <v>78</v>
      </c>
      <c r="H53" s="135">
        <v>0.85899999999999999</v>
      </c>
      <c r="I53" s="207">
        <v>53</v>
      </c>
      <c r="J53" s="207">
        <v>65</v>
      </c>
      <c r="K53" s="135">
        <v>0.81540000000000001</v>
      </c>
      <c r="L53" s="31">
        <v>68</v>
      </c>
      <c r="M53" s="31">
        <v>77</v>
      </c>
      <c r="N53" s="57">
        <v>0.8831</v>
      </c>
      <c r="O53" s="45">
        <v>120</v>
      </c>
      <c r="P53" s="207">
        <v>141</v>
      </c>
      <c r="Q53" s="57">
        <v>0.85109999999999997</v>
      </c>
      <c r="R53" s="31">
        <v>13</v>
      </c>
      <c r="S53" s="31"/>
      <c r="T53" s="46">
        <v>0.113</v>
      </c>
      <c r="U53" s="119">
        <v>94</v>
      </c>
      <c r="V53" s="42">
        <v>116</v>
      </c>
      <c r="W53" s="139">
        <v>0.80169999999999997</v>
      </c>
      <c r="X53" s="207">
        <v>90</v>
      </c>
      <c r="Y53" s="207">
        <v>110</v>
      </c>
      <c r="Z53" s="135">
        <v>0.80910000000000004</v>
      </c>
      <c r="AA53" s="207">
        <v>86</v>
      </c>
      <c r="AB53" s="207">
        <v>108</v>
      </c>
      <c r="AC53" s="132">
        <v>0.79630000000000001</v>
      </c>
      <c r="AD53" s="207"/>
      <c r="AE53" s="207"/>
      <c r="AF53" s="207"/>
      <c r="AG53" s="45">
        <f t="shared" si="8"/>
        <v>270</v>
      </c>
      <c r="AH53" s="42">
        <f t="shared" si="9"/>
        <v>334</v>
      </c>
      <c r="AI53" s="131">
        <f t="shared" si="7"/>
        <v>0.80838323353293418</v>
      </c>
      <c r="AJ53" s="107"/>
      <c r="AO53" s="207"/>
      <c r="AP53" s="207"/>
      <c r="AQ53" s="207"/>
      <c r="AR53" s="207"/>
      <c r="AS53" s="207"/>
      <c r="AT53" s="207"/>
      <c r="AU53" s="207"/>
      <c r="AV53" s="207"/>
      <c r="AW53" s="34"/>
      <c r="AX53" s="35"/>
      <c r="AY53" s="36"/>
      <c r="AZ53" s="206"/>
    </row>
    <row r="54" spans="1:52" s="9" customFormat="1" x14ac:dyDescent="0.35">
      <c r="A54" s="207"/>
      <c r="B54" s="75" t="s">
        <v>45</v>
      </c>
      <c r="C54" s="207">
        <v>4</v>
      </c>
      <c r="D54" s="207">
        <v>6</v>
      </c>
      <c r="E54" s="135">
        <v>0.66669999999999996</v>
      </c>
      <c r="F54" s="207">
        <v>4</v>
      </c>
      <c r="G54" s="207">
        <v>5</v>
      </c>
      <c r="H54" s="135">
        <v>0.8</v>
      </c>
      <c r="I54" s="207">
        <v>4</v>
      </c>
      <c r="J54" s="207">
        <v>5</v>
      </c>
      <c r="K54" s="135">
        <v>0.8</v>
      </c>
      <c r="L54" s="31">
        <v>3</v>
      </c>
      <c r="M54" s="31">
        <v>4</v>
      </c>
      <c r="N54" s="57">
        <v>0.75</v>
      </c>
      <c r="O54" s="45">
        <v>8</v>
      </c>
      <c r="P54" s="207">
        <v>11</v>
      </c>
      <c r="Q54" s="57">
        <v>0.72729999999999995</v>
      </c>
      <c r="R54" s="31">
        <v>0</v>
      </c>
      <c r="S54" s="31"/>
      <c r="T54" s="46">
        <v>8.0000000000000002E-3</v>
      </c>
      <c r="U54" s="119">
        <v>5</v>
      </c>
      <c r="V54" s="42">
        <v>5</v>
      </c>
      <c r="W54" s="139">
        <v>0.8</v>
      </c>
      <c r="X54" s="207">
        <v>6</v>
      </c>
      <c r="Y54" s="207">
        <v>5</v>
      </c>
      <c r="Z54" s="135">
        <v>1</v>
      </c>
      <c r="AA54" s="207">
        <v>5</v>
      </c>
      <c r="AB54" s="207">
        <v>4</v>
      </c>
      <c r="AC54" s="132">
        <v>1</v>
      </c>
      <c r="AD54" s="207"/>
      <c r="AE54" s="207"/>
      <c r="AF54" s="207"/>
      <c r="AG54" s="45">
        <f t="shared" si="8"/>
        <v>16</v>
      </c>
      <c r="AH54" s="42">
        <f t="shared" si="9"/>
        <v>14</v>
      </c>
      <c r="AI54" s="131">
        <f t="shared" si="7"/>
        <v>1.1428571428571428</v>
      </c>
      <c r="AJ54" s="107"/>
      <c r="AO54" s="207"/>
      <c r="AP54" s="207"/>
      <c r="AQ54" s="207"/>
      <c r="AR54" s="207"/>
      <c r="AS54" s="207"/>
      <c r="AT54" s="207"/>
      <c r="AU54" s="207"/>
      <c r="AV54" s="207"/>
      <c r="AW54" s="34"/>
      <c r="AX54" s="35"/>
      <c r="AY54" s="36"/>
      <c r="AZ54" s="206"/>
    </row>
    <row r="55" spans="1:52" s="9" customFormat="1" x14ac:dyDescent="0.35">
      <c r="A55" s="207"/>
      <c r="B55" s="76" t="s">
        <v>46</v>
      </c>
      <c r="C55" s="207">
        <v>4</v>
      </c>
      <c r="D55" s="207">
        <v>4</v>
      </c>
      <c r="E55" s="135">
        <v>1</v>
      </c>
      <c r="F55" s="207">
        <v>2</v>
      </c>
      <c r="G55" s="207">
        <v>2</v>
      </c>
      <c r="H55" s="135">
        <v>1</v>
      </c>
      <c r="I55" s="207">
        <v>4</v>
      </c>
      <c r="J55" s="207">
        <v>4</v>
      </c>
      <c r="K55" s="135">
        <v>1</v>
      </c>
      <c r="L55" s="31">
        <v>7</v>
      </c>
      <c r="M55" s="31">
        <v>7</v>
      </c>
      <c r="N55" s="57">
        <v>1</v>
      </c>
      <c r="O55" s="45">
        <v>12</v>
      </c>
      <c r="P55" s="207">
        <v>12</v>
      </c>
      <c r="Q55" s="57">
        <v>1</v>
      </c>
      <c r="R55" s="31">
        <v>0</v>
      </c>
      <c r="S55" s="31"/>
      <c r="T55" s="46">
        <v>1.0999999999999999E-2</v>
      </c>
      <c r="U55" s="119">
        <v>0</v>
      </c>
      <c r="V55" s="42">
        <v>0</v>
      </c>
      <c r="W55" s="139">
        <v>0</v>
      </c>
      <c r="X55" s="207">
        <v>3</v>
      </c>
      <c r="Y55" s="207">
        <v>3</v>
      </c>
      <c r="Z55" s="135">
        <v>1</v>
      </c>
      <c r="AA55" s="207">
        <v>6</v>
      </c>
      <c r="AB55" s="207">
        <v>6</v>
      </c>
      <c r="AC55" s="132">
        <v>1</v>
      </c>
      <c r="AD55" s="207"/>
      <c r="AE55" s="207"/>
      <c r="AF55" s="207"/>
      <c r="AG55" s="45">
        <f t="shared" si="8"/>
        <v>9</v>
      </c>
      <c r="AH55" s="42">
        <f t="shared" si="9"/>
        <v>9</v>
      </c>
      <c r="AI55" s="131">
        <f t="shared" si="7"/>
        <v>1</v>
      </c>
      <c r="AJ55" s="107"/>
      <c r="AO55" s="207"/>
      <c r="AP55" s="207"/>
      <c r="AQ55" s="207"/>
      <c r="AR55" s="207"/>
      <c r="AS55" s="207"/>
      <c r="AT55" s="207"/>
      <c r="AU55" s="207"/>
      <c r="AV55" s="207"/>
      <c r="AW55" s="34"/>
      <c r="AX55" s="35"/>
      <c r="AY55" s="36"/>
      <c r="AZ55" s="206"/>
    </row>
    <row r="56" spans="1:52" s="9" customFormat="1" x14ac:dyDescent="0.35">
      <c r="A56" s="207"/>
      <c r="B56" s="76" t="s">
        <v>44</v>
      </c>
      <c r="C56" s="207">
        <v>39</v>
      </c>
      <c r="D56" s="207">
        <v>46</v>
      </c>
      <c r="E56" s="135">
        <v>0.8478</v>
      </c>
      <c r="F56" s="207">
        <v>34</v>
      </c>
      <c r="G56" s="207">
        <v>40</v>
      </c>
      <c r="H56" s="135">
        <v>0.85</v>
      </c>
      <c r="I56" s="207">
        <v>36</v>
      </c>
      <c r="J56" s="207">
        <v>41</v>
      </c>
      <c r="K56" s="135">
        <v>0.878</v>
      </c>
      <c r="L56" s="31">
        <v>46</v>
      </c>
      <c r="M56" s="31">
        <v>56</v>
      </c>
      <c r="N56" s="57">
        <v>0.82140000000000002</v>
      </c>
      <c r="O56" s="45">
        <v>91</v>
      </c>
      <c r="P56" s="207">
        <v>110</v>
      </c>
      <c r="Q56" s="57">
        <v>0.82730000000000004</v>
      </c>
      <c r="R56" s="31">
        <v>12</v>
      </c>
      <c r="S56" s="31"/>
      <c r="T56" s="46">
        <v>8.5999999999999993E-2</v>
      </c>
      <c r="U56" s="119">
        <v>38</v>
      </c>
      <c r="V56" s="42">
        <v>48</v>
      </c>
      <c r="W56" s="139">
        <v>0.79169999999999996</v>
      </c>
      <c r="X56" s="207">
        <v>34</v>
      </c>
      <c r="Y56" s="207">
        <v>42</v>
      </c>
      <c r="Z56" s="135">
        <v>0.8095</v>
      </c>
      <c r="AA56" s="207">
        <v>29</v>
      </c>
      <c r="AB56" s="207">
        <v>34</v>
      </c>
      <c r="AC56" s="132">
        <v>0.79410000000000003</v>
      </c>
      <c r="AD56" s="207"/>
      <c r="AE56" s="207"/>
      <c r="AF56" s="207"/>
      <c r="AG56" s="45">
        <f t="shared" si="8"/>
        <v>101</v>
      </c>
      <c r="AH56" s="42">
        <f t="shared" si="9"/>
        <v>124</v>
      </c>
      <c r="AI56" s="131">
        <f t="shared" si="7"/>
        <v>0.81451612903225812</v>
      </c>
      <c r="AJ56" s="107"/>
      <c r="AO56" s="207"/>
      <c r="AP56" s="207"/>
      <c r="AQ56" s="207"/>
      <c r="AR56" s="207"/>
      <c r="AS56" s="207"/>
      <c r="AT56" s="207"/>
      <c r="AU56" s="207"/>
      <c r="AV56" s="207"/>
      <c r="AW56" s="34"/>
      <c r="AX56" s="35"/>
      <c r="AY56" s="36"/>
      <c r="AZ56" s="206"/>
    </row>
    <row r="57" spans="1:52" s="9" customFormat="1" x14ac:dyDescent="0.35">
      <c r="A57" s="207"/>
      <c r="B57" s="76" t="s">
        <v>40</v>
      </c>
      <c r="C57" s="207">
        <v>235</v>
      </c>
      <c r="D57" s="207">
        <v>262</v>
      </c>
      <c r="E57" s="135">
        <v>0.89690000000000003</v>
      </c>
      <c r="F57" s="207">
        <v>207</v>
      </c>
      <c r="G57" s="207">
        <v>230</v>
      </c>
      <c r="H57" s="135">
        <v>0.9</v>
      </c>
      <c r="I57" s="207">
        <v>225</v>
      </c>
      <c r="J57" s="207">
        <v>249</v>
      </c>
      <c r="K57" s="135">
        <v>0.90359999999999996</v>
      </c>
      <c r="L57" s="31">
        <v>246</v>
      </c>
      <c r="M57" s="31">
        <v>268</v>
      </c>
      <c r="N57" s="57">
        <v>0.91790000000000005</v>
      </c>
      <c r="O57" s="45">
        <v>492</v>
      </c>
      <c r="P57" s="207">
        <v>545</v>
      </c>
      <c r="Q57" s="57">
        <v>0.90280000000000005</v>
      </c>
      <c r="R57" s="31">
        <v>35</v>
      </c>
      <c r="S57" s="31"/>
      <c r="T57" s="46">
        <v>0.46100000000000002</v>
      </c>
      <c r="U57" s="119">
        <v>280</v>
      </c>
      <c r="V57" s="42">
        <v>313</v>
      </c>
      <c r="W57" s="139">
        <v>0.89459999999999995</v>
      </c>
      <c r="X57" s="207">
        <v>243</v>
      </c>
      <c r="Y57" s="207">
        <v>267</v>
      </c>
      <c r="Z57" s="135">
        <v>0.91010000000000002</v>
      </c>
      <c r="AA57" s="207">
        <v>255</v>
      </c>
      <c r="AB57" s="207">
        <v>278</v>
      </c>
      <c r="AC57" s="132">
        <v>0.9173</v>
      </c>
      <c r="AD57" s="207"/>
      <c r="AE57" s="207"/>
      <c r="AF57" s="207"/>
      <c r="AG57" s="45">
        <f t="shared" si="8"/>
        <v>778</v>
      </c>
      <c r="AH57" s="42">
        <f t="shared" si="9"/>
        <v>858</v>
      </c>
      <c r="AI57" s="131">
        <f t="shared" si="7"/>
        <v>0.90675990675990681</v>
      </c>
      <c r="AJ57" s="107"/>
      <c r="AO57" s="207"/>
      <c r="AP57" s="207"/>
      <c r="AQ57" s="207"/>
      <c r="AR57" s="207"/>
      <c r="AS57" s="207"/>
      <c r="AT57" s="207"/>
      <c r="AU57" s="207"/>
      <c r="AV57" s="207"/>
      <c r="AW57" s="34"/>
      <c r="AX57" s="35"/>
      <c r="AY57" s="36"/>
      <c r="AZ57" s="206"/>
    </row>
    <row r="58" spans="1:52" s="9" customFormat="1" x14ac:dyDescent="0.35">
      <c r="A58" s="207"/>
      <c r="B58" s="76" t="s">
        <v>18</v>
      </c>
      <c r="L58" s="35"/>
      <c r="M58" s="35"/>
      <c r="N58" s="35"/>
      <c r="O58" s="38">
        <f>SUM(O47:O57)</f>
        <v>1062</v>
      </c>
      <c r="P58" s="39"/>
      <c r="R58" s="39">
        <f>SUM(R47:R57)</f>
        <v>90</v>
      </c>
      <c r="S58" s="39"/>
      <c r="T58" s="47">
        <v>1</v>
      </c>
      <c r="U58" s="130"/>
      <c r="V58" s="39"/>
      <c r="W58" s="129"/>
      <c r="X58" s="37"/>
      <c r="Y58" s="37"/>
      <c r="Z58" s="129"/>
      <c r="AA58" s="37"/>
      <c r="AB58" s="37"/>
      <c r="AC58" s="129"/>
      <c r="AD58" s="37"/>
      <c r="AE58" s="37"/>
      <c r="AF58" s="37"/>
      <c r="AG58" s="103"/>
      <c r="AH58" s="37"/>
      <c r="AI58" s="108"/>
      <c r="AJ58" s="109"/>
      <c r="AO58" s="207"/>
      <c r="AP58" s="207"/>
      <c r="AQ58" s="207"/>
      <c r="AR58" s="207"/>
      <c r="AS58" s="207"/>
      <c r="AT58" s="207"/>
      <c r="AU58" s="207"/>
      <c r="AV58" s="207"/>
      <c r="AW58" s="34"/>
      <c r="AX58" s="35"/>
      <c r="AY58" s="36"/>
      <c r="AZ58" s="206"/>
    </row>
    <row r="59" spans="1:52" s="9" customFormat="1" x14ac:dyDescent="0.35">
      <c r="A59" s="29">
        <v>6</v>
      </c>
      <c r="B59" s="77" t="s">
        <v>57</v>
      </c>
      <c r="I59" s="29"/>
      <c r="J59" s="29"/>
      <c r="K59" s="29"/>
      <c r="L59" s="168"/>
      <c r="M59" s="168"/>
      <c r="N59" s="168"/>
      <c r="O59" s="30" t="s">
        <v>58</v>
      </c>
      <c r="P59" s="31"/>
      <c r="Q59" s="31"/>
      <c r="R59" s="31"/>
      <c r="S59" s="31"/>
      <c r="T59" s="32"/>
      <c r="U59" s="117" t="s">
        <v>50</v>
      </c>
      <c r="V59" s="207" t="s">
        <v>51</v>
      </c>
      <c r="W59" s="207" t="s">
        <v>52</v>
      </c>
      <c r="X59" s="207" t="s">
        <v>50</v>
      </c>
      <c r="Y59" s="207" t="s">
        <v>51</v>
      </c>
      <c r="Z59" s="207" t="s">
        <v>52</v>
      </c>
      <c r="AA59" s="207" t="s">
        <v>50</v>
      </c>
      <c r="AB59" s="207" t="s">
        <v>51</v>
      </c>
      <c r="AC59" s="207" t="s">
        <v>52</v>
      </c>
      <c r="AD59" s="207" t="s">
        <v>50</v>
      </c>
      <c r="AE59" s="207" t="s">
        <v>51</v>
      </c>
      <c r="AF59" s="207" t="s">
        <v>52</v>
      </c>
      <c r="AG59" s="30"/>
      <c r="AH59" s="31"/>
      <c r="AI59" s="31"/>
      <c r="AJ59" s="32"/>
      <c r="AO59" s="207"/>
      <c r="AP59" s="207"/>
      <c r="AQ59" s="207"/>
      <c r="AR59" s="207"/>
      <c r="AS59" s="207"/>
      <c r="AT59" s="207"/>
      <c r="AU59" s="207"/>
      <c r="AV59" s="207"/>
      <c r="AW59" s="34"/>
      <c r="AX59" s="35"/>
      <c r="AY59" s="36"/>
      <c r="AZ59" s="206"/>
    </row>
    <row r="60" spans="1:52" s="9" customFormat="1" x14ac:dyDescent="0.35">
      <c r="A60" s="207"/>
      <c r="B60" s="71" t="s">
        <v>32</v>
      </c>
      <c r="C60" s="207">
        <v>5</v>
      </c>
      <c r="D60" s="207"/>
      <c r="E60" s="135">
        <v>1.29E-2</v>
      </c>
      <c r="F60" s="207">
        <v>4</v>
      </c>
      <c r="G60" s="207"/>
      <c r="H60" s="135">
        <v>1.0999999999999999E-2</v>
      </c>
      <c r="I60" s="207">
        <v>1</v>
      </c>
      <c r="K60" s="135">
        <v>2.7000000000000001E-3</v>
      </c>
      <c r="L60" s="31">
        <v>2</v>
      </c>
      <c r="M60" s="31"/>
      <c r="N60" s="57">
        <v>4.8999999999999998E-3</v>
      </c>
      <c r="O60" s="30">
        <v>8</v>
      </c>
      <c r="P60" s="31"/>
      <c r="Q60" s="58">
        <v>9.7999999999999997E-3</v>
      </c>
      <c r="R60" s="58"/>
      <c r="S60" s="207"/>
      <c r="T60" s="32"/>
      <c r="U60" s="207">
        <v>3</v>
      </c>
      <c r="V60" s="207"/>
      <c r="W60" s="135">
        <v>5.7000000000000002E-3</v>
      </c>
      <c r="X60" s="207">
        <v>2</v>
      </c>
      <c r="Y60" s="207"/>
      <c r="Z60" s="135">
        <v>4.4000000000000003E-3</v>
      </c>
      <c r="AA60" s="207">
        <v>4</v>
      </c>
      <c r="AC60" s="135">
        <v>8.2000000000000007E-3</v>
      </c>
      <c r="AD60" s="207"/>
      <c r="AE60" s="207"/>
      <c r="AF60" s="207"/>
      <c r="AG60" s="45">
        <f t="shared" ref="AG60:AG70" si="10">SUM(U60, X60, AA60, AD60)</f>
        <v>9</v>
      </c>
      <c r="AH60" s="31"/>
      <c r="AI60" s="134"/>
      <c r="AJ60" s="32"/>
      <c r="AO60" s="207"/>
      <c r="AP60" s="207"/>
      <c r="AQ60" s="207"/>
      <c r="AR60" s="207"/>
      <c r="AS60" s="207"/>
      <c r="AT60" s="207"/>
      <c r="AU60" s="207"/>
      <c r="AV60" s="207"/>
      <c r="AW60" s="34"/>
      <c r="AX60" s="35"/>
      <c r="AY60" s="36"/>
      <c r="AZ60" s="206"/>
    </row>
    <row r="61" spans="1:52" s="9" customFormat="1" x14ac:dyDescent="0.35">
      <c r="A61" s="207"/>
      <c r="B61" s="71" t="s">
        <v>34</v>
      </c>
      <c r="C61" s="207">
        <v>20</v>
      </c>
      <c r="D61" s="207"/>
      <c r="E61" s="135">
        <v>5.1400000000000001E-2</v>
      </c>
      <c r="F61" s="207">
        <v>17</v>
      </c>
      <c r="G61" s="207"/>
      <c r="H61" s="135">
        <v>4.6699999999999998E-2</v>
      </c>
      <c r="I61" s="207">
        <v>24</v>
      </c>
      <c r="K61" s="135">
        <v>6.5600000000000006E-2</v>
      </c>
      <c r="L61" s="31">
        <v>18</v>
      </c>
      <c r="M61" s="31"/>
      <c r="N61" s="57">
        <v>4.41E-2</v>
      </c>
      <c r="O61" s="30">
        <v>39</v>
      </c>
      <c r="P61" s="31"/>
      <c r="Q61" s="58">
        <v>4.7600000000000003E-2</v>
      </c>
      <c r="R61" s="58"/>
      <c r="S61" s="207"/>
      <c r="T61" s="32"/>
      <c r="U61" s="207">
        <v>33</v>
      </c>
      <c r="V61" s="207"/>
      <c r="W61" s="135">
        <v>6.3200000000000006E-2</v>
      </c>
      <c r="X61" s="207">
        <v>31</v>
      </c>
      <c r="Y61" s="207"/>
      <c r="Z61" s="135">
        <v>6.8400000000000002E-2</v>
      </c>
      <c r="AA61" s="207">
        <v>34</v>
      </c>
      <c r="AC61" s="135">
        <v>6.9800000000000001E-2</v>
      </c>
      <c r="AD61" s="207"/>
      <c r="AE61" s="207"/>
      <c r="AF61" s="207"/>
      <c r="AG61" s="45">
        <f t="shared" si="10"/>
        <v>98</v>
      </c>
      <c r="AH61" s="31"/>
      <c r="AI61" s="42"/>
      <c r="AJ61" s="32"/>
      <c r="AO61" s="207"/>
      <c r="AP61" s="207"/>
      <c r="AQ61" s="207"/>
      <c r="AR61" s="207"/>
      <c r="AS61" s="207"/>
      <c r="AT61" s="207"/>
      <c r="AU61" s="207"/>
      <c r="AV61" s="207"/>
      <c r="AW61" s="34"/>
      <c r="AX61" s="35"/>
      <c r="AY61" s="36"/>
      <c r="AZ61" s="206"/>
    </row>
    <row r="62" spans="1:52" s="9" customFormat="1" x14ac:dyDescent="0.35">
      <c r="A62" s="207"/>
      <c r="B62" s="71" t="s">
        <v>35</v>
      </c>
      <c r="C62" s="207">
        <v>27</v>
      </c>
      <c r="D62" s="207"/>
      <c r="E62" s="135">
        <v>6.9400000000000003E-2</v>
      </c>
      <c r="F62" s="207">
        <v>33</v>
      </c>
      <c r="G62" s="207"/>
      <c r="H62" s="135">
        <v>9.0700000000000003E-2</v>
      </c>
      <c r="I62" s="207">
        <v>40</v>
      </c>
      <c r="K62" s="135">
        <v>0.10929999999999999</v>
      </c>
      <c r="L62" s="31">
        <v>40</v>
      </c>
      <c r="M62" s="31"/>
      <c r="N62" s="135">
        <v>9.8000000000000004E-2</v>
      </c>
      <c r="O62" s="30">
        <v>59</v>
      </c>
      <c r="P62" s="31"/>
      <c r="Q62" s="58">
        <v>7.1999999999999995E-2</v>
      </c>
      <c r="R62" s="58"/>
      <c r="S62" s="207"/>
      <c r="T62" s="32"/>
      <c r="U62" s="207">
        <v>51</v>
      </c>
      <c r="V62" s="207"/>
      <c r="W62" s="135">
        <v>9.7699999999999995E-2</v>
      </c>
      <c r="X62" s="207">
        <v>42</v>
      </c>
      <c r="Y62" s="207"/>
      <c r="Z62" s="135">
        <v>9.2700000000000005E-2</v>
      </c>
      <c r="AA62" s="207">
        <v>40</v>
      </c>
      <c r="AC62" s="135">
        <v>8.2100000000000006E-2</v>
      </c>
      <c r="AD62" s="207"/>
      <c r="AE62" s="207"/>
      <c r="AF62" s="207"/>
      <c r="AG62" s="45">
        <f t="shared" si="10"/>
        <v>133</v>
      </c>
      <c r="AH62" s="31"/>
      <c r="AI62" s="42"/>
      <c r="AJ62" s="32"/>
      <c r="AO62" s="207"/>
      <c r="AP62" s="207"/>
      <c r="AQ62" s="207"/>
      <c r="AR62" s="207"/>
      <c r="AS62" s="207"/>
      <c r="AT62" s="207"/>
      <c r="AU62" s="207"/>
      <c r="AV62" s="207"/>
      <c r="AW62" s="34"/>
      <c r="AX62" s="35"/>
      <c r="AY62" s="36"/>
      <c r="AZ62" s="206"/>
    </row>
    <row r="63" spans="1:52" s="9" customFormat="1" x14ac:dyDescent="0.35">
      <c r="A63" s="207"/>
      <c r="B63" s="71" t="s">
        <v>37</v>
      </c>
      <c r="C63" s="207">
        <v>8</v>
      </c>
      <c r="D63" s="207"/>
      <c r="E63" s="135">
        <v>2.06E-2</v>
      </c>
      <c r="F63" s="207">
        <v>6</v>
      </c>
      <c r="G63" s="207"/>
      <c r="H63" s="135">
        <v>1.6500000000000001E-2</v>
      </c>
      <c r="I63" s="207">
        <v>4</v>
      </c>
      <c r="K63" s="135">
        <v>1.09E-2</v>
      </c>
      <c r="L63" s="207">
        <v>9</v>
      </c>
      <c r="M63" s="207"/>
      <c r="N63" s="135">
        <v>2.2100000000000002E-2</v>
      </c>
      <c r="O63" s="30">
        <v>18</v>
      </c>
      <c r="P63" s="31"/>
      <c r="Q63" s="58">
        <v>2.1999999999999999E-2</v>
      </c>
      <c r="R63" s="58"/>
      <c r="S63" s="207"/>
      <c r="T63" s="32"/>
      <c r="U63" s="207">
        <v>12</v>
      </c>
      <c r="V63" s="207"/>
      <c r="W63" s="135">
        <v>2.3E-2</v>
      </c>
      <c r="X63" s="207">
        <v>13</v>
      </c>
      <c r="Y63" s="207"/>
      <c r="Z63" s="135">
        <v>2.87E-2</v>
      </c>
      <c r="AA63" s="207">
        <v>14</v>
      </c>
      <c r="AC63" s="135">
        <v>2.87E-2</v>
      </c>
      <c r="AD63" s="207"/>
      <c r="AE63" s="207"/>
      <c r="AF63" s="207"/>
      <c r="AG63" s="45">
        <f t="shared" si="10"/>
        <v>39</v>
      </c>
      <c r="AH63" s="31"/>
      <c r="AI63" s="42"/>
      <c r="AJ63" s="32"/>
      <c r="AO63" s="207"/>
      <c r="AP63" s="207"/>
      <c r="AQ63" s="207"/>
      <c r="AR63" s="207"/>
      <c r="AS63" s="207"/>
      <c r="AT63" s="207"/>
      <c r="AU63" s="207"/>
      <c r="AV63" s="207"/>
      <c r="AW63" s="34"/>
      <c r="AX63" s="35"/>
      <c r="AY63" s="36"/>
      <c r="AZ63" s="206"/>
    </row>
    <row r="64" spans="1:52" s="9" customFormat="1" x14ac:dyDescent="0.35">
      <c r="A64" s="207"/>
      <c r="B64" s="71" t="s">
        <v>39</v>
      </c>
      <c r="C64" s="207">
        <v>43</v>
      </c>
      <c r="D64" s="207"/>
      <c r="E64" s="135">
        <v>0.1105</v>
      </c>
      <c r="F64" s="207">
        <v>64</v>
      </c>
      <c r="G64" s="207"/>
      <c r="H64" s="135">
        <v>0.17580000000000001</v>
      </c>
      <c r="I64" s="207">
        <v>55</v>
      </c>
      <c r="K64" s="135">
        <v>0.15029999999999999</v>
      </c>
      <c r="L64" s="207">
        <v>58</v>
      </c>
      <c r="M64" s="207"/>
      <c r="N64" s="135">
        <v>0.14219999999999999</v>
      </c>
      <c r="O64" s="30">
        <v>128</v>
      </c>
      <c r="P64" s="31"/>
      <c r="Q64" s="58">
        <v>0.15609999999999999</v>
      </c>
      <c r="R64" s="58"/>
      <c r="S64" s="207"/>
      <c r="T64" s="32"/>
      <c r="U64" s="207">
        <v>66</v>
      </c>
      <c r="V64" s="207"/>
      <c r="W64" s="135">
        <v>0.12640000000000001</v>
      </c>
      <c r="X64" s="207">
        <v>59</v>
      </c>
      <c r="Y64" s="207"/>
      <c r="Z64" s="135">
        <v>0.13020000000000001</v>
      </c>
      <c r="AA64" s="207">
        <v>52</v>
      </c>
      <c r="AC64" s="135">
        <v>0.10680000000000001</v>
      </c>
      <c r="AD64" s="207"/>
      <c r="AE64" s="207"/>
      <c r="AF64" s="207"/>
      <c r="AG64" s="45">
        <f t="shared" si="10"/>
        <v>177</v>
      </c>
      <c r="AH64" s="31"/>
      <c r="AI64" s="42"/>
      <c r="AJ64" s="32"/>
      <c r="AO64" s="207"/>
      <c r="AP64" s="207"/>
      <c r="AQ64" s="207"/>
      <c r="AR64" s="207"/>
      <c r="AS64" s="207"/>
      <c r="AT64" s="207"/>
      <c r="AU64" s="207"/>
      <c r="AV64" s="207"/>
      <c r="AW64" s="34"/>
      <c r="AX64" s="35"/>
      <c r="AY64" s="36"/>
      <c r="AZ64" s="206"/>
    </row>
    <row r="65" spans="1:52" s="9" customFormat="1" x14ac:dyDescent="0.35">
      <c r="A65" s="207"/>
      <c r="B65" s="71" t="s">
        <v>41</v>
      </c>
      <c r="C65" s="207">
        <v>1</v>
      </c>
      <c r="D65" s="207"/>
      <c r="E65" s="135">
        <v>2.5999999999999999E-3</v>
      </c>
      <c r="F65" s="207">
        <v>0</v>
      </c>
      <c r="G65" s="207"/>
      <c r="H65" s="135">
        <v>0</v>
      </c>
      <c r="I65" s="207">
        <v>1</v>
      </c>
      <c r="K65" s="135">
        <v>2.7000000000000001E-3</v>
      </c>
      <c r="L65" s="207">
        <v>1</v>
      </c>
      <c r="M65" s="207"/>
      <c r="N65" s="135">
        <v>2.5000000000000001E-3</v>
      </c>
      <c r="O65" s="30">
        <v>1</v>
      </c>
      <c r="P65" s="31"/>
      <c r="Q65" s="58">
        <v>1.1999999999999999E-3</v>
      </c>
      <c r="R65" s="58"/>
      <c r="S65" s="207"/>
      <c r="T65" s="32"/>
      <c r="U65" s="207">
        <v>1</v>
      </c>
      <c r="V65" s="207"/>
      <c r="W65" s="135">
        <v>1.9E-3</v>
      </c>
      <c r="X65" s="207">
        <v>1</v>
      </c>
      <c r="Y65" s="207"/>
      <c r="Z65" s="135">
        <v>2.2000000000000001E-3</v>
      </c>
      <c r="AA65" s="207">
        <v>2</v>
      </c>
      <c r="AC65" s="135">
        <v>4.1000000000000003E-3</v>
      </c>
      <c r="AD65" s="207"/>
      <c r="AE65" s="207"/>
      <c r="AF65" s="207"/>
      <c r="AG65" s="45">
        <f t="shared" si="10"/>
        <v>4</v>
      </c>
      <c r="AH65" s="31"/>
      <c r="AI65" s="42"/>
      <c r="AJ65" s="32"/>
      <c r="AO65" s="207"/>
      <c r="AP65" s="207"/>
      <c r="AQ65" s="207"/>
      <c r="AR65" s="207"/>
      <c r="AS65" s="207"/>
      <c r="AT65" s="207"/>
      <c r="AU65" s="207"/>
      <c r="AV65" s="207"/>
      <c r="AW65" s="34"/>
      <c r="AX65" s="35"/>
      <c r="AY65" s="36"/>
      <c r="AZ65" s="206"/>
    </row>
    <row r="66" spans="1:52" s="9" customFormat="1" x14ac:dyDescent="0.35">
      <c r="A66" s="207"/>
      <c r="B66" s="71" t="s">
        <v>43</v>
      </c>
      <c r="C66" s="207">
        <v>49</v>
      </c>
      <c r="D66" s="207"/>
      <c r="E66" s="135">
        <v>0.126</v>
      </c>
      <c r="F66" s="207">
        <v>48</v>
      </c>
      <c r="G66" s="207"/>
      <c r="H66" s="135">
        <v>0.13189999999999999</v>
      </c>
      <c r="I66" s="207">
        <v>42</v>
      </c>
      <c r="K66" s="135">
        <v>0.1148</v>
      </c>
      <c r="L66" s="207">
        <v>44</v>
      </c>
      <c r="M66" s="207"/>
      <c r="N66" s="135">
        <v>0.10780000000000001</v>
      </c>
      <c r="O66" s="30">
        <v>86</v>
      </c>
      <c r="P66" s="31"/>
      <c r="Q66" s="58">
        <v>0.10489999999999999</v>
      </c>
      <c r="R66" s="58"/>
      <c r="S66" s="207"/>
      <c r="T66" s="32"/>
      <c r="U66" s="207">
        <v>78</v>
      </c>
      <c r="V66" s="207"/>
      <c r="W66" s="135">
        <v>0.14940000000000001</v>
      </c>
      <c r="X66" s="207">
        <v>70</v>
      </c>
      <c r="Y66" s="207"/>
      <c r="Z66" s="135">
        <v>0.1545</v>
      </c>
      <c r="AA66" s="207">
        <v>80</v>
      </c>
      <c r="AC66" s="135">
        <v>0.1643</v>
      </c>
      <c r="AD66" s="207"/>
      <c r="AE66" s="207"/>
      <c r="AF66" s="207"/>
      <c r="AG66" s="45">
        <f t="shared" si="10"/>
        <v>228</v>
      </c>
      <c r="AH66" s="31"/>
      <c r="AI66" s="42"/>
      <c r="AJ66" s="32"/>
      <c r="AO66" s="207"/>
      <c r="AP66" s="207"/>
      <c r="AQ66" s="207"/>
      <c r="AR66" s="207"/>
      <c r="AS66" s="207"/>
      <c r="AT66" s="207"/>
      <c r="AU66" s="207"/>
      <c r="AV66" s="207"/>
      <c r="AW66" s="34"/>
      <c r="AX66" s="35"/>
      <c r="AY66" s="36"/>
      <c r="AZ66" s="206"/>
    </row>
    <row r="67" spans="1:52" s="9" customFormat="1" x14ac:dyDescent="0.35">
      <c r="A67" s="207"/>
      <c r="B67" s="71" t="s">
        <v>45</v>
      </c>
      <c r="C67" s="207">
        <v>4</v>
      </c>
      <c r="D67" s="207"/>
      <c r="E67" s="135">
        <v>1.03E-2</v>
      </c>
      <c r="F67" s="207">
        <v>3</v>
      </c>
      <c r="G67" s="207"/>
      <c r="H67" s="135">
        <v>8.2000000000000007E-3</v>
      </c>
      <c r="I67" s="207">
        <v>4</v>
      </c>
      <c r="K67" s="135">
        <v>1.09E-2</v>
      </c>
      <c r="L67" s="207">
        <v>3</v>
      </c>
      <c r="M67" s="207"/>
      <c r="N67" s="135">
        <v>7.4000000000000003E-3</v>
      </c>
      <c r="O67" s="30">
        <v>8</v>
      </c>
      <c r="P67" s="31"/>
      <c r="Q67" s="58">
        <v>9.7999999999999997E-3</v>
      </c>
      <c r="R67" s="58"/>
      <c r="S67" s="207"/>
      <c r="T67" s="32"/>
      <c r="U67" s="207">
        <v>3</v>
      </c>
      <c r="V67" s="207"/>
      <c r="W67" s="135">
        <v>5.7000000000000002E-3</v>
      </c>
      <c r="X67" s="207">
        <v>4</v>
      </c>
      <c r="Y67" s="207"/>
      <c r="Z67" s="135">
        <v>8.8000000000000005E-3</v>
      </c>
      <c r="AA67" s="207">
        <v>3</v>
      </c>
      <c r="AC67" s="135">
        <v>6.1999999999999998E-3</v>
      </c>
      <c r="AD67" s="207"/>
      <c r="AE67" s="207"/>
      <c r="AF67" s="207"/>
      <c r="AG67" s="45">
        <f t="shared" si="10"/>
        <v>10</v>
      </c>
      <c r="AH67" s="31"/>
      <c r="AI67" s="42"/>
      <c r="AJ67" s="32"/>
      <c r="AO67" s="207"/>
      <c r="AP67" s="207"/>
      <c r="AQ67" s="207"/>
      <c r="AR67" s="207"/>
      <c r="AS67" s="207"/>
      <c r="AT67" s="207"/>
      <c r="AU67" s="207"/>
      <c r="AV67" s="207"/>
      <c r="AW67" s="34"/>
      <c r="AX67" s="35"/>
      <c r="AY67" s="36"/>
      <c r="AZ67" s="206"/>
    </row>
    <row r="68" spans="1:52" s="9" customFormat="1" x14ac:dyDescent="0.35">
      <c r="A68" s="207"/>
      <c r="B68" s="71" t="s">
        <v>46</v>
      </c>
      <c r="C68" s="207">
        <v>3</v>
      </c>
      <c r="D68" s="207"/>
      <c r="E68" s="135">
        <v>7.7000000000000002E-3</v>
      </c>
      <c r="F68" s="207">
        <v>1</v>
      </c>
      <c r="G68" s="207"/>
      <c r="H68" s="135">
        <v>2.7000000000000001E-3</v>
      </c>
      <c r="I68" s="207">
        <v>1</v>
      </c>
      <c r="K68" s="135">
        <v>2.7000000000000001E-3</v>
      </c>
      <c r="L68" s="207">
        <v>4</v>
      </c>
      <c r="M68" s="207"/>
      <c r="N68" s="135">
        <v>9.7999999999999997E-3</v>
      </c>
      <c r="O68" s="30">
        <v>7</v>
      </c>
      <c r="P68" s="31"/>
      <c r="Q68" s="58">
        <v>8.5000000000000006E-3</v>
      </c>
      <c r="R68" s="58"/>
      <c r="S68" s="207"/>
      <c r="T68" s="32"/>
      <c r="U68" s="207">
        <v>0</v>
      </c>
      <c r="V68" s="207"/>
      <c r="W68" s="135">
        <v>0</v>
      </c>
      <c r="X68" s="207">
        <v>3</v>
      </c>
      <c r="Y68" s="207"/>
      <c r="Z68" s="135">
        <v>6.6E-3</v>
      </c>
      <c r="AA68" s="207">
        <v>3</v>
      </c>
      <c r="AC68" s="135">
        <v>6.1999999999999998E-3</v>
      </c>
      <c r="AD68" s="207"/>
      <c r="AE68" s="207"/>
      <c r="AF68" s="207"/>
      <c r="AG68" s="45">
        <f t="shared" si="10"/>
        <v>6</v>
      </c>
      <c r="AH68" s="31"/>
      <c r="AI68" s="42"/>
      <c r="AJ68" s="32"/>
      <c r="AO68" s="207"/>
      <c r="AP68" s="207"/>
      <c r="AQ68" s="207"/>
      <c r="AR68" s="207"/>
      <c r="AS68" s="207"/>
      <c r="AT68" s="207"/>
      <c r="AU68" s="207"/>
      <c r="AV68" s="207"/>
      <c r="AW68" s="34"/>
      <c r="AX68" s="35"/>
      <c r="AY68" s="36"/>
      <c r="AZ68" s="206"/>
    </row>
    <row r="69" spans="1:52" s="9" customFormat="1" x14ac:dyDescent="0.35">
      <c r="A69" s="207"/>
      <c r="B69" s="71" t="s">
        <v>44</v>
      </c>
      <c r="C69" s="207">
        <v>26</v>
      </c>
      <c r="D69" s="207"/>
      <c r="E69" s="135">
        <v>6.6799999999999998E-2</v>
      </c>
      <c r="F69" s="207">
        <v>22</v>
      </c>
      <c r="G69" s="207"/>
      <c r="H69" s="135">
        <v>6.0400000000000002E-2</v>
      </c>
      <c r="I69" s="207">
        <v>16</v>
      </c>
      <c r="K69" s="135">
        <v>4.3700000000000003E-2</v>
      </c>
      <c r="L69" s="207">
        <v>34</v>
      </c>
      <c r="M69" s="207"/>
      <c r="N69" s="135">
        <v>8.3299999999999999E-2</v>
      </c>
      <c r="O69" s="30">
        <v>68</v>
      </c>
      <c r="P69" s="31"/>
      <c r="Q69" s="58">
        <v>8.2900000000000001E-2</v>
      </c>
      <c r="R69" s="58"/>
      <c r="S69" s="207"/>
      <c r="T69" s="32"/>
      <c r="U69" s="207">
        <v>22</v>
      </c>
      <c r="V69" s="207"/>
      <c r="W69" s="135">
        <v>4.2099999999999999E-2</v>
      </c>
      <c r="X69" s="207">
        <v>19</v>
      </c>
      <c r="Y69" s="207"/>
      <c r="Z69" s="135">
        <v>4.19E-2</v>
      </c>
      <c r="AA69" s="207">
        <v>21</v>
      </c>
      <c r="AC69" s="135">
        <v>4.3099999999999999E-2</v>
      </c>
      <c r="AD69" s="207"/>
      <c r="AE69" s="207"/>
      <c r="AF69" s="207"/>
      <c r="AG69" s="45">
        <f t="shared" si="10"/>
        <v>62</v>
      </c>
      <c r="AH69" s="31"/>
      <c r="AI69" s="42"/>
      <c r="AJ69" s="32"/>
      <c r="AO69" s="207"/>
      <c r="AP69" s="207"/>
      <c r="AQ69" s="207"/>
      <c r="AR69" s="207"/>
      <c r="AS69" s="207"/>
      <c r="AT69" s="207"/>
      <c r="AU69" s="207"/>
      <c r="AV69" s="207"/>
      <c r="AW69" s="34"/>
      <c r="AX69" s="35"/>
      <c r="AY69" s="36"/>
      <c r="AZ69" s="206"/>
    </row>
    <row r="70" spans="1:52" s="9" customFormat="1" x14ac:dyDescent="0.35">
      <c r="A70" s="207"/>
      <c r="B70" s="71" t="s">
        <v>40</v>
      </c>
      <c r="C70" s="207">
        <v>203</v>
      </c>
      <c r="D70" s="207"/>
      <c r="E70" s="135">
        <v>0.52190000000000003</v>
      </c>
      <c r="F70" s="207">
        <v>166</v>
      </c>
      <c r="G70" s="207"/>
      <c r="H70" s="135">
        <v>0.45600000000000002</v>
      </c>
      <c r="I70" s="207">
        <v>178</v>
      </c>
      <c r="K70" s="135">
        <v>0.48630000000000001</v>
      </c>
      <c r="L70" s="207">
        <v>195</v>
      </c>
      <c r="M70" s="207"/>
      <c r="N70" s="135">
        <v>0.47789999999999999</v>
      </c>
      <c r="O70" s="30">
        <v>398</v>
      </c>
      <c r="P70" s="31"/>
      <c r="Q70" s="58">
        <v>0.4854</v>
      </c>
      <c r="R70" s="58"/>
      <c r="S70" s="207"/>
      <c r="T70" s="32"/>
      <c r="U70" s="207">
        <v>253</v>
      </c>
      <c r="V70" s="207"/>
      <c r="W70" s="135">
        <v>0.48470000000000002</v>
      </c>
      <c r="X70" s="207">
        <v>209</v>
      </c>
      <c r="Y70" s="207"/>
      <c r="Z70" s="135">
        <v>0.46139999999999998</v>
      </c>
      <c r="AA70" s="207">
        <v>234</v>
      </c>
      <c r="AC70" s="135">
        <v>0.48049999999999998</v>
      </c>
      <c r="AD70" s="207"/>
      <c r="AE70" s="207"/>
      <c r="AF70" s="207"/>
      <c r="AG70" s="45">
        <f t="shared" si="10"/>
        <v>696</v>
      </c>
      <c r="AH70" s="31"/>
      <c r="AI70" s="42"/>
      <c r="AJ70" s="32"/>
      <c r="AO70" s="207"/>
      <c r="AP70" s="207"/>
      <c r="AQ70" s="207"/>
      <c r="AR70" s="207"/>
      <c r="AS70" s="207"/>
      <c r="AT70" s="207"/>
      <c r="AU70" s="207"/>
      <c r="AV70" s="207"/>
      <c r="AW70" s="34"/>
      <c r="AX70" s="35"/>
      <c r="AY70" s="36"/>
      <c r="AZ70" s="206"/>
    </row>
    <row r="71" spans="1:52" s="9" customFormat="1" x14ac:dyDescent="0.35">
      <c r="A71" s="207"/>
      <c r="B71" s="71" t="s">
        <v>18</v>
      </c>
      <c r="C71" s="207"/>
      <c r="D71" s="207"/>
      <c r="E71" s="207"/>
      <c r="F71" s="207"/>
      <c r="G71" s="207"/>
      <c r="H71" s="207"/>
      <c r="I71" s="207"/>
      <c r="J71" s="207"/>
      <c r="K71" s="207"/>
      <c r="L71" s="207"/>
      <c r="M71" s="207"/>
      <c r="N71" s="207"/>
      <c r="O71" s="38">
        <f>SUM(O60:O70)</f>
        <v>820</v>
      </c>
      <c r="P71" s="39"/>
      <c r="Q71" s="116">
        <f>SUM(Q60:Q70)</f>
        <v>1.0002</v>
      </c>
      <c r="R71" s="116"/>
      <c r="S71" s="207"/>
      <c r="T71" s="32"/>
      <c r="U71" s="207">
        <f>SUM(U60:U70)</f>
        <v>522</v>
      </c>
      <c r="V71" s="207"/>
      <c r="W71" s="207"/>
      <c r="X71" s="207">
        <f>SUM(X60:X70)</f>
        <v>453</v>
      </c>
      <c r="Y71" s="207"/>
      <c r="Z71" s="207"/>
      <c r="AA71" s="207">
        <f>SUM(AA60:AA70)</f>
        <v>487</v>
      </c>
      <c r="AB71" s="207"/>
      <c r="AC71" s="207"/>
      <c r="AD71" s="207"/>
      <c r="AE71" s="207"/>
      <c r="AF71" s="207"/>
      <c r="AG71" s="30">
        <f>SUM(AG60:AG70)</f>
        <v>1462</v>
      </c>
      <c r="AH71" s="31"/>
      <c r="AI71" s="31"/>
      <c r="AJ71" s="32"/>
      <c r="AO71" s="207"/>
      <c r="AP71" s="207"/>
      <c r="AQ71" s="207"/>
      <c r="AR71" s="207"/>
      <c r="AS71" s="207"/>
      <c r="AT71" s="207"/>
      <c r="AU71" s="207"/>
      <c r="AV71" s="207"/>
      <c r="AW71" s="34"/>
      <c r="AX71" s="35"/>
      <c r="AY71" s="36"/>
      <c r="AZ71" s="206"/>
    </row>
    <row r="72" spans="1:52" s="9" customFormat="1" ht="29" x14ac:dyDescent="0.35">
      <c r="A72" s="18" t="s">
        <v>59</v>
      </c>
      <c r="B72" s="19" t="s">
        <v>60</v>
      </c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1"/>
      <c r="P72" s="22"/>
      <c r="Q72" s="22"/>
      <c r="R72" s="22"/>
      <c r="S72" s="22"/>
      <c r="T72" s="23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1"/>
      <c r="AH72" s="22"/>
      <c r="AI72" s="22"/>
      <c r="AJ72" s="23"/>
      <c r="AK72" s="25"/>
      <c r="AL72" s="25"/>
      <c r="AM72" s="25"/>
      <c r="AN72" s="25"/>
      <c r="AO72" s="24"/>
      <c r="AP72" s="24"/>
      <c r="AQ72" s="24"/>
      <c r="AR72" s="24"/>
      <c r="AS72" s="24"/>
      <c r="AT72" s="24"/>
      <c r="AU72" s="24"/>
      <c r="AV72" s="24"/>
      <c r="AW72" s="26"/>
      <c r="AX72" s="27"/>
      <c r="AY72" s="28"/>
      <c r="AZ72" s="206"/>
    </row>
    <row r="73" spans="1:52" s="9" customFormat="1" x14ac:dyDescent="0.35">
      <c r="A73" s="29">
        <v>7</v>
      </c>
      <c r="B73" s="53" t="s">
        <v>61</v>
      </c>
      <c r="C73" s="48">
        <v>13</v>
      </c>
      <c r="D73" s="48"/>
      <c r="E73" s="48"/>
      <c r="F73" s="48">
        <v>12</v>
      </c>
      <c r="G73" s="48"/>
      <c r="H73" s="48"/>
      <c r="I73" s="48">
        <v>16</v>
      </c>
      <c r="J73" s="48"/>
      <c r="K73" s="48"/>
      <c r="L73" s="48">
        <v>7</v>
      </c>
      <c r="M73" s="48"/>
      <c r="N73" s="48"/>
      <c r="O73" s="45">
        <v>48</v>
      </c>
      <c r="P73" s="31"/>
      <c r="Q73" s="31"/>
      <c r="R73" s="31"/>
      <c r="S73" s="31"/>
      <c r="T73" s="32"/>
      <c r="U73" s="48">
        <v>17</v>
      </c>
      <c r="V73" s="48"/>
      <c r="W73" s="48"/>
      <c r="X73" s="48">
        <v>10</v>
      </c>
      <c r="Y73" s="48"/>
      <c r="Z73" s="48"/>
      <c r="AA73" s="48">
        <v>13</v>
      </c>
      <c r="AB73" s="48"/>
      <c r="AC73" s="48"/>
      <c r="AD73" s="48"/>
      <c r="AE73" s="48"/>
      <c r="AF73" s="48"/>
      <c r="AG73" s="45">
        <f>SUM(U73, X73, AA73, AD73)</f>
        <v>40</v>
      </c>
      <c r="AH73" s="31"/>
      <c r="AI73" s="31"/>
      <c r="AJ73" s="32"/>
      <c r="AO73" s="207"/>
      <c r="AP73" s="207"/>
      <c r="AQ73" s="207"/>
      <c r="AR73" s="207"/>
      <c r="AS73" s="207"/>
      <c r="AT73" s="207"/>
      <c r="AU73" s="207"/>
      <c r="AV73" s="207"/>
      <c r="AW73" s="34"/>
      <c r="AX73" s="35"/>
      <c r="AY73" s="36"/>
      <c r="AZ73" s="206" t="s">
        <v>62</v>
      </c>
    </row>
    <row r="74" spans="1:52" s="9" customFormat="1" x14ac:dyDescent="0.35">
      <c r="A74" s="29"/>
      <c r="B74" s="78" t="s">
        <v>63</v>
      </c>
      <c r="C74" s="145">
        <v>337</v>
      </c>
      <c r="D74" s="145"/>
      <c r="E74" s="145"/>
      <c r="F74" s="145">
        <v>257</v>
      </c>
      <c r="G74" s="145"/>
      <c r="H74" s="145"/>
      <c r="I74" s="145">
        <v>275</v>
      </c>
      <c r="J74" s="145"/>
      <c r="K74" s="145"/>
      <c r="L74" s="145">
        <v>326</v>
      </c>
      <c r="M74" s="145"/>
      <c r="N74" s="145"/>
      <c r="O74" s="144">
        <f>SUM(C74:L74)</f>
        <v>1195</v>
      </c>
      <c r="P74" s="158"/>
      <c r="Q74" s="211"/>
      <c r="R74" s="31"/>
      <c r="S74" s="31"/>
      <c r="T74" s="32"/>
      <c r="U74" s="146">
        <v>288</v>
      </c>
      <c r="V74" s="44"/>
      <c r="W74" s="44"/>
      <c r="X74" s="146">
        <v>216</v>
      </c>
      <c r="Y74" s="44"/>
      <c r="Z74" s="44"/>
      <c r="AA74" s="146">
        <v>203</v>
      </c>
      <c r="AB74" s="44"/>
      <c r="AC74" s="44"/>
      <c r="AD74" s="44"/>
      <c r="AE74" s="44"/>
      <c r="AF74" s="44"/>
      <c r="AG74" s="147">
        <f>SUM(U74, X74, AA74, AD74)</f>
        <v>707</v>
      </c>
      <c r="AH74" s="31"/>
      <c r="AI74" s="31"/>
      <c r="AJ74" s="32"/>
      <c r="AO74" s="207"/>
      <c r="AP74" s="207"/>
      <c r="AQ74" s="207"/>
      <c r="AR74" s="207"/>
      <c r="AS74" s="207"/>
      <c r="AT74" s="207"/>
      <c r="AU74" s="207"/>
      <c r="AV74" s="207"/>
      <c r="AW74" s="34"/>
      <c r="AX74" s="35"/>
      <c r="AY74" s="36"/>
      <c r="AZ74" s="206"/>
    </row>
    <row r="75" spans="1:52" s="9" customFormat="1" x14ac:dyDescent="0.35">
      <c r="A75" s="29"/>
      <c r="B75" s="78" t="s">
        <v>64</v>
      </c>
      <c r="C75" s="145">
        <v>1817</v>
      </c>
      <c r="D75" s="145"/>
      <c r="E75" s="145"/>
      <c r="F75" s="145">
        <v>1791</v>
      </c>
      <c r="G75" s="145"/>
      <c r="H75" s="145"/>
      <c r="I75" s="145">
        <v>1876</v>
      </c>
      <c r="J75" s="145"/>
      <c r="K75" s="145"/>
      <c r="L75" s="145">
        <v>1978</v>
      </c>
      <c r="M75" s="145"/>
      <c r="N75" s="145"/>
      <c r="O75" s="144">
        <f>SUM(C75:L75)</f>
        <v>7462</v>
      </c>
      <c r="P75" s="158"/>
      <c r="Q75" s="211"/>
      <c r="R75" s="31"/>
      <c r="S75" s="31"/>
      <c r="T75" s="32"/>
      <c r="U75" s="145">
        <v>1968</v>
      </c>
      <c r="V75" s="48"/>
      <c r="W75" s="48"/>
      <c r="X75" s="145">
        <v>1953</v>
      </c>
      <c r="Y75" s="48"/>
      <c r="Z75" s="48"/>
      <c r="AA75" s="145">
        <v>1839</v>
      </c>
      <c r="AB75" s="48"/>
      <c r="AC75" s="48"/>
      <c r="AD75" s="48"/>
      <c r="AE75" s="48"/>
      <c r="AF75" s="48"/>
      <c r="AG75" s="147">
        <f>SUM(U75, X75, AA75, AD75)</f>
        <v>5760</v>
      </c>
      <c r="AH75" s="31"/>
      <c r="AI75" s="31"/>
      <c r="AJ75" s="32"/>
      <c r="AO75" s="207"/>
      <c r="AP75" s="207"/>
      <c r="AQ75" s="207"/>
      <c r="AR75" s="207"/>
      <c r="AS75" s="207"/>
      <c r="AT75" s="207"/>
      <c r="AU75" s="207"/>
      <c r="AV75" s="207"/>
      <c r="AW75" s="34"/>
      <c r="AX75" s="35"/>
      <c r="AY75" s="36"/>
      <c r="AZ75" s="206"/>
    </row>
    <row r="76" spans="1:52" s="9" customFormat="1" x14ac:dyDescent="0.35">
      <c r="A76" s="29"/>
      <c r="B76" s="78" t="s">
        <v>211</v>
      </c>
      <c r="C76" s="145"/>
      <c r="D76" s="145"/>
      <c r="E76" s="145"/>
      <c r="F76" s="145"/>
      <c r="G76" s="145"/>
      <c r="H76" s="145"/>
      <c r="I76" s="145"/>
      <c r="J76" s="145"/>
      <c r="K76" s="145"/>
      <c r="L76" s="145"/>
      <c r="M76" s="145"/>
      <c r="N76" s="145"/>
      <c r="O76" s="144"/>
      <c r="P76" s="158"/>
      <c r="Q76" s="211"/>
      <c r="R76" s="31"/>
      <c r="S76" s="31"/>
      <c r="T76" s="32"/>
      <c r="U76" s="145"/>
      <c r="V76" s="48"/>
      <c r="W76" s="48"/>
      <c r="X76" s="145"/>
      <c r="Y76" s="48"/>
      <c r="Z76" s="48"/>
      <c r="AA76" s="145"/>
      <c r="AB76" s="48"/>
      <c r="AC76" s="48"/>
      <c r="AD76" s="48"/>
      <c r="AE76" s="48"/>
      <c r="AF76" s="48"/>
      <c r="AG76" s="147"/>
      <c r="AH76" s="31"/>
      <c r="AI76" s="31"/>
      <c r="AJ76" s="32"/>
      <c r="AO76" s="209"/>
      <c r="AP76" s="209"/>
      <c r="AQ76" s="209"/>
      <c r="AR76" s="209"/>
      <c r="AS76" s="209"/>
      <c r="AT76" s="209"/>
      <c r="AU76" s="209"/>
      <c r="AV76" s="209"/>
      <c r="AW76" s="34"/>
      <c r="AX76" s="35"/>
      <c r="AY76" s="36"/>
      <c r="AZ76" s="208"/>
    </row>
    <row r="77" spans="1:52" s="9" customFormat="1" x14ac:dyDescent="0.35">
      <c r="A77" s="29"/>
      <c r="B77" s="60" t="s">
        <v>35</v>
      </c>
      <c r="C77" s="145">
        <v>102</v>
      </c>
      <c r="D77" s="145"/>
      <c r="E77" s="210">
        <f>C77/C75</f>
        <v>5.613648871766648E-2</v>
      </c>
      <c r="F77" s="145">
        <v>110</v>
      </c>
      <c r="G77" s="145"/>
      <c r="H77" s="210">
        <f>F77/F75</f>
        <v>6.1418202121719709E-2</v>
      </c>
      <c r="I77" s="145">
        <v>95</v>
      </c>
      <c r="J77" s="145"/>
      <c r="K77" s="210">
        <f>I77/I75</f>
        <v>5.0639658848614072E-2</v>
      </c>
      <c r="L77" s="213">
        <v>110</v>
      </c>
      <c r="M77" s="145"/>
      <c r="N77" s="210">
        <f>L77/L75</f>
        <v>5.5611729019211326E-2</v>
      </c>
      <c r="O77" s="144">
        <f>SUM(C77,F77,I77,L77)</f>
        <v>417</v>
      </c>
      <c r="P77" s="158"/>
      <c r="Q77" s="212">
        <v>6.0999999999999999E-2</v>
      </c>
      <c r="R77" s="31"/>
      <c r="S77" s="31"/>
      <c r="T77" s="32"/>
      <c r="U77" s="145">
        <v>103</v>
      </c>
      <c r="V77" s="48"/>
      <c r="W77" s="184">
        <f>U77/U$75</f>
        <v>5.233739837398374E-2</v>
      </c>
      <c r="X77" s="145">
        <v>94</v>
      </c>
      <c r="Y77" s="48"/>
      <c r="Z77" s="184">
        <f>X77/X$75</f>
        <v>4.8131080389144903E-2</v>
      </c>
      <c r="AA77" s="145">
        <v>114</v>
      </c>
      <c r="AB77" s="48"/>
      <c r="AC77" s="184">
        <f>AA77/AA$75</f>
        <v>6.1990212071778142E-2</v>
      </c>
      <c r="AD77" s="48"/>
      <c r="AE77" s="48"/>
      <c r="AF77" s="48"/>
      <c r="AG77" s="144">
        <f>SUM(U77,X77,AA77,AD77)</f>
        <v>311</v>
      </c>
      <c r="AH77" s="31"/>
      <c r="AI77" s="31"/>
      <c r="AJ77" s="32"/>
      <c r="AO77" s="209"/>
      <c r="AP77" s="209"/>
      <c r="AQ77" s="209"/>
      <c r="AR77" s="209"/>
      <c r="AS77" s="209"/>
      <c r="AT77" s="209"/>
      <c r="AU77" s="209"/>
      <c r="AV77" s="209"/>
      <c r="AW77" s="34"/>
      <c r="AX77" s="35"/>
      <c r="AY77" s="36"/>
      <c r="AZ77" s="208"/>
    </row>
    <row r="78" spans="1:52" s="9" customFormat="1" x14ac:dyDescent="0.35">
      <c r="A78" s="29"/>
      <c r="B78" s="60" t="s">
        <v>39</v>
      </c>
      <c r="C78" s="145">
        <v>397</v>
      </c>
      <c r="D78" s="145"/>
      <c r="E78" s="210">
        <f>C78/C75</f>
        <v>0.21849201981287836</v>
      </c>
      <c r="F78" s="145">
        <v>387</v>
      </c>
      <c r="G78" s="145"/>
      <c r="H78" s="210">
        <f>F78/F75</f>
        <v>0.21608040201005024</v>
      </c>
      <c r="I78" s="145">
        <v>418</v>
      </c>
      <c r="J78" s="145"/>
      <c r="K78" s="210">
        <f>I78/I75</f>
        <v>0.22281449893390193</v>
      </c>
      <c r="L78" s="213">
        <v>435</v>
      </c>
      <c r="M78" s="145"/>
      <c r="N78" s="210">
        <f>L78/L75</f>
        <v>0.21991911021233571</v>
      </c>
      <c r="O78" s="144">
        <f>SUM(C78,F78,I78,L78)</f>
        <v>1637</v>
      </c>
      <c r="P78" s="158"/>
      <c r="Q78" s="212">
        <v>0.22800000000000001</v>
      </c>
      <c r="R78" s="31"/>
      <c r="S78" s="31"/>
      <c r="T78" s="32"/>
      <c r="U78" s="145">
        <v>435</v>
      </c>
      <c r="V78" s="48"/>
      <c r="W78" s="184">
        <f>U78/U$75</f>
        <v>0.22103658536585366</v>
      </c>
      <c r="X78" s="145">
        <v>435</v>
      </c>
      <c r="Y78" s="48"/>
      <c r="Z78" s="184">
        <f>X78/X$75</f>
        <v>0.2227342549923195</v>
      </c>
      <c r="AA78" s="145">
        <v>425</v>
      </c>
      <c r="AB78" s="48"/>
      <c r="AC78" s="184">
        <f>AA78/AA$75</f>
        <v>0.23110386079390974</v>
      </c>
      <c r="AD78" s="48"/>
      <c r="AE78" s="48"/>
      <c r="AF78" s="48"/>
      <c r="AG78" s="144">
        <f>SUM(U78,X78,AA78,AD78)</f>
        <v>1295</v>
      </c>
      <c r="AH78" s="31"/>
      <c r="AI78" s="31"/>
      <c r="AJ78" s="32"/>
      <c r="AO78" s="209"/>
      <c r="AP78" s="209"/>
      <c r="AQ78" s="209"/>
      <c r="AR78" s="209"/>
      <c r="AS78" s="209"/>
      <c r="AT78" s="209"/>
      <c r="AU78" s="209"/>
      <c r="AV78" s="209"/>
      <c r="AW78" s="34"/>
      <c r="AX78" s="35"/>
      <c r="AY78" s="36"/>
      <c r="AZ78" s="208"/>
    </row>
    <row r="79" spans="1:52" s="9" customFormat="1" x14ac:dyDescent="0.35">
      <c r="A79" s="29">
        <v>8</v>
      </c>
      <c r="B79" s="56" t="s">
        <v>65</v>
      </c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30"/>
      <c r="P79" s="31"/>
      <c r="Q79" s="31"/>
      <c r="R79" s="31"/>
      <c r="S79" s="31"/>
      <c r="T79" s="32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30"/>
      <c r="AH79" s="31"/>
      <c r="AI79" s="31"/>
      <c r="AJ79" s="32"/>
      <c r="AO79" s="207"/>
      <c r="AP79" s="207"/>
      <c r="AQ79" s="207"/>
      <c r="AR79" s="207"/>
      <c r="AS79" s="207"/>
      <c r="AT79" s="207"/>
      <c r="AU79" s="207"/>
      <c r="AV79" s="207"/>
      <c r="AW79" s="34"/>
      <c r="AX79" s="35"/>
      <c r="AY79" s="36"/>
      <c r="AZ79" s="206"/>
    </row>
    <row r="80" spans="1:52" s="9" customFormat="1" x14ac:dyDescent="0.35">
      <c r="A80" s="207"/>
      <c r="B80" s="71" t="s">
        <v>32</v>
      </c>
      <c r="C80" s="207"/>
      <c r="D80" s="207"/>
      <c r="E80" s="207"/>
      <c r="F80" s="207"/>
      <c r="G80" s="207"/>
      <c r="H80" s="207"/>
      <c r="I80" s="207"/>
      <c r="J80" s="207"/>
      <c r="K80" s="207"/>
      <c r="L80" s="207"/>
      <c r="M80" s="207"/>
      <c r="N80" s="207"/>
      <c r="O80" s="30"/>
      <c r="P80" s="31"/>
      <c r="Q80" s="31"/>
      <c r="R80" s="31"/>
      <c r="S80" s="31"/>
      <c r="T80" s="32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30"/>
      <c r="AH80" s="31"/>
      <c r="AI80" s="31"/>
      <c r="AJ80" s="32"/>
      <c r="AO80" s="207"/>
      <c r="AP80" s="207"/>
      <c r="AQ80" s="207"/>
      <c r="AR80" s="207"/>
      <c r="AS80" s="207"/>
      <c r="AT80" s="207"/>
      <c r="AU80" s="207"/>
      <c r="AV80" s="207"/>
      <c r="AW80" s="34"/>
      <c r="AX80" s="35"/>
      <c r="AY80" s="36"/>
      <c r="AZ80" s="206"/>
    </row>
    <row r="81" spans="1:52" s="9" customFormat="1" x14ac:dyDescent="0.35">
      <c r="A81" s="207"/>
      <c r="B81" s="71" t="s">
        <v>34</v>
      </c>
      <c r="C81" s="207"/>
      <c r="D81" s="207"/>
      <c r="E81" s="207"/>
      <c r="F81" s="207"/>
      <c r="G81" s="207"/>
      <c r="H81" s="207"/>
      <c r="I81" s="207"/>
      <c r="J81" s="207"/>
      <c r="K81" s="207"/>
      <c r="L81" s="207"/>
      <c r="M81" s="207"/>
      <c r="N81" s="207"/>
      <c r="O81" s="30"/>
      <c r="P81" s="31"/>
      <c r="Q81" s="31"/>
      <c r="R81" s="31"/>
      <c r="S81" s="31"/>
      <c r="T81" s="32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30"/>
      <c r="AH81" s="31"/>
      <c r="AI81" s="31"/>
      <c r="AJ81" s="32"/>
      <c r="AO81" s="207"/>
      <c r="AP81" s="207"/>
      <c r="AQ81" s="207"/>
      <c r="AR81" s="207"/>
      <c r="AS81" s="207"/>
      <c r="AT81" s="207"/>
      <c r="AU81" s="207"/>
      <c r="AV81" s="207"/>
      <c r="AW81" s="34"/>
      <c r="AX81" s="35"/>
      <c r="AY81" s="36"/>
      <c r="AZ81" s="206"/>
    </row>
    <row r="82" spans="1:52" s="9" customFormat="1" x14ac:dyDescent="0.35">
      <c r="A82" s="207"/>
      <c r="B82" s="71" t="s">
        <v>35</v>
      </c>
      <c r="C82" s="207"/>
      <c r="D82" s="207"/>
      <c r="E82" s="207"/>
      <c r="F82" s="207"/>
      <c r="G82" s="207"/>
      <c r="H82" s="207"/>
      <c r="I82" s="207"/>
      <c r="J82" s="207"/>
      <c r="K82" s="207"/>
      <c r="L82" s="207"/>
      <c r="M82" s="207"/>
      <c r="N82" s="207"/>
      <c r="O82" s="30"/>
      <c r="P82" s="31"/>
      <c r="Q82" s="31"/>
      <c r="R82" s="31"/>
      <c r="S82" s="31"/>
      <c r="T82" s="32"/>
      <c r="U82" s="207"/>
      <c r="V82" s="207"/>
      <c r="W82" s="207"/>
      <c r="X82" s="207"/>
      <c r="Y82" s="207"/>
      <c r="Z82" s="207"/>
      <c r="AA82" s="207"/>
      <c r="AB82" s="207"/>
      <c r="AC82" s="207"/>
      <c r="AD82" s="207"/>
      <c r="AE82" s="207"/>
      <c r="AF82" s="207"/>
      <c r="AG82" s="30"/>
      <c r="AH82" s="31"/>
      <c r="AI82" s="31"/>
      <c r="AJ82" s="32"/>
      <c r="AO82" s="207"/>
      <c r="AP82" s="207"/>
      <c r="AQ82" s="207"/>
      <c r="AR82" s="207"/>
      <c r="AS82" s="207"/>
      <c r="AT82" s="207"/>
      <c r="AU82" s="207"/>
      <c r="AV82" s="207"/>
      <c r="AW82" s="34"/>
      <c r="AX82" s="35"/>
      <c r="AY82" s="36"/>
      <c r="AZ82" s="206"/>
    </row>
    <row r="83" spans="1:52" s="9" customFormat="1" x14ac:dyDescent="0.35">
      <c r="A83" s="207"/>
      <c r="B83" s="71" t="s">
        <v>37</v>
      </c>
      <c r="C83" s="207"/>
      <c r="D83" s="207"/>
      <c r="E83" s="207"/>
      <c r="F83" s="207"/>
      <c r="G83" s="207"/>
      <c r="H83" s="207"/>
      <c r="I83" s="207"/>
      <c r="J83" s="207"/>
      <c r="K83" s="207"/>
      <c r="L83" s="207"/>
      <c r="M83" s="207"/>
      <c r="N83" s="207"/>
      <c r="O83" s="30"/>
      <c r="P83" s="31"/>
      <c r="Q83" s="31"/>
      <c r="R83" s="31"/>
      <c r="S83" s="31"/>
      <c r="T83" s="32"/>
      <c r="U83" s="207"/>
      <c r="V83" s="207"/>
      <c r="W83" s="207"/>
      <c r="X83" s="207"/>
      <c r="Y83" s="207"/>
      <c r="Z83" s="207"/>
      <c r="AA83" s="207"/>
      <c r="AB83" s="207"/>
      <c r="AC83" s="207"/>
      <c r="AD83" s="207"/>
      <c r="AE83" s="207"/>
      <c r="AF83" s="207"/>
      <c r="AG83" s="30"/>
      <c r="AH83" s="31"/>
      <c r="AI83" s="31"/>
      <c r="AJ83" s="32"/>
      <c r="AO83" s="207"/>
      <c r="AP83" s="207"/>
      <c r="AQ83" s="207"/>
      <c r="AR83" s="207"/>
      <c r="AS83" s="207"/>
      <c r="AT83" s="207"/>
      <c r="AU83" s="207"/>
      <c r="AV83" s="207"/>
      <c r="AW83" s="34"/>
      <c r="AX83" s="35"/>
      <c r="AY83" s="36"/>
      <c r="AZ83" s="206"/>
    </row>
    <row r="84" spans="1:52" s="9" customFormat="1" x14ac:dyDescent="0.35">
      <c r="A84" s="207"/>
      <c r="B84" s="71" t="s">
        <v>39</v>
      </c>
      <c r="C84" s="207"/>
      <c r="D84" s="207"/>
      <c r="E84" s="207"/>
      <c r="F84" s="207"/>
      <c r="G84" s="207"/>
      <c r="H84" s="207"/>
      <c r="I84" s="207"/>
      <c r="J84" s="207"/>
      <c r="K84" s="207"/>
      <c r="L84" s="207"/>
      <c r="M84" s="207"/>
      <c r="N84" s="207"/>
      <c r="O84" s="30"/>
      <c r="P84" s="31"/>
      <c r="Q84" s="31"/>
      <c r="R84" s="31"/>
      <c r="S84" s="31"/>
      <c r="T84" s="32"/>
      <c r="U84" s="207"/>
      <c r="V84" s="207"/>
      <c r="W84" s="207"/>
      <c r="X84" s="207"/>
      <c r="Y84" s="207"/>
      <c r="Z84" s="207"/>
      <c r="AA84" s="207"/>
      <c r="AB84" s="207"/>
      <c r="AC84" s="207"/>
      <c r="AD84" s="207"/>
      <c r="AE84" s="207"/>
      <c r="AF84" s="207"/>
      <c r="AG84" s="30"/>
      <c r="AH84" s="31"/>
      <c r="AI84" s="31"/>
      <c r="AJ84" s="32"/>
      <c r="AO84" s="207"/>
      <c r="AP84" s="207"/>
      <c r="AQ84" s="207"/>
      <c r="AR84" s="207"/>
      <c r="AS84" s="207"/>
      <c r="AT84" s="207"/>
      <c r="AU84" s="207"/>
      <c r="AV84" s="207"/>
      <c r="AW84" s="34"/>
      <c r="AX84" s="35"/>
      <c r="AY84" s="36"/>
      <c r="AZ84" s="206"/>
    </row>
    <row r="85" spans="1:52" s="9" customFormat="1" x14ac:dyDescent="0.35">
      <c r="A85" s="207"/>
      <c r="B85" s="71" t="s">
        <v>41</v>
      </c>
      <c r="C85" s="207"/>
      <c r="D85" s="207"/>
      <c r="E85" s="207"/>
      <c r="F85" s="207"/>
      <c r="G85" s="207"/>
      <c r="H85" s="207"/>
      <c r="I85" s="207"/>
      <c r="J85" s="207"/>
      <c r="K85" s="207"/>
      <c r="L85" s="207"/>
      <c r="M85" s="207"/>
      <c r="N85" s="207"/>
      <c r="O85" s="30"/>
      <c r="P85" s="31"/>
      <c r="Q85" s="31"/>
      <c r="R85" s="31"/>
      <c r="S85" s="31"/>
      <c r="T85" s="32"/>
      <c r="U85" s="207"/>
      <c r="V85" s="207"/>
      <c r="W85" s="207"/>
      <c r="X85" s="207"/>
      <c r="Y85" s="207"/>
      <c r="Z85" s="207"/>
      <c r="AA85" s="207"/>
      <c r="AB85" s="207"/>
      <c r="AC85" s="207"/>
      <c r="AD85" s="207"/>
      <c r="AE85" s="207"/>
      <c r="AF85" s="207"/>
      <c r="AG85" s="30"/>
      <c r="AH85" s="31"/>
      <c r="AI85" s="31"/>
      <c r="AJ85" s="32"/>
      <c r="AO85" s="207"/>
      <c r="AP85" s="207"/>
      <c r="AQ85" s="207"/>
      <c r="AR85" s="207"/>
      <c r="AS85" s="207"/>
      <c r="AT85" s="207"/>
      <c r="AU85" s="207"/>
      <c r="AV85" s="207"/>
      <c r="AW85" s="34"/>
      <c r="AX85" s="35"/>
      <c r="AY85" s="36"/>
      <c r="AZ85" s="206"/>
    </row>
    <row r="86" spans="1:52" s="9" customFormat="1" x14ac:dyDescent="0.35">
      <c r="A86" s="207"/>
      <c r="B86" s="71" t="s">
        <v>43</v>
      </c>
      <c r="C86" s="207"/>
      <c r="D86" s="207"/>
      <c r="E86" s="207"/>
      <c r="F86" s="207"/>
      <c r="G86" s="207"/>
      <c r="H86" s="207"/>
      <c r="I86" s="207"/>
      <c r="J86" s="207"/>
      <c r="K86" s="207"/>
      <c r="L86" s="207"/>
      <c r="M86" s="207"/>
      <c r="N86" s="207"/>
      <c r="O86" s="30"/>
      <c r="P86" s="31"/>
      <c r="Q86" s="31"/>
      <c r="R86" s="31"/>
      <c r="S86" s="31"/>
      <c r="T86" s="32"/>
      <c r="U86" s="207"/>
      <c r="V86" s="207"/>
      <c r="W86" s="207"/>
      <c r="X86" s="207"/>
      <c r="Y86" s="207"/>
      <c r="Z86" s="207"/>
      <c r="AA86" s="207"/>
      <c r="AB86" s="207"/>
      <c r="AC86" s="207"/>
      <c r="AD86" s="207"/>
      <c r="AE86" s="207"/>
      <c r="AF86" s="207"/>
      <c r="AG86" s="30"/>
      <c r="AH86" s="31"/>
      <c r="AI86" s="31"/>
      <c r="AJ86" s="32"/>
      <c r="AO86" s="207"/>
      <c r="AP86" s="207"/>
      <c r="AQ86" s="207"/>
      <c r="AR86" s="207"/>
      <c r="AS86" s="207"/>
      <c r="AT86" s="207"/>
      <c r="AU86" s="207"/>
      <c r="AV86" s="207"/>
      <c r="AW86" s="34"/>
      <c r="AX86" s="35"/>
      <c r="AY86" s="36"/>
      <c r="AZ86" s="206"/>
    </row>
    <row r="87" spans="1:52" s="9" customFormat="1" x14ac:dyDescent="0.35">
      <c r="A87" s="207"/>
      <c r="B87" s="71" t="s">
        <v>45</v>
      </c>
      <c r="C87" s="207"/>
      <c r="D87" s="207"/>
      <c r="E87" s="207"/>
      <c r="F87" s="207"/>
      <c r="G87" s="207"/>
      <c r="H87" s="207"/>
      <c r="I87" s="207"/>
      <c r="J87" s="207"/>
      <c r="K87" s="207"/>
      <c r="L87" s="207"/>
      <c r="M87" s="207"/>
      <c r="N87" s="207"/>
      <c r="O87" s="30"/>
      <c r="P87" s="31"/>
      <c r="Q87" s="31"/>
      <c r="R87" s="31"/>
      <c r="S87" s="31"/>
      <c r="T87" s="32"/>
      <c r="U87" s="207"/>
      <c r="V87" s="207"/>
      <c r="W87" s="207"/>
      <c r="X87" s="207"/>
      <c r="Y87" s="207"/>
      <c r="Z87" s="207"/>
      <c r="AA87" s="207"/>
      <c r="AB87" s="207"/>
      <c r="AC87" s="207"/>
      <c r="AD87" s="207"/>
      <c r="AE87" s="207"/>
      <c r="AF87" s="207"/>
      <c r="AG87" s="30"/>
      <c r="AH87" s="31"/>
      <c r="AI87" s="31"/>
      <c r="AJ87" s="32"/>
      <c r="AO87" s="207"/>
      <c r="AP87" s="207"/>
      <c r="AQ87" s="207"/>
      <c r="AR87" s="207"/>
      <c r="AS87" s="207"/>
      <c r="AT87" s="207"/>
      <c r="AU87" s="207"/>
      <c r="AV87" s="207"/>
      <c r="AW87" s="34"/>
      <c r="AX87" s="35"/>
      <c r="AY87" s="36"/>
      <c r="AZ87" s="206"/>
    </row>
    <row r="88" spans="1:52" s="9" customFormat="1" x14ac:dyDescent="0.35">
      <c r="A88" s="207"/>
      <c r="B88" s="71" t="s">
        <v>46</v>
      </c>
      <c r="C88" s="207"/>
      <c r="D88" s="207"/>
      <c r="E88" s="207"/>
      <c r="F88" s="207"/>
      <c r="G88" s="207"/>
      <c r="H88" s="207"/>
      <c r="I88" s="207"/>
      <c r="J88" s="207"/>
      <c r="K88" s="207"/>
      <c r="L88" s="207"/>
      <c r="M88" s="207"/>
      <c r="N88" s="207"/>
      <c r="O88" s="30"/>
      <c r="P88" s="31"/>
      <c r="Q88" s="31"/>
      <c r="R88" s="31"/>
      <c r="S88" s="31"/>
      <c r="T88" s="32"/>
      <c r="U88" s="207"/>
      <c r="V88" s="207"/>
      <c r="W88" s="207"/>
      <c r="X88" s="207"/>
      <c r="Y88" s="207"/>
      <c r="Z88" s="207"/>
      <c r="AA88" s="207"/>
      <c r="AB88" s="207"/>
      <c r="AC88" s="207"/>
      <c r="AD88" s="207"/>
      <c r="AE88" s="207"/>
      <c r="AF88" s="207"/>
      <c r="AG88" s="30"/>
      <c r="AH88" s="31"/>
      <c r="AI88" s="31"/>
      <c r="AJ88" s="32"/>
      <c r="AO88" s="207"/>
      <c r="AP88" s="207"/>
      <c r="AQ88" s="207"/>
      <c r="AR88" s="207"/>
      <c r="AS88" s="207"/>
      <c r="AT88" s="207"/>
      <c r="AU88" s="207"/>
      <c r="AV88" s="207"/>
      <c r="AW88" s="34"/>
      <c r="AX88" s="35"/>
      <c r="AY88" s="36"/>
      <c r="AZ88" s="206"/>
    </row>
    <row r="89" spans="1:52" s="9" customFormat="1" x14ac:dyDescent="0.35">
      <c r="A89" s="207"/>
      <c r="B89" s="71" t="s">
        <v>44</v>
      </c>
      <c r="C89" s="207"/>
      <c r="D89" s="207"/>
      <c r="E89" s="207"/>
      <c r="F89" s="207"/>
      <c r="G89" s="207"/>
      <c r="H89" s="207"/>
      <c r="I89" s="207"/>
      <c r="J89" s="207"/>
      <c r="K89" s="207"/>
      <c r="L89" s="207"/>
      <c r="M89" s="207"/>
      <c r="N89" s="207"/>
      <c r="O89" s="30"/>
      <c r="P89" s="31"/>
      <c r="Q89" s="31"/>
      <c r="R89" s="31"/>
      <c r="S89" s="31"/>
      <c r="T89" s="32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30"/>
      <c r="AH89" s="31"/>
      <c r="AI89" s="31"/>
      <c r="AJ89" s="32"/>
      <c r="AO89" s="207"/>
      <c r="AP89" s="207"/>
      <c r="AQ89" s="207"/>
      <c r="AR89" s="207"/>
      <c r="AS89" s="207"/>
      <c r="AT89" s="207"/>
      <c r="AU89" s="207"/>
      <c r="AV89" s="207"/>
      <c r="AW89" s="34"/>
      <c r="AX89" s="35"/>
      <c r="AY89" s="36"/>
      <c r="AZ89" s="206"/>
    </row>
    <row r="90" spans="1:52" s="9" customFormat="1" x14ac:dyDescent="0.35">
      <c r="A90" s="207"/>
      <c r="B90" s="71" t="s">
        <v>40</v>
      </c>
      <c r="C90" s="207"/>
      <c r="D90" s="207"/>
      <c r="E90" s="207"/>
      <c r="F90" s="207"/>
      <c r="G90" s="207"/>
      <c r="H90" s="207"/>
      <c r="I90" s="207"/>
      <c r="J90" s="207"/>
      <c r="K90" s="207"/>
      <c r="L90" s="207"/>
      <c r="M90" s="207"/>
      <c r="N90" s="207"/>
      <c r="O90" s="30"/>
      <c r="P90" s="31"/>
      <c r="Q90" s="31"/>
      <c r="R90" s="31"/>
      <c r="S90" s="31"/>
      <c r="T90" s="32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30"/>
      <c r="AH90" s="31"/>
      <c r="AI90" s="31"/>
      <c r="AJ90" s="32"/>
      <c r="AO90" s="207"/>
      <c r="AP90" s="207"/>
      <c r="AQ90" s="207"/>
      <c r="AR90" s="207"/>
      <c r="AS90" s="207"/>
      <c r="AT90" s="207"/>
      <c r="AU90" s="207"/>
      <c r="AV90" s="207"/>
      <c r="AW90" s="34"/>
      <c r="AX90" s="35"/>
      <c r="AY90" s="36"/>
      <c r="AZ90" s="206"/>
    </row>
    <row r="91" spans="1:52" s="9" customFormat="1" x14ac:dyDescent="0.35">
      <c r="A91" s="207"/>
      <c r="B91" s="71" t="s">
        <v>18</v>
      </c>
      <c r="C91" s="207"/>
      <c r="D91" s="207"/>
      <c r="E91" s="207"/>
      <c r="F91" s="207"/>
      <c r="G91" s="207"/>
      <c r="H91" s="207"/>
      <c r="I91" s="207"/>
      <c r="J91" s="207"/>
      <c r="K91" s="207"/>
      <c r="L91" s="207"/>
      <c r="M91" s="207"/>
      <c r="N91" s="207"/>
      <c r="O91" s="30"/>
      <c r="P91" s="31"/>
      <c r="Q91" s="31"/>
      <c r="R91" s="31"/>
      <c r="S91" s="31"/>
      <c r="T91" s="32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30"/>
      <c r="AH91" s="31"/>
      <c r="AI91" s="31"/>
      <c r="AJ91" s="32"/>
      <c r="AO91" s="207"/>
      <c r="AP91" s="207"/>
      <c r="AQ91" s="207"/>
      <c r="AR91" s="207"/>
      <c r="AS91" s="207"/>
      <c r="AT91" s="207"/>
      <c r="AU91" s="207"/>
      <c r="AV91" s="207"/>
      <c r="AW91" s="34"/>
      <c r="AX91" s="35"/>
      <c r="AY91" s="36"/>
      <c r="AZ91" s="206"/>
    </row>
    <row r="92" spans="1:52" s="9" customFormat="1" x14ac:dyDescent="0.35">
      <c r="A92" s="29">
        <v>9</v>
      </c>
      <c r="B92" s="53" t="s">
        <v>66</v>
      </c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30" t="s">
        <v>67</v>
      </c>
      <c r="P92" s="31"/>
      <c r="Q92" s="31" t="s">
        <v>68</v>
      </c>
      <c r="R92" s="31"/>
      <c r="S92" s="207" t="s">
        <v>51</v>
      </c>
      <c r="T92" s="32" t="s">
        <v>52</v>
      </c>
      <c r="U92" s="207" t="s">
        <v>69</v>
      </c>
      <c r="V92" s="207" t="s">
        <v>51</v>
      </c>
      <c r="W92" s="207" t="s">
        <v>52</v>
      </c>
      <c r="X92" s="207" t="s">
        <v>69</v>
      </c>
      <c r="Y92" s="207" t="s">
        <v>51</v>
      </c>
      <c r="Z92" s="207" t="s">
        <v>52</v>
      </c>
      <c r="AA92" s="207" t="s">
        <v>69</v>
      </c>
      <c r="AB92" s="207" t="s">
        <v>51</v>
      </c>
      <c r="AC92" s="207" t="s">
        <v>52</v>
      </c>
      <c r="AD92" s="207" t="s">
        <v>69</v>
      </c>
      <c r="AE92" s="207" t="s">
        <v>51</v>
      </c>
      <c r="AF92" s="207" t="s">
        <v>52</v>
      </c>
      <c r="AG92" s="30" t="s">
        <v>69</v>
      </c>
      <c r="AH92" s="31" t="s">
        <v>51</v>
      </c>
      <c r="AI92" s="31" t="s">
        <v>52</v>
      </c>
      <c r="AJ92" s="32"/>
      <c r="AO92" s="207"/>
      <c r="AP92" s="207"/>
      <c r="AQ92" s="207"/>
      <c r="AR92" s="207"/>
      <c r="AS92" s="207"/>
      <c r="AT92" s="207"/>
      <c r="AU92" s="207"/>
      <c r="AV92" s="207"/>
      <c r="AW92" s="34"/>
      <c r="AX92" s="35"/>
      <c r="AY92" s="36"/>
      <c r="AZ92" s="222" t="s">
        <v>70</v>
      </c>
    </row>
    <row r="93" spans="1:52" s="9" customFormat="1" x14ac:dyDescent="0.35">
      <c r="A93" s="207"/>
      <c r="B93" s="71" t="s">
        <v>32</v>
      </c>
      <c r="C93" s="207">
        <v>3</v>
      </c>
      <c r="D93" s="207"/>
      <c r="E93" s="135">
        <v>0.2727</v>
      </c>
      <c r="F93" s="207">
        <v>4</v>
      </c>
      <c r="G93" s="207"/>
      <c r="H93" s="135">
        <v>0.4</v>
      </c>
      <c r="I93" s="207">
        <v>2</v>
      </c>
      <c r="J93" s="207"/>
      <c r="K93" s="135">
        <v>0.15379999999999999</v>
      </c>
      <c r="L93" s="207">
        <v>6</v>
      </c>
      <c r="M93" s="207"/>
      <c r="N93" s="135">
        <v>0.375</v>
      </c>
      <c r="O93" s="30">
        <v>5</v>
      </c>
      <c r="P93" s="31"/>
      <c r="Q93" s="31">
        <v>9</v>
      </c>
      <c r="R93" s="57">
        <v>0.39129999999999998</v>
      </c>
      <c r="S93" s="31"/>
      <c r="T93" s="32"/>
      <c r="U93" s="207">
        <v>3</v>
      </c>
      <c r="V93" s="207"/>
      <c r="W93" s="135">
        <v>0.23080000000000001</v>
      </c>
      <c r="X93" s="207">
        <v>3</v>
      </c>
      <c r="Y93" s="207"/>
      <c r="Z93" s="135">
        <v>0.21429999999999999</v>
      </c>
      <c r="AA93" s="207">
        <v>4</v>
      </c>
      <c r="AB93" s="207"/>
      <c r="AC93" s="135">
        <v>0.30769999999999997</v>
      </c>
      <c r="AD93" s="207"/>
      <c r="AE93" s="207"/>
      <c r="AF93" s="207"/>
      <c r="AG93" s="45">
        <f t="shared" ref="AG93:AG103" si="11">SUM(U93, X93, AA93, AD93)</f>
        <v>10</v>
      </c>
      <c r="AI93" s="42">
        <f t="shared" ref="AI93:AI103" si="12">SUM(V93, Z93, AC93, AF93)</f>
        <v>0.52200000000000002</v>
      </c>
      <c r="AJ93" s="32"/>
      <c r="AO93" s="207"/>
      <c r="AP93" s="207"/>
      <c r="AQ93" s="207"/>
      <c r="AR93" s="207"/>
      <c r="AS93" s="207"/>
      <c r="AT93" s="207"/>
      <c r="AU93" s="207"/>
      <c r="AV93" s="207"/>
      <c r="AW93" s="34"/>
      <c r="AX93" s="35"/>
      <c r="AY93" s="36"/>
      <c r="AZ93" s="222"/>
    </row>
    <row r="94" spans="1:52" s="9" customFormat="1" x14ac:dyDescent="0.35">
      <c r="A94" s="207"/>
      <c r="B94" s="71" t="s">
        <v>34</v>
      </c>
      <c r="C94" s="207">
        <v>276</v>
      </c>
      <c r="D94" s="207"/>
      <c r="E94" s="135">
        <v>0.43190000000000001</v>
      </c>
      <c r="F94" s="207">
        <v>272</v>
      </c>
      <c r="G94" s="207"/>
      <c r="H94" s="135">
        <v>0.4587</v>
      </c>
      <c r="I94" s="207">
        <v>308</v>
      </c>
      <c r="J94" s="207"/>
      <c r="K94" s="135">
        <v>0.46460000000000001</v>
      </c>
      <c r="L94" s="207">
        <v>329</v>
      </c>
      <c r="M94" s="207"/>
      <c r="N94" s="135">
        <v>0.47749999999999998</v>
      </c>
      <c r="O94" s="30">
        <v>180</v>
      </c>
      <c r="P94" s="31"/>
      <c r="Q94" s="31">
        <v>497</v>
      </c>
      <c r="R94" s="57">
        <v>0.4037</v>
      </c>
      <c r="S94" s="31"/>
      <c r="T94" s="32"/>
      <c r="U94" s="207">
        <v>327</v>
      </c>
      <c r="V94" s="207"/>
      <c r="W94" s="135">
        <v>0.45610000000000001</v>
      </c>
      <c r="X94" s="207">
        <v>329</v>
      </c>
      <c r="Y94" s="207"/>
      <c r="Z94" s="135">
        <v>0.46139999999999998</v>
      </c>
      <c r="AA94" s="207">
        <v>314</v>
      </c>
      <c r="AB94" s="207"/>
      <c r="AC94" s="135">
        <v>0.44350000000000001</v>
      </c>
      <c r="AD94" s="207"/>
      <c r="AE94" s="207"/>
      <c r="AF94" s="207"/>
      <c r="AG94" s="45">
        <f t="shared" si="11"/>
        <v>970</v>
      </c>
      <c r="AI94" s="42">
        <f t="shared" si="12"/>
        <v>0.90490000000000004</v>
      </c>
      <c r="AJ94" s="32"/>
      <c r="AO94" s="207"/>
      <c r="AP94" s="207"/>
      <c r="AQ94" s="207"/>
      <c r="AR94" s="207"/>
      <c r="AS94" s="207"/>
      <c r="AT94" s="207"/>
      <c r="AU94" s="207"/>
      <c r="AV94" s="207"/>
      <c r="AW94" s="34"/>
      <c r="AX94" s="35"/>
      <c r="AY94" s="36"/>
      <c r="AZ94" s="222"/>
    </row>
    <row r="95" spans="1:52" s="9" customFormat="1" x14ac:dyDescent="0.35">
      <c r="A95" s="207"/>
      <c r="B95" s="72" t="s">
        <v>35</v>
      </c>
      <c r="C95" s="207">
        <v>70</v>
      </c>
      <c r="D95" s="207"/>
      <c r="E95" s="135">
        <v>0.38669999999999999</v>
      </c>
      <c r="F95" s="207">
        <v>76</v>
      </c>
      <c r="G95" s="207"/>
      <c r="H95" s="135">
        <v>0.43680000000000002</v>
      </c>
      <c r="I95" s="207">
        <v>69</v>
      </c>
      <c r="J95" s="207"/>
      <c r="K95" s="135">
        <v>0.33500000000000002</v>
      </c>
      <c r="L95" s="207">
        <v>73</v>
      </c>
      <c r="M95" s="207"/>
      <c r="N95" s="135">
        <v>0.38219999999999998</v>
      </c>
      <c r="O95" s="38">
        <v>57</v>
      </c>
      <c r="P95" s="39"/>
      <c r="Q95" s="39">
        <v>135</v>
      </c>
      <c r="R95" s="173">
        <v>0.35339999999999999</v>
      </c>
      <c r="S95" s="207"/>
      <c r="T95" s="137">
        <v>0.35339999999999999</v>
      </c>
      <c r="U95" s="207">
        <v>77</v>
      </c>
      <c r="V95" s="207">
        <f>77+143</f>
        <v>220</v>
      </c>
      <c r="W95" s="135">
        <v>0.35</v>
      </c>
      <c r="X95" s="207">
        <v>63</v>
      </c>
      <c r="Y95" s="196">
        <f>X95/Z95</f>
        <v>217.01687909059592</v>
      </c>
      <c r="Z95" s="135">
        <v>0.2903</v>
      </c>
      <c r="AA95" s="207">
        <v>76</v>
      </c>
      <c r="AB95" s="196">
        <f>AA95/AC95</f>
        <v>204.0268456375839</v>
      </c>
      <c r="AC95" s="135">
        <v>0.3725</v>
      </c>
      <c r="AD95" s="207"/>
      <c r="AE95" s="207"/>
      <c r="AF95" s="207"/>
      <c r="AG95" s="103">
        <f>SUM(U95, X95, AA95, AD95)</f>
        <v>216</v>
      </c>
      <c r="AH95" s="197">
        <f>SUM(V95, Y95, AB95, AD95)</f>
        <v>641.04372472817977</v>
      </c>
      <c r="AI95" s="140">
        <f>AG95/AH95</f>
        <v>0.33695049443248193</v>
      </c>
      <c r="AJ95" s="111"/>
      <c r="AO95" s="207"/>
      <c r="AP95" s="207"/>
      <c r="AQ95" s="207"/>
      <c r="AR95" s="207"/>
      <c r="AS95" s="207"/>
      <c r="AT95" s="207"/>
      <c r="AU95" s="207"/>
      <c r="AV95" s="207"/>
      <c r="AW95" s="34"/>
      <c r="AX95" s="35"/>
      <c r="AY95" s="36"/>
      <c r="AZ95" s="222"/>
    </row>
    <row r="96" spans="1:52" s="9" customFormat="1" x14ac:dyDescent="0.35">
      <c r="A96" s="207"/>
      <c r="B96" s="71" t="s">
        <v>37</v>
      </c>
      <c r="C96" s="207">
        <v>31</v>
      </c>
      <c r="D96" s="207"/>
      <c r="E96" s="135">
        <v>0.32629999999999998</v>
      </c>
      <c r="F96" s="207">
        <v>25</v>
      </c>
      <c r="G96" s="207"/>
      <c r="H96" s="135">
        <v>0.3906</v>
      </c>
      <c r="I96" s="207">
        <v>30</v>
      </c>
      <c r="J96" s="207"/>
      <c r="K96" s="135">
        <v>0.3947</v>
      </c>
      <c r="L96" s="207">
        <v>35</v>
      </c>
      <c r="M96" s="207"/>
      <c r="N96" s="135">
        <v>0.3977</v>
      </c>
      <c r="O96" s="30">
        <v>24</v>
      </c>
      <c r="P96" s="31"/>
      <c r="Q96" s="31">
        <v>57</v>
      </c>
      <c r="R96" s="57">
        <v>0.33139999999999997</v>
      </c>
      <c r="S96" s="207"/>
      <c r="T96" s="32" t="s">
        <v>71</v>
      </c>
      <c r="U96" s="207">
        <v>36</v>
      </c>
      <c r="V96" s="207"/>
      <c r="W96" s="135">
        <v>0.38300000000000001</v>
      </c>
      <c r="X96" s="207">
        <v>42</v>
      </c>
      <c r="Y96" s="207"/>
      <c r="Z96" s="135">
        <v>0.4</v>
      </c>
      <c r="AA96" s="207">
        <v>30</v>
      </c>
      <c r="AB96" s="207"/>
      <c r="AC96" s="135">
        <v>0.33710000000000001</v>
      </c>
      <c r="AD96" s="207"/>
      <c r="AE96" s="207"/>
      <c r="AF96" s="207"/>
      <c r="AG96" s="45">
        <f t="shared" si="11"/>
        <v>108</v>
      </c>
      <c r="AI96" s="42">
        <f t="shared" si="12"/>
        <v>0.73710000000000009</v>
      </c>
      <c r="AJ96" s="32"/>
      <c r="AO96" s="207"/>
      <c r="AP96" s="207"/>
      <c r="AQ96" s="207"/>
      <c r="AR96" s="207"/>
      <c r="AS96" s="207"/>
      <c r="AT96" s="207"/>
      <c r="AU96" s="207"/>
      <c r="AV96" s="207"/>
      <c r="AW96" s="34"/>
      <c r="AX96" s="35"/>
      <c r="AY96" s="36"/>
      <c r="AZ96" s="222"/>
    </row>
    <row r="97" spans="1:52" s="9" customFormat="1" x14ac:dyDescent="0.35">
      <c r="A97" s="207"/>
      <c r="B97" s="71" t="s">
        <v>39</v>
      </c>
      <c r="C97" s="207">
        <v>256</v>
      </c>
      <c r="D97" s="207"/>
      <c r="E97" s="135">
        <v>0.4163</v>
      </c>
      <c r="F97" s="207">
        <v>249</v>
      </c>
      <c r="G97" s="207"/>
      <c r="H97" s="135">
        <v>0.4264</v>
      </c>
      <c r="I97" s="207">
        <v>265</v>
      </c>
      <c r="J97" s="207"/>
      <c r="K97" s="135">
        <v>0.42470000000000002</v>
      </c>
      <c r="L97" s="207">
        <v>274</v>
      </c>
      <c r="M97" s="207"/>
      <c r="N97" s="135">
        <v>0.43630000000000002</v>
      </c>
      <c r="O97" s="30">
        <v>177</v>
      </c>
      <c r="P97" s="31"/>
      <c r="Q97" s="31">
        <v>478</v>
      </c>
      <c r="R97" s="57">
        <v>0.3987</v>
      </c>
      <c r="S97" s="207"/>
      <c r="T97" s="32"/>
      <c r="U97" s="207">
        <v>265</v>
      </c>
      <c r="V97" s="207"/>
      <c r="W97" s="135">
        <v>0.45850000000000002</v>
      </c>
      <c r="X97" s="207">
        <v>242</v>
      </c>
      <c r="Y97" s="207"/>
      <c r="Z97" s="135">
        <v>0.42980000000000002</v>
      </c>
      <c r="AA97" s="207">
        <v>237</v>
      </c>
      <c r="AB97" s="207"/>
      <c r="AC97" s="135">
        <v>0.42099999999999999</v>
      </c>
      <c r="AD97" s="207"/>
      <c r="AE97" s="207"/>
      <c r="AF97" s="207"/>
      <c r="AG97" s="45">
        <f t="shared" si="11"/>
        <v>744</v>
      </c>
      <c r="AI97" s="42">
        <f t="shared" si="12"/>
        <v>0.8508</v>
      </c>
      <c r="AJ97" s="32"/>
      <c r="AO97" s="207"/>
      <c r="AP97" s="207"/>
      <c r="AQ97" s="207"/>
      <c r="AR97" s="207"/>
      <c r="AS97" s="207"/>
      <c r="AT97" s="207"/>
      <c r="AU97" s="207"/>
      <c r="AV97" s="207"/>
      <c r="AW97" s="34"/>
      <c r="AX97" s="35"/>
      <c r="AY97" s="36"/>
      <c r="AZ97" s="222"/>
    </row>
    <row r="98" spans="1:52" s="9" customFormat="1" x14ac:dyDescent="0.35">
      <c r="A98" s="207"/>
      <c r="B98" s="71" t="s">
        <v>41</v>
      </c>
      <c r="C98" s="207">
        <v>7</v>
      </c>
      <c r="D98" s="207"/>
      <c r="E98" s="135">
        <v>0.77780000000000005</v>
      </c>
      <c r="F98" s="207">
        <v>5</v>
      </c>
      <c r="G98" s="207"/>
      <c r="H98" s="135">
        <v>0.55559999999999998</v>
      </c>
      <c r="I98" s="207">
        <v>6</v>
      </c>
      <c r="J98" s="207"/>
      <c r="K98" s="135">
        <v>0.85709999999999997</v>
      </c>
      <c r="L98" s="207">
        <v>8</v>
      </c>
      <c r="M98" s="207"/>
      <c r="N98" s="135">
        <v>0.5333</v>
      </c>
      <c r="O98" s="30">
        <v>5</v>
      </c>
      <c r="P98" s="31"/>
      <c r="Q98" s="31">
        <v>10</v>
      </c>
      <c r="R98" s="57">
        <v>0.55559999999999998</v>
      </c>
      <c r="S98" s="207"/>
      <c r="T98" s="32"/>
      <c r="U98" s="207">
        <v>12</v>
      </c>
      <c r="V98" s="207"/>
      <c r="W98" s="135">
        <v>0.48</v>
      </c>
      <c r="X98" s="207">
        <v>15</v>
      </c>
      <c r="Y98" s="207"/>
      <c r="Z98" s="135">
        <v>0.375</v>
      </c>
      <c r="AA98" s="207">
        <v>17</v>
      </c>
      <c r="AB98" s="207"/>
      <c r="AC98" s="135">
        <v>0.53120000000000001</v>
      </c>
      <c r="AD98" s="207"/>
      <c r="AE98" s="207"/>
      <c r="AF98" s="207"/>
      <c r="AG98" s="45">
        <f t="shared" si="11"/>
        <v>44</v>
      </c>
      <c r="AI98" s="42">
        <f t="shared" si="12"/>
        <v>0.90620000000000001</v>
      </c>
      <c r="AJ98" s="32"/>
      <c r="AO98" s="207"/>
      <c r="AP98" s="207"/>
      <c r="AQ98" s="207"/>
      <c r="AR98" s="207"/>
      <c r="AS98" s="207"/>
      <c r="AT98" s="207"/>
      <c r="AU98" s="207"/>
      <c r="AV98" s="207"/>
      <c r="AW98" s="34"/>
      <c r="AX98" s="35"/>
      <c r="AY98" s="36"/>
      <c r="AZ98" s="222"/>
    </row>
    <row r="99" spans="1:52" s="9" customFormat="1" x14ac:dyDescent="0.35">
      <c r="A99" s="207"/>
      <c r="B99" s="71" t="s">
        <v>43</v>
      </c>
      <c r="C99" s="207">
        <v>201</v>
      </c>
      <c r="D99" s="207"/>
      <c r="E99" s="135">
        <v>0.4214</v>
      </c>
      <c r="F99" s="207">
        <v>192</v>
      </c>
      <c r="G99" s="207"/>
      <c r="H99" s="135">
        <v>0.45069999999999999</v>
      </c>
      <c r="I99" s="207">
        <v>212</v>
      </c>
      <c r="J99" s="207"/>
      <c r="K99" s="135">
        <v>0.44629999999999997</v>
      </c>
      <c r="L99" s="207">
        <v>229</v>
      </c>
      <c r="M99" s="207"/>
      <c r="N99" s="135">
        <v>0.45079999999999998</v>
      </c>
      <c r="O99" s="30">
        <v>125</v>
      </c>
      <c r="P99" s="31"/>
      <c r="Q99" s="31">
        <v>362</v>
      </c>
      <c r="R99" s="57">
        <v>0.41560000000000002</v>
      </c>
      <c r="S99" s="207"/>
      <c r="T99" s="32"/>
      <c r="U99" s="207">
        <v>253</v>
      </c>
      <c r="V99" s="207"/>
      <c r="W99" s="135">
        <v>0.39779999999999999</v>
      </c>
      <c r="X99" s="207">
        <v>259</v>
      </c>
      <c r="Y99" s="207"/>
      <c r="Z99" s="135">
        <v>0.39419999999999999</v>
      </c>
      <c r="AA99" s="207">
        <v>244</v>
      </c>
      <c r="AB99" s="207"/>
      <c r="AC99" s="135">
        <v>0.36799999999999999</v>
      </c>
      <c r="AD99" s="207"/>
      <c r="AE99" s="207"/>
      <c r="AF99" s="207"/>
      <c r="AG99" s="45">
        <f t="shared" si="11"/>
        <v>756</v>
      </c>
      <c r="AI99" s="42">
        <f t="shared" si="12"/>
        <v>0.76219999999999999</v>
      </c>
      <c r="AJ99" s="32"/>
      <c r="AO99" s="207"/>
      <c r="AP99" s="207"/>
      <c r="AQ99" s="207"/>
      <c r="AR99" s="207"/>
      <c r="AS99" s="207"/>
      <c r="AT99" s="207"/>
      <c r="AU99" s="207"/>
      <c r="AV99" s="207"/>
      <c r="AW99" s="34"/>
      <c r="AX99" s="35"/>
      <c r="AY99" s="36"/>
      <c r="AZ99" s="222"/>
    </row>
    <row r="100" spans="1:52" s="9" customFormat="1" x14ac:dyDescent="0.35">
      <c r="A100" s="207"/>
      <c r="B100" s="71" t="s">
        <v>45</v>
      </c>
      <c r="C100" s="207">
        <v>19</v>
      </c>
      <c r="D100" s="207"/>
      <c r="E100" s="135">
        <v>0.38779999999999998</v>
      </c>
      <c r="F100" s="207">
        <v>19</v>
      </c>
      <c r="G100" s="207"/>
      <c r="H100" s="135">
        <v>0.5</v>
      </c>
      <c r="I100" s="207">
        <v>13</v>
      </c>
      <c r="J100" s="207"/>
      <c r="K100" s="135">
        <v>0.37140000000000001</v>
      </c>
      <c r="L100" s="207">
        <v>19</v>
      </c>
      <c r="M100" s="207"/>
      <c r="N100" s="135">
        <v>0.44190000000000002</v>
      </c>
      <c r="O100" s="30">
        <v>5</v>
      </c>
      <c r="P100" s="31"/>
      <c r="Q100" s="31">
        <v>27</v>
      </c>
      <c r="R100" s="57">
        <v>0.35060000000000002</v>
      </c>
      <c r="S100" s="207"/>
      <c r="T100" s="32"/>
      <c r="U100" s="207">
        <v>14</v>
      </c>
      <c r="V100" s="207"/>
      <c r="W100" s="135">
        <v>0.35899999999999999</v>
      </c>
      <c r="X100" s="207">
        <v>16</v>
      </c>
      <c r="Y100" s="207"/>
      <c r="Z100" s="135">
        <v>0.42109999999999997</v>
      </c>
      <c r="AA100" s="207">
        <v>14</v>
      </c>
      <c r="AB100" s="207"/>
      <c r="AC100" s="135">
        <v>0.35899999999999999</v>
      </c>
      <c r="AD100" s="207"/>
      <c r="AE100" s="207"/>
      <c r="AF100" s="207"/>
      <c r="AG100" s="45">
        <f t="shared" si="11"/>
        <v>44</v>
      </c>
      <c r="AI100" s="42">
        <f t="shared" si="12"/>
        <v>0.78010000000000002</v>
      </c>
      <c r="AJ100" s="32"/>
      <c r="AO100" s="207"/>
      <c r="AP100" s="207"/>
      <c r="AQ100" s="207"/>
      <c r="AR100" s="207"/>
      <c r="AS100" s="207"/>
      <c r="AT100" s="207"/>
      <c r="AU100" s="207"/>
      <c r="AV100" s="207"/>
      <c r="AW100" s="34"/>
      <c r="AX100" s="35"/>
      <c r="AY100" s="36"/>
      <c r="AZ100" s="222"/>
    </row>
    <row r="101" spans="1:52" s="9" customFormat="1" x14ac:dyDescent="0.35">
      <c r="A101" s="207"/>
      <c r="B101" s="71" t="s">
        <v>46</v>
      </c>
      <c r="C101" s="207">
        <v>23</v>
      </c>
      <c r="D101" s="207"/>
      <c r="E101" s="135">
        <v>0.3382</v>
      </c>
      <c r="F101" s="207">
        <v>33</v>
      </c>
      <c r="G101" s="207"/>
      <c r="H101" s="135">
        <v>0.41770000000000002</v>
      </c>
      <c r="I101" s="207">
        <v>27</v>
      </c>
      <c r="J101" s="207"/>
      <c r="K101" s="135">
        <v>0.42859999999999998</v>
      </c>
      <c r="L101" s="207">
        <v>30</v>
      </c>
      <c r="M101" s="207"/>
      <c r="N101" s="135">
        <v>0.3614</v>
      </c>
      <c r="O101" s="30">
        <v>21</v>
      </c>
      <c r="P101" s="31"/>
      <c r="Q101" s="31">
        <v>56</v>
      </c>
      <c r="R101" s="57">
        <v>0.37090000000000001</v>
      </c>
      <c r="S101" s="207"/>
      <c r="T101" s="32"/>
      <c r="U101" s="207">
        <v>29</v>
      </c>
      <c r="V101" s="207"/>
      <c r="W101" s="135">
        <v>0.34939999999999999</v>
      </c>
      <c r="X101" s="207">
        <v>33</v>
      </c>
      <c r="Y101" s="207"/>
      <c r="Z101" s="135">
        <v>0.42309999999999998</v>
      </c>
      <c r="AA101" s="207">
        <v>34</v>
      </c>
      <c r="AB101" s="207"/>
      <c r="AC101" s="135">
        <v>0.44159999999999999</v>
      </c>
      <c r="AD101" s="207"/>
      <c r="AE101" s="207"/>
      <c r="AF101" s="207"/>
      <c r="AG101" s="45">
        <f t="shared" si="11"/>
        <v>96</v>
      </c>
      <c r="AI101" s="42">
        <f t="shared" si="12"/>
        <v>0.86470000000000002</v>
      </c>
      <c r="AJ101" s="32"/>
      <c r="AO101" s="207"/>
      <c r="AP101" s="207"/>
      <c r="AQ101" s="207"/>
      <c r="AR101" s="207"/>
      <c r="AS101" s="207"/>
      <c r="AT101" s="207"/>
      <c r="AU101" s="207"/>
      <c r="AV101" s="207"/>
      <c r="AW101" s="34"/>
      <c r="AX101" s="35"/>
      <c r="AY101" s="36"/>
      <c r="AZ101" s="222"/>
    </row>
    <row r="102" spans="1:52" s="9" customFormat="1" x14ac:dyDescent="0.35">
      <c r="A102" s="207"/>
      <c r="B102" s="71" t="s">
        <v>44</v>
      </c>
      <c r="C102" s="207">
        <v>49</v>
      </c>
      <c r="D102" s="207"/>
      <c r="E102" s="135">
        <v>0.30430000000000001</v>
      </c>
      <c r="F102" s="207">
        <v>57</v>
      </c>
      <c r="G102" s="207"/>
      <c r="H102" s="135">
        <v>0.31669999999999998</v>
      </c>
      <c r="I102" s="207">
        <v>56</v>
      </c>
      <c r="J102" s="207"/>
      <c r="K102" s="135">
        <v>0.24030000000000001</v>
      </c>
      <c r="L102" s="207">
        <v>68</v>
      </c>
      <c r="M102" s="207"/>
      <c r="N102" s="135">
        <v>0.31780000000000003</v>
      </c>
      <c r="O102" s="30">
        <v>78</v>
      </c>
      <c r="P102" s="31"/>
      <c r="Q102" s="31">
        <v>120</v>
      </c>
      <c r="R102" s="57">
        <v>0.2303</v>
      </c>
      <c r="S102" s="207"/>
      <c r="T102" s="32"/>
      <c r="U102" s="207">
        <v>59</v>
      </c>
      <c r="V102" s="207"/>
      <c r="W102" s="135">
        <v>0.25209999999999999</v>
      </c>
      <c r="X102" s="207">
        <v>52</v>
      </c>
      <c r="Y102" s="207"/>
      <c r="Z102" s="135">
        <v>0.2873</v>
      </c>
      <c r="AA102" s="207">
        <v>47</v>
      </c>
      <c r="AB102" s="207"/>
      <c r="AC102" s="135">
        <v>0.30320000000000003</v>
      </c>
      <c r="AD102" s="207"/>
      <c r="AE102" s="207"/>
      <c r="AF102" s="207"/>
      <c r="AG102" s="45">
        <f t="shared" si="11"/>
        <v>158</v>
      </c>
      <c r="AI102" s="42">
        <f t="shared" si="12"/>
        <v>0.59050000000000002</v>
      </c>
      <c r="AJ102" s="32"/>
      <c r="AO102" s="207"/>
      <c r="AP102" s="207"/>
      <c r="AQ102" s="207"/>
      <c r="AR102" s="207"/>
      <c r="AS102" s="207"/>
      <c r="AT102" s="207"/>
      <c r="AU102" s="207"/>
      <c r="AV102" s="207"/>
      <c r="AW102" s="34"/>
      <c r="AX102" s="35"/>
      <c r="AY102" s="36"/>
      <c r="AZ102" s="222"/>
    </row>
    <row r="103" spans="1:52" s="9" customFormat="1" x14ac:dyDescent="0.35">
      <c r="A103" s="207"/>
      <c r="B103" s="71" t="s">
        <v>40</v>
      </c>
      <c r="C103" s="207">
        <v>851</v>
      </c>
      <c r="D103" s="207"/>
      <c r="E103" s="135">
        <v>0.42380000000000001</v>
      </c>
      <c r="F103" s="207">
        <v>821</v>
      </c>
      <c r="G103" s="207"/>
      <c r="H103" s="135">
        <v>0.45279999999999998</v>
      </c>
      <c r="I103" s="207">
        <v>857</v>
      </c>
      <c r="J103" s="207"/>
      <c r="K103" s="135">
        <v>0.43990000000000001</v>
      </c>
      <c r="L103" s="207">
        <v>856</v>
      </c>
      <c r="M103" s="207"/>
      <c r="N103" s="135">
        <v>0.43059999999999998</v>
      </c>
      <c r="O103" s="30">
        <v>471</v>
      </c>
      <c r="P103" s="31"/>
      <c r="Q103" s="31">
        <v>1394</v>
      </c>
      <c r="R103" s="57">
        <v>0.3695</v>
      </c>
      <c r="S103" s="207"/>
      <c r="T103" s="32"/>
      <c r="U103" s="207">
        <v>862</v>
      </c>
      <c r="V103" s="207"/>
      <c r="W103" s="135">
        <v>0.42799999999999999</v>
      </c>
      <c r="X103" s="207">
        <v>860</v>
      </c>
      <c r="Y103" s="207"/>
      <c r="Z103" s="135">
        <v>0.43740000000000001</v>
      </c>
      <c r="AA103" s="207">
        <v>786</v>
      </c>
      <c r="AB103" s="207"/>
      <c r="AC103" s="135">
        <v>0.40849999999999997</v>
      </c>
      <c r="AD103" s="207"/>
      <c r="AE103" s="207"/>
      <c r="AF103" s="207"/>
      <c r="AG103" s="45">
        <f t="shared" si="11"/>
        <v>2508</v>
      </c>
      <c r="AI103" s="42">
        <f t="shared" si="12"/>
        <v>0.84589999999999999</v>
      </c>
      <c r="AJ103" s="32"/>
      <c r="AO103" s="207"/>
      <c r="AP103" s="207"/>
      <c r="AQ103" s="207"/>
      <c r="AR103" s="207"/>
      <c r="AS103" s="207"/>
      <c r="AT103" s="207"/>
      <c r="AU103" s="207"/>
      <c r="AV103" s="207"/>
      <c r="AW103" s="34"/>
      <c r="AX103" s="35"/>
      <c r="AY103" s="36"/>
      <c r="AZ103" s="222"/>
    </row>
    <row r="104" spans="1:52" s="9" customFormat="1" x14ac:dyDescent="0.35">
      <c r="A104" s="207"/>
      <c r="B104" s="71" t="s">
        <v>18</v>
      </c>
      <c r="C104" s="207"/>
      <c r="D104" s="207"/>
      <c r="E104" s="207"/>
      <c r="F104" s="207"/>
      <c r="G104" s="207"/>
      <c r="H104" s="207"/>
      <c r="I104" s="207"/>
      <c r="J104" s="207"/>
      <c r="K104" s="207"/>
      <c r="L104" s="207"/>
      <c r="M104" s="207"/>
      <c r="N104" s="207"/>
      <c r="O104" s="30"/>
      <c r="P104" s="31"/>
      <c r="Q104" s="31">
        <f>9+497+135+57+478+10+362+27+56+120+1394</f>
        <v>3145</v>
      </c>
      <c r="R104" s="31"/>
      <c r="S104" s="207"/>
      <c r="T104" s="32"/>
      <c r="U104" s="207"/>
      <c r="V104" s="207"/>
      <c r="X104" s="207"/>
      <c r="Y104" s="207"/>
      <c r="Z104" s="207"/>
      <c r="AA104" s="207"/>
      <c r="AB104" s="207"/>
      <c r="AC104" s="207"/>
      <c r="AD104" s="207"/>
      <c r="AE104" s="207"/>
      <c r="AF104" s="207"/>
      <c r="AG104" s="30"/>
      <c r="AH104" s="31"/>
      <c r="AJ104" s="32"/>
      <c r="AO104" s="207"/>
      <c r="AP104" s="207"/>
      <c r="AQ104" s="207"/>
      <c r="AR104" s="207"/>
      <c r="AS104" s="207"/>
      <c r="AT104" s="207"/>
      <c r="AU104" s="207"/>
      <c r="AV104" s="207"/>
      <c r="AW104" s="34"/>
      <c r="AX104" s="35"/>
      <c r="AY104" s="36"/>
      <c r="AZ104" s="222"/>
    </row>
    <row r="105" spans="1:52" s="9" customFormat="1" x14ac:dyDescent="0.35">
      <c r="A105" s="29">
        <v>10</v>
      </c>
      <c r="B105" s="53" t="s">
        <v>72</v>
      </c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30" t="s">
        <v>67</v>
      </c>
      <c r="P105" s="31"/>
      <c r="Q105" s="31" t="s">
        <v>68</v>
      </c>
      <c r="R105" s="31"/>
      <c r="S105" s="207"/>
      <c r="T105" s="32" t="s">
        <v>73</v>
      </c>
      <c r="U105" s="207" t="s">
        <v>69</v>
      </c>
      <c r="V105" s="207" t="s">
        <v>51</v>
      </c>
      <c r="W105" s="9" t="s">
        <v>52</v>
      </c>
      <c r="X105" s="207" t="s">
        <v>69</v>
      </c>
      <c r="Y105" s="207" t="s">
        <v>51</v>
      </c>
      <c r="Z105" s="207" t="s">
        <v>52</v>
      </c>
      <c r="AA105" s="207" t="s">
        <v>69</v>
      </c>
      <c r="AB105" s="207" t="s">
        <v>51</v>
      </c>
      <c r="AC105" s="207" t="s">
        <v>52</v>
      </c>
      <c r="AD105" s="207" t="s">
        <v>69</v>
      </c>
      <c r="AE105" s="207" t="s">
        <v>51</v>
      </c>
      <c r="AF105" s="207" t="s">
        <v>52</v>
      </c>
      <c r="AG105" s="30" t="s">
        <v>69</v>
      </c>
      <c r="AH105" s="31" t="s">
        <v>51</v>
      </c>
      <c r="AI105" s="207" t="s">
        <v>52</v>
      </c>
      <c r="AJ105" s="43"/>
      <c r="AO105" s="207"/>
      <c r="AP105" s="207"/>
      <c r="AQ105" s="207"/>
      <c r="AR105" s="207"/>
      <c r="AS105" s="207"/>
      <c r="AT105" s="207"/>
      <c r="AU105" s="207"/>
      <c r="AV105" s="207"/>
      <c r="AW105" s="34"/>
      <c r="AX105" s="35"/>
      <c r="AY105" s="36"/>
      <c r="AZ105" s="222"/>
    </row>
    <row r="106" spans="1:52" s="9" customFormat="1" x14ac:dyDescent="0.35">
      <c r="A106" s="207"/>
      <c r="B106" s="71" t="s">
        <v>74</v>
      </c>
      <c r="C106" s="207">
        <v>66</v>
      </c>
      <c r="D106" s="207"/>
      <c r="E106" s="135">
        <v>0.31430000000000002</v>
      </c>
      <c r="F106" s="207">
        <v>64</v>
      </c>
      <c r="G106" s="207"/>
      <c r="H106" s="135">
        <v>0.33510000000000001</v>
      </c>
      <c r="I106" s="207">
        <v>55</v>
      </c>
      <c r="J106" s="207"/>
      <c r="K106" s="135">
        <v>0.27779999999999999</v>
      </c>
      <c r="L106" s="207">
        <v>67</v>
      </c>
      <c r="M106" s="207"/>
      <c r="N106" s="135">
        <v>0.29649999999999999</v>
      </c>
      <c r="O106" s="38">
        <v>65</v>
      </c>
      <c r="P106" s="39"/>
      <c r="Q106" s="39">
        <v>141</v>
      </c>
      <c r="R106" s="173">
        <v>0.30790000000000001</v>
      </c>
      <c r="S106" s="207"/>
      <c r="T106" s="137">
        <v>0.30790000000000001</v>
      </c>
      <c r="U106" s="207">
        <v>68</v>
      </c>
      <c r="V106" s="207">
        <f>68+228</f>
        <v>296</v>
      </c>
      <c r="W106" s="9">
        <f>U106/V106</f>
        <v>0.22972972972972974</v>
      </c>
      <c r="X106" s="207">
        <v>67</v>
      </c>
      <c r="Y106" s="207">
        <f>67+164</f>
        <v>231</v>
      </c>
      <c r="Z106" s="9">
        <f>X106/Y106</f>
        <v>0.29004329004329005</v>
      </c>
      <c r="AA106" s="207">
        <v>61</v>
      </c>
      <c r="AB106" s="207">
        <f>61+182</f>
        <v>243</v>
      </c>
      <c r="AC106" s="9">
        <f>AA106/AB106</f>
        <v>0.25102880658436216</v>
      </c>
      <c r="AD106" s="207"/>
      <c r="AE106" s="207"/>
      <c r="AF106" s="207"/>
      <c r="AG106" s="103">
        <f>SUM(U106, X106, AA106, AD106)</f>
        <v>196</v>
      </c>
      <c r="AH106" s="42">
        <f>SUM(V106, Y106, AB106, AD106)</f>
        <v>770</v>
      </c>
      <c r="AI106" s="140">
        <f>AG106/AH106</f>
        <v>0.25454545454545452</v>
      </c>
      <c r="AJ106" s="111"/>
      <c r="AO106" s="207"/>
      <c r="AP106" s="207"/>
      <c r="AQ106" s="207"/>
      <c r="AR106" s="207"/>
      <c r="AS106" s="207"/>
      <c r="AT106" s="207"/>
      <c r="AU106" s="207"/>
      <c r="AV106" s="207"/>
      <c r="AW106" s="34"/>
      <c r="AX106" s="35"/>
      <c r="AY106" s="36"/>
      <c r="AZ106" s="222"/>
    </row>
    <row r="107" spans="1:52" s="9" customFormat="1" x14ac:dyDescent="0.35">
      <c r="A107" s="29">
        <v>11</v>
      </c>
      <c r="B107" s="53" t="s">
        <v>75</v>
      </c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30" t="s">
        <v>67</v>
      </c>
      <c r="P107" s="31"/>
      <c r="Q107" s="31" t="s">
        <v>68</v>
      </c>
      <c r="R107" s="31"/>
      <c r="S107" s="207"/>
      <c r="T107" s="207" t="s">
        <v>76</v>
      </c>
      <c r="U107" s="207" t="s">
        <v>69</v>
      </c>
      <c r="V107" s="207" t="s">
        <v>51</v>
      </c>
      <c r="W107" s="9" t="s">
        <v>52</v>
      </c>
      <c r="X107" s="207" t="s">
        <v>69</v>
      </c>
      <c r="Y107" s="207" t="s">
        <v>51</v>
      </c>
      <c r="Z107" s="207" t="s">
        <v>52</v>
      </c>
      <c r="AA107" s="207" t="s">
        <v>69</v>
      </c>
      <c r="AB107" s="207" t="s">
        <v>51</v>
      </c>
      <c r="AC107" s="207" t="s">
        <v>52</v>
      </c>
      <c r="AD107" s="207" t="s">
        <v>69</v>
      </c>
      <c r="AE107" s="207" t="s">
        <v>51</v>
      </c>
      <c r="AF107" s="207" t="s">
        <v>52</v>
      </c>
      <c r="AG107" s="30" t="s">
        <v>69</v>
      </c>
      <c r="AH107" s="31" t="s">
        <v>51</v>
      </c>
      <c r="AI107" s="207" t="s">
        <v>52</v>
      </c>
      <c r="AJ107" s="43"/>
      <c r="AO107" s="207"/>
      <c r="AP107" s="207"/>
      <c r="AQ107" s="207"/>
      <c r="AR107" s="207"/>
      <c r="AS107" s="207"/>
      <c r="AT107" s="207"/>
      <c r="AU107" s="207"/>
      <c r="AV107" s="207"/>
      <c r="AW107" s="34"/>
      <c r="AX107" s="35"/>
      <c r="AY107" s="36"/>
      <c r="AZ107" s="222"/>
    </row>
    <row r="108" spans="1:52" s="9" customFormat="1" x14ac:dyDescent="0.35">
      <c r="A108" s="207"/>
      <c r="B108" s="71" t="s">
        <v>74</v>
      </c>
      <c r="C108" s="207">
        <v>34</v>
      </c>
      <c r="D108" s="207"/>
      <c r="E108" s="135">
        <v>0.20610000000000001</v>
      </c>
      <c r="F108" s="207">
        <v>28</v>
      </c>
      <c r="G108" s="207"/>
      <c r="H108" s="135">
        <v>0.1628</v>
      </c>
      <c r="I108" s="207">
        <v>25</v>
      </c>
      <c r="J108" s="207"/>
      <c r="K108" s="135">
        <v>0.1462</v>
      </c>
      <c r="L108" s="207">
        <v>24</v>
      </c>
      <c r="M108" s="207"/>
      <c r="N108" s="135">
        <v>0.125</v>
      </c>
      <c r="O108" s="38">
        <v>29</v>
      </c>
      <c r="P108" s="39"/>
      <c r="Q108" s="39">
        <v>69</v>
      </c>
      <c r="R108" s="173">
        <v>0.16950000000000001</v>
      </c>
      <c r="S108" s="207"/>
      <c r="T108" s="137">
        <v>0.16950000000000001</v>
      </c>
      <c r="U108" s="207">
        <v>40</v>
      </c>
      <c r="V108" s="207">
        <f>40+177</f>
        <v>217</v>
      </c>
      <c r="W108" s="9">
        <f>U108/V108</f>
        <v>0.18433179723502305</v>
      </c>
      <c r="X108" s="207">
        <v>30</v>
      </c>
      <c r="Y108" s="207">
        <f>30+144</f>
        <v>174</v>
      </c>
      <c r="Z108" s="9">
        <f>X108/Y108</f>
        <v>0.17241379310344829</v>
      </c>
      <c r="AA108" s="207">
        <v>26</v>
      </c>
      <c r="AB108" s="207">
        <f>26+129</f>
        <v>155</v>
      </c>
      <c r="AC108" s="9">
        <f>AA108/AB108</f>
        <v>0.16774193548387098</v>
      </c>
      <c r="AD108" s="207"/>
      <c r="AE108" s="207"/>
      <c r="AF108" s="207"/>
      <c r="AG108" s="103">
        <f>SUM(U108, X108, AA108, AD108)</f>
        <v>96</v>
      </c>
      <c r="AH108" s="42">
        <f>SUM(V108, Y108, AB108, AD108)</f>
        <v>546</v>
      </c>
      <c r="AI108" s="140">
        <f>AG108/AH108</f>
        <v>0.17582417582417584</v>
      </c>
      <c r="AJ108" s="111"/>
      <c r="AO108" s="207"/>
      <c r="AP108" s="207"/>
      <c r="AQ108" s="207"/>
      <c r="AR108" s="207"/>
      <c r="AS108" s="207"/>
      <c r="AT108" s="207"/>
      <c r="AU108" s="207"/>
      <c r="AV108" s="207"/>
      <c r="AW108" s="34"/>
      <c r="AX108" s="35"/>
      <c r="AY108" s="36"/>
      <c r="AZ108" s="222"/>
    </row>
    <row r="109" spans="1:52" s="9" customFormat="1" ht="29" x14ac:dyDescent="0.35">
      <c r="A109" s="18" t="s">
        <v>77</v>
      </c>
      <c r="B109" s="19" t="s">
        <v>78</v>
      </c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1"/>
      <c r="P109" s="22"/>
      <c r="Q109" s="22"/>
      <c r="R109" s="22"/>
      <c r="S109" s="22"/>
      <c r="T109" s="23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1"/>
      <c r="AH109" s="22"/>
      <c r="AI109" s="22"/>
      <c r="AJ109" s="23"/>
      <c r="AK109" s="25"/>
      <c r="AL109" s="25"/>
      <c r="AM109" s="25"/>
      <c r="AN109" s="25"/>
      <c r="AO109" s="24"/>
      <c r="AP109" s="24"/>
      <c r="AQ109" s="24"/>
      <c r="AR109" s="24"/>
      <c r="AS109" s="24"/>
      <c r="AT109" s="24"/>
      <c r="AU109" s="24"/>
      <c r="AV109" s="24"/>
      <c r="AW109" s="26"/>
      <c r="AX109" s="27"/>
      <c r="AY109" s="28"/>
      <c r="AZ109" s="206"/>
    </row>
    <row r="110" spans="1:52" s="9" customFormat="1" x14ac:dyDescent="0.35">
      <c r="A110" s="29">
        <v>12</v>
      </c>
      <c r="B110" s="53" t="s">
        <v>79</v>
      </c>
      <c r="C110" s="174">
        <v>13</v>
      </c>
      <c r="D110" s="174"/>
      <c r="E110" s="174"/>
      <c r="F110" s="174">
        <v>24</v>
      </c>
      <c r="G110" s="174"/>
      <c r="H110" s="174"/>
      <c r="I110" s="174">
        <v>24</v>
      </c>
      <c r="J110" s="174"/>
      <c r="K110" s="174"/>
      <c r="L110" s="174">
        <v>20</v>
      </c>
      <c r="M110" s="174"/>
      <c r="N110" s="174"/>
      <c r="O110" s="30">
        <v>80</v>
      </c>
      <c r="P110" s="31"/>
      <c r="Q110" s="9" t="s">
        <v>80</v>
      </c>
      <c r="S110" s="31">
        <v>347</v>
      </c>
      <c r="T110" s="32"/>
      <c r="U110" s="44">
        <v>15</v>
      </c>
      <c r="V110" s="44"/>
      <c r="W110" s="44"/>
      <c r="X110" s="207">
        <v>13</v>
      </c>
      <c r="Y110" s="207"/>
      <c r="Z110" s="207"/>
      <c r="AA110" s="207">
        <v>15</v>
      </c>
      <c r="AB110" s="207"/>
      <c r="AC110" s="207"/>
      <c r="AD110" s="207"/>
      <c r="AE110" s="207"/>
      <c r="AF110" s="207"/>
      <c r="AG110" s="45">
        <f>SUM(U110:AF110)</f>
        <v>43</v>
      </c>
      <c r="AH110" s="31"/>
      <c r="AI110" s="31"/>
      <c r="AJ110" s="32"/>
      <c r="AO110" s="207"/>
      <c r="AP110" s="207"/>
      <c r="AQ110" s="207"/>
      <c r="AR110" s="207"/>
      <c r="AS110" s="207"/>
      <c r="AT110" s="207"/>
      <c r="AU110" s="207"/>
      <c r="AV110" s="207"/>
      <c r="AW110" s="34"/>
      <c r="AX110" s="35"/>
      <c r="AY110" s="36"/>
      <c r="AZ110" s="222" t="s">
        <v>81</v>
      </c>
    </row>
    <row r="111" spans="1:52" s="9" customFormat="1" x14ac:dyDescent="0.35">
      <c r="A111" s="29">
        <v>13</v>
      </c>
      <c r="B111" s="56" t="s">
        <v>82</v>
      </c>
      <c r="C111" s="174"/>
      <c r="D111" s="174"/>
      <c r="E111" s="174"/>
      <c r="F111" s="174"/>
      <c r="G111" s="174"/>
      <c r="H111" s="174"/>
      <c r="I111" s="174"/>
      <c r="J111" s="174"/>
      <c r="K111" s="174"/>
      <c r="M111" s="174"/>
      <c r="N111" s="174"/>
      <c r="O111" s="50"/>
      <c r="P111" s="159"/>
      <c r="Q111" s="9" t="s">
        <v>83</v>
      </c>
      <c r="S111" s="207">
        <v>217</v>
      </c>
      <c r="T111" s="32"/>
      <c r="U111" s="207"/>
      <c r="V111" s="207"/>
      <c r="W111" s="207"/>
      <c r="X111" s="207"/>
      <c r="Y111" s="207"/>
      <c r="Z111" s="207"/>
      <c r="AA111" s="207"/>
      <c r="AB111" s="207"/>
      <c r="AC111" s="207"/>
      <c r="AD111" s="207"/>
      <c r="AE111" s="207"/>
      <c r="AF111" s="207"/>
      <c r="AG111" s="45"/>
      <c r="AH111" s="31"/>
      <c r="AI111" s="31"/>
      <c r="AJ111" s="32"/>
      <c r="AO111" s="207"/>
      <c r="AP111" s="207"/>
      <c r="AQ111" s="207"/>
      <c r="AR111" s="207"/>
      <c r="AS111" s="207"/>
      <c r="AT111" s="207"/>
      <c r="AU111" s="207"/>
      <c r="AV111" s="207"/>
      <c r="AW111" s="34"/>
      <c r="AX111" s="35"/>
      <c r="AY111" s="36"/>
      <c r="AZ111" s="222"/>
    </row>
    <row r="112" spans="1:52" s="9" customFormat="1" x14ac:dyDescent="0.35">
      <c r="A112" s="29">
        <v>14</v>
      </c>
      <c r="B112" s="53" t="s">
        <v>84</v>
      </c>
      <c r="C112" s="174">
        <v>19</v>
      </c>
      <c r="D112" s="174" t="s">
        <v>52</v>
      </c>
      <c r="E112" s="174" t="s">
        <v>85</v>
      </c>
      <c r="F112" s="174">
        <v>14</v>
      </c>
      <c r="G112" s="174" t="s">
        <v>52</v>
      </c>
      <c r="H112" s="174" t="s">
        <v>85</v>
      </c>
      <c r="I112" s="174">
        <v>13</v>
      </c>
      <c r="J112" s="174" t="s">
        <v>52</v>
      </c>
      <c r="K112" s="174" t="s">
        <v>85</v>
      </c>
      <c r="L112" s="174">
        <v>18</v>
      </c>
      <c r="M112" s="174" t="s">
        <v>52</v>
      </c>
      <c r="N112" s="174" t="s">
        <v>85</v>
      </c>
      <c r="O112" s="30">
        <v>64</v>
      </c>
      <c r="P112" s="31" t="s">
        <v>85</v>
      </c>
      <c r="Q112" s="9" t="s">
        <v>86</v>
      </c>
      <c r="S112" s="51">
        <f>80</f>
        <v>80</v>
      </c>
      <c r="T112" s="52">
        <v>0.3686635944700461</v>
      </c>
      <c r="U112" s="207">
        <v>14</v>
      </c>
      <c r="V112" s="174" t="s">
        <v>52</v>
      </c>
      <c r="W112" s="174" t="s">
        <v>85</v>
      </c>
      <c r="X112" s="207">
        <v>9</v>
      </c>
      <c r="Y112" s="174" t="s">
        <v>52</v>
      </c>
      <c r="Z112" s="174" t="s">
        <v>85</v>
      </c>
      <c r="AA112" s="207">
        <v>9</v>
      </c>
      <c r="AB112" s="174" t="s">
        <v>52</v>
      </c>
      <c r="AC112" s="174" t="s">
        <v>85</v>
      </c>
      <c r="AD112" s="207"/>
      <c r="AE112" s="174" t="s">
        <v>52</v>
      </c>
      <c r="AF112" s="174" t="s">
        <v>85</v>
      </c>
      <c r="AG112" s="45">
        <f>SUM(U112:AF112)</f>
        <v>32</v>
      </c>
      <c r="AH112" s="31"/>
      <c r="AI112" s="31"/>
      <c r="AJ112" s="32"/>
      <c r="AO112" s="207"/>
      <c r="AP112" s="207"/>
      <c r="AQ112" s="207"/>
      <c r="AR112" s="207"/>
      <c r="AS112" s="207"/>
      <c r="AT112" s="207"/>
      <c r="AU112" s="207"/>
      <c r="AV112" s="207"/>
      <c r="AW112" s="34"/>
      <c r="AX112" s="35"/>
      <c r="AY112" s="36"/>
      <c r="AZ112" s="222"/>
    </row>
    <row r="113" spans="1:52" s="9" customFormat="1" x14ac:dyDescent="0.35">
      <c r="A113" s="29">
        <v>15</v>
      </c>
      <c r="B113" s="53" t="s">
        <v>87</v>
      </c>
      <c r="C113" s="179">
        <v>105</v>
      </c>
      <c r="D113" s="181">
        <v>0.124</v>
      </c>
      <c r="E113" s="182">
        <v>0.45500000000000002</v>
      </c>
      <c r="F113" s="179">
        <v>736</v>
      </c>
      <c r="G113" s="181">
        <v>0.123</v>
      </c>
      <c r="H113" s="181">
        <v>0.435</v>
      </c>
      <c r="I113" s="179">
        <v>94</v>
      </c>
      <c r="J113" s="181">
        <v>9.8000000000000004E-2</v>
      </c>
      <c r="K113" s="181">
        <v>0.40200000000000002</v>
      </c>
      <c r="L113" s="178">
        <v>103</v>
      </c>
      <c r="M113" s="180">
        <v>0.107</v>
      </c>
      <c r="N113" s="180">
        <v>0.40899999999999997</v>
      </c>
      <c r="O113" s="31" t="s">
        <v>88</v>
      </c>
      <c r="P113" s="46">
        <v>0.63800000000000001</v>
      </c>
      <c r="Q113" s="9" t="s">
        <v>89</v>
      </c>
      <c r="S113" s="51">
        <f>64</f>
        <v>64</v>
      </c>
      <c r="T113" s="52">
        <v>0.29493087557603687</v>
      </c>
      <c r="U113" s="207">
        <v>122</v>
      </c>
      <c r="V113" s="132">
        <v>0.105</v>
      </c>
      <c r="W113" s="132">
        <v>0.433</v>
      </c>
      <c r="X113" s="207">
        <v>108</v>
      </c>
      <c r="Y113" s="132">
        <v>0.112</v>
      </c>
      <c r="Z113" s="132">
        <v>0.46</v>
      </c>
      <c r="AA113" s="207">
        <v>90</v>
      </c>
      <c r="AB113" s="132">
        <v>9.9000000000000005E-2</v>
      </c>
      <c r="AC113" s="132">
        <v>0.42499999999999999</v>
      </c>
      <c r="AD113" s="207"/>
      <c r="AE113" s="207"/>
      <c r="AF113" s="207"/>
      <c r="AG113" s="45">
        <f>SUM(U113:AF113)</f>
        <v>321.63400000000001</v>
      </c>
      <c r="AH113" s="31"/>
      <c r="AI113" s="31"/>
      <c r="AJ113" s="32"/>
      <c r="AO113" s="207"/>
      <c r="AP113" s="207"/>
      <c r="AQ113" s="207"/>
      <c r="AR113" s="207"/>
      <c r="AS113" s="207"/>
      <c r="AT113" s="207"/>
      <c r="AU113" s="207"/>
      <c r="AV113" s="207"/>
      <c r="AW113" s="34"/>
      <c r="AX113" s="35"/>
      <c r="AY113" s="36"/>
      <c r="AZ113" s="222"/>
    </row>
    <row r="114" spans="1:52" s="9" customFormat="1" x14ac:dyDescent="0.35">
      <c r="A114" s="29"/>
      <c r="B114" s="83" t="s">
        <v>90</v>
      </c>
      <c r="C114" s="54"/>
      <c r="D114" s="54"/>
      <c r="E114" s="54"/>
      <c r="F114" s="54"/>
      <c r="G114" s="54"/>
      <c r="H114" s="54"/>
      <c r="I114" s="54"/>
      <c r="J114" s="54"/>
      <c r="K114" s="54"/>
      <c r="L114" s="169"/>
      <c r="M114" s="169"/>
      <c r="N114" s="169"/>
      <c r="O114" s="31"/>
      <c r="P114" s="31"/>
      <c r="S114" s="51"/>
      <c r="T114" s="52"/>
      <c r="U114" s="207"/>
      <c r="V114" s="207"/>
      <c r="W114" s="132"/>
      <c r="X114" s="207"/>
      <c r="Y114" s="207"/>
      <c r="Z114" s="132"/>
      <c r="AA114" s="207"/>
      <c r="AB114" s="207"/>
      <c r="AC114" s="132"/>
      <c r="AD114" s="207"/>
      <c r="AE114" s="207"/>
      <c r="AF114" s="207"/>
      <c r="AG114" s="45"/>
      <c r="AH114" s="31"/>
      <c r="AI114" s="31"/>
      <c r="AJ114" s="32"/>
      <c r="AO114" s="207"/>
      <c r="AP114" s="207"/>
      <c r="AQ114" s="207"/>
      <c r="AR114" s="207"/>
      <c r="AS114" s="207"/>
      <c r="AT114" s="207"/>
      <c r="AU114" s="207"/>
      <c r="AV114" s="207"/>
      <c r="AW114" s="34"/>
      <c r="AX114" s="35"/>
      <c r="AY114" s="36"/>
      <c r="AZ114" s="206"/>
    </row>
    <row r="115" spans="1:52" s="9" customFormat="1" x14ac:dyDescent="0.35">
      <c r="A115" s="29"/>
      <c r="B115" s="71" t="s">
        <v>32</v>
      </c>
      <c r="C115" s="54"/>
      <c r="D115" s="54"/>
      <c r="E115" s="54"/>
      <c r="F115" s="54"/>
      <c r="G115" s="54"/>
      <c r="H115" s="54"/>
      <c r="I115" s="54"/>
      <c r="J115" s="54"/>
      <c r="K115" s="54"/>
      <c r="L115" s="169"/>
      <c r="M115" s="169"/>
      <c r="N115" s="169"/>
      <c r="O115" s="31">
        <v>4</v>
      </c>
      <c r="P115" s="31"/>
      <c r="S115" s="51"/>
      <c r="T115" s="52"/>
      <c r="U115" s="207"/>
      <c r="V115" s="207"/>
      <c r="W115" s="132"/>
      <c r="X115" s="207"/>
      <c r="Y115" s="207"/>
      <c r="Z115" s="132"/>
      <c r="AA115" s="207"/>
      <c r="AB115" s="207"/>
      <c r="AC115" s="132"/>
      <c r="AD115" s="207"/>
      <c r="AE115" s="207"/>
      <c r="AF115" s="207"/>
      <c r="AG115" s="45">
        <v>1</v>
      </c>
      <c r="AH115" s="31"/>
      <c r="AI115" s="31"/>
      <c r="AJ115" s="32"/>
      <c r="AO115" s="207"/>
      <c r="AP115" s="207"/>
      <c r="AQ115" s="207"/>
      <c r="AR115" s="207"/>
      <c r="AS115" s="207"/>
      <c r="AT115" s="207"/>
      <c r="AU115" s="207"/>
      <c r="AV115" s="207"/>
      <c r="AW115" s="34"/>
      <c r="AX115" s="35"/>
      <c r="AY115" s="36"/>
      <c r="AZ115" s="206"/>
    </row>
    <row r="116" spans="1:52" s="9" customFormat="1" x14ac:dyDescent="0.35">
      <c r="A116" s="29"/>
      <c r="B116" s="71" t="s">
        <v>34</v>
      </c>
      <c r="C116" s="54"/>
      <c r="D116" s="54"/>
      <c r="E116" s="54"/>
      <c r="F116" s="54"/>
      <c r="G116" s="54"/>
      <c r="H116" s="54"/>
      <c r="I116" s="54"/>
      <c r="J116" s="54"/>
      <c r="K116" s="54"/>
      <c r="L116" s="169"/>
      <c r="M116" s="169"/>
      <c r="N116" s="169"/>
      <c r="O116" s="31">
        <v>2</v>
      </c>
      <c r="P116" s="31"/>
      <c r="S116" s="51"/>
      <c r="T116" s="52"/>
      <c r="U116" s="207"/>
      <c r="V116" s="207"/>
      <c r="W116" s="132"/>
      <c r="X116" s="207"/>
      <c r="Y116" s="207"/>
      <c r="Z116" s="132"/>
      <c r="AA116" s="207"/>
      <c r="AB116" s="207"/>
      <c r="AC116" s="132"/>
      <c r="AD116" s="207"/>
      <c r="AE116" s="207"/>
      <c r="AF116" s="207"/>
      <c r="AG116" s="45">
        <v>1</v>
      </c>
      <c r="AH116" s="31"/>
      <c r="AI116" s="31"/>
      <c r="AJ116" s="32"/>
      <c r="AO116" s="207"/>
      <c r="AP116" s="207"/>
      <c r="AQ116" s="207"/>
      <c r="AR116" s="207"/>
      <c r="AS116" s="207"/>
      <c r="AT116" s="207"/>
      <c r="AU116" s="207"/>
      <c r="AV116" s="207"/>
      <c r="AW116" s="34"/>
      <c r="AX116" s="35"/>
      <c r="AY116" s="36"/>
      <c r="AZ116" s="206"/>
    </row>
    <row r="117" spans="1:52" s="9" customFormat="1" x14ac:dyDescent="0.35">
      <c r="A117" s="29"/>
      <c r="B117" s="71" t="s">
        <v>35</v>
      </c>
      <c r="C117" s="54"/>
      <c r="D117" s="54"/>
      <c r="E117" s="54"/>
      <c r="F117" s="54"/>
      <c r="G117" s="54"/>
      <c r="H117" s="54"/>
      <c r="I117" s="54"/>
      <c r="J117" s="54"/>
      <c r="K117" s="54"/>
      <c r="L117" s="169"/>
      <c r="M117" s="169"/>
      <c r="N117" s="169"/>
      <c r="O117" s="31">
        <v>25</v>
      </c>
      <c r="P117" s="31"/>
      <c r="S117" s="51"/>
      <c r="T117" s="52"/>
      <c r="U117" s="207"/>
      <c r="V117" s="207"/>
      <c r="W117" s="132"/>
      <c r="X117" s="207"/>
      <c r="Y117" s="207"/>
      <c r="Z117" s="132"/>
      <c r="AA117" s="207"/>
      <c r="AB117" s="207"/>
      <c r="AC117" s="132"/>
      <c r="AD117" s="207"/>
      <c r="AE117" s="207"/>
      <c r="AF117" s="207"/>
      <c r="AG117" s="45">
        <v>19</v>
      </c>
      <c r="AH117" s="31"/>
      <c r="AI117" s="31"/>
      <c r="AJ117" s="32"/>
      <c r="AO117" s="207"/>
      <c r="AP117" s="207"/>
      <c r="AQ117" s="207"/>
      <c r="AR117" s="207"/>
      <c r="AS117" s="207"/>
      <c r="AT117" s="207"/>
      <c r="AU117" s="207"/>
      <c r="AV117" s="207"/>
      <c r="AW117" s="34"/>
      <c r="AX117" s="35"/>
      <c r="AY117" s="36"/>
      <c r="AZ117" s="206"/>
    </row>
    <row r="118" spans="1:52" s="9" customFormat="1" x14ac:dyDescent="0.35">
      <c r="A118" s="29"/>
      <c r="B118" s="71" t="s">
        <v>37</v>
      </c>
      <c r="C118" s="54"/>
      <c r="D118" s="54"/>
      <c r="E118" s="54"/>
      <c r="F118" s="54"/>
      <c r="G118" s="54"/>
      <c r="H118" s="54"/>
      <c r="I118" s="54"/>
      <c r="J118" s="54"/>
      <c r="K118" s="54"/>
      <c r="L118" s="169"/>
      <c r="M118" s="169"/>
      <c r="N118" s="169"/>
      <c r="O118" s="31">
        <v>4</v>
      </c>
      <c r="P118" s="31"/>
      <c r="S118" s="51"/>
      <c r="T118" s="52"/>
      <c r="U118" s="207"/>
      <c r="V118" s="207"/>
      <c r="W118" s="132"/>
      <c r="X118" s="207"/>
      <c r="Y118" s="207"/>
      <c r="Z118" s="132"/>
      <c r="AA118" s="207"/>
      <c r="AB118" s="207"/>
      <c r="AC118" s="132"/>
      <c r="AD118" s="207"/>
      <c r="AE118" s="207"/>
      <c r="AF118" s="207"/>
      <c r="AG118" s="45">
        <v>3</v>
      </c>
      <c r="AH118" s="31"/>
      <c r="AI118" s="31"/>
      <c r="AJ118" s="32"/>
      <c r="AO118" s="207"/>
      <c r="AP118" s="207"/>
      <c r="AQ118" s="207"/>
      <c r="AR118" s="207"/>
      <c r="AS118" s="207"/>
      <c r="AT118" s="207"/>
      <c r="AU118" s="207"/>
      <c r="AV118" s="207"/>
      <c r="AW118" s="34"/>
      <c r="AX118" s="35"/>
      <c r="AY118" s="36"/>
      <c r="AZ118" s="206"/>
    </row>
    <row r="119" spans="1:52" s="9" customFormat="1" x14ac:dyDescent="0.35">
      <c r="A119" s="29"/>
      <c r="B119" s="71" t="s">
        <v>39</v>
      </c>
      <c r="C119" s="54"/>
      <c r="D119" s="54"/>
      <c r="E119" s="54"/>
      <c r="F119" s="54"/>
      <c r="G119" s="54"/>
      <c r="H119" s="54"/>
      <c r="I119" s="54"/>
      <c r="J119" s="54"/>
      <c r="K119" s="54"/>
      <c r="L119" s="169"/>
      <c r="M119" s="169"/>
      <c r="N119" s="169"/>
      <c r="O119" s="31">
        <v>6</v>
      </c>
      <c r="P119" s="31"/>
      <c r="S119" s="51"/>
      <c r="T119" s="52"/>
      <c r="U119" s="207"/>
      <c r="V119" s="207"/>
      <c r="W119" s="132"/>
      <c r="X119" s="207"/>
      <c r="Y119" s="207"/>
      <c r="Z119" s="132"/>
      <c r="AA119" s="207"/>
      <c r="AB119" s="207"/>
      <c r="AC119" s="132"/>
      <c r="AD119" s="207"/>
      <c r="AE119" s="207"/>
      <c r="AF119" s="207"/>
      <c r="AG119" s="45">
        <v>4</v>
      </c>
      <c r="AH119" s="31"/>
      <c r="AI119" s="31"/>
      <c r="AJ119" s="32"/>
      <c r="AO119" s="207"/>
      <c r="AP119" s="207"/>
      <c r="AQ119" s="207"/>
      <c r="AR119" s="207"/>
      <c r="AS119" s="207"/>
      <c r="AT119" s="207"/>
      <c r="AU119" s="207"/>
      <c r="AV119" s="207"/>
      <c r="AW119" s="34"/>
      <c r="AX119" s="35"/>
      <c r="AY119" s="36"/>
      <c r="AZ119" s="206"/>
    </row>
    <row r="120" spans="1:52" s="9" customFormat="1" x14ac:dyDescent="0.35">
      <c r="A120" s="29"/>
      <c r="B120" s="71" t="s">
        <v>41</v>
      </c>
      <c r="C120" s="54"/>
      <c r="D120" s="54"/>
      <c r="E120" s="54"/>
      <c r="F120" s="54"/>
      <c r="G120" s="54"/>
      <c r="H120" s="54"/>
      <c r="I120" s="54"/>
      <c r="J120" s="54"/>
      <c r="K120" s="54"/>
      <c r="L120" s="169"/>
      <c r="M120" s="169"/>
      <c r="N120" s="169"/>
      <c r="S120" s="51"/>
      <c r="T120" s="52"/>
      <c r="U120" s="207"/>
      <c r="V120" s="207"/>
      <c r="W120" s="132"/>
      <c r="X120" s="207"/>
      <c r="Y120" s="207"/>
      <c r="Z120" s="132"/>
      <c r="AA120" s="207"/>
      <c r="AB120" s="207"/>
      <c r="AC120" s="132"/>
      <c r="AD120" s="207"/>
      <c r="AE120" s="207"/>
      <c r="AF120" s="207"/>
      <c r="AG120" s="45"/>
      <c r="AH120" s="31"/>
      <c r="AI120" s="31"/>
      <c r="AJ120" s="32"/>
      <c r="AO120" s="207"/>
      <c r="AP120" s="207"/>
      <c r="AQ120" s="207"/>
      <c r="AR120" s="207"/>
      <c r="AS120" s="207"/>
      <c r="AT120" s="207"/>
      <c r="AU120" s="207"/>
      <c r="AV120" s="207"/>
      <c r="AW120" s="34"/>
      <c r="AX120" s="35"/>
      <c r="AY120" s="36"/>
      <c r="AZ120" s="206"/>
    </row>
    <row r="121" spans="1:52" s="9" customFormat="1" x14ac:dyDescent="0.35">
      <c r="A121" s="29"/>
      <c r="B121" s="71" t="s">
        <v>43</v>
      </c>
      <c r="C121" s="54"/>
      <c r="D121" s="54"/>
      <c r="E121" s="54"/>
      <c r="F121" s="54"/>
      <c r="G121" s="54"/>
      <c r="H121" s="54"/>
      <c r="I121" s="54"/>
      <c r="J121" s="54"/>
      <c r="K121" s="54"/>
      <c r="L121" s="169"/>
      <c r="M121" s="169"/>
      <c r="N121" s="169"/>
      <c r="O121" s="31">
        <v>20</v>
      </c>
      <c r="P121" s="31"/>
      <c r="S121" s="51"/>
      <c r="T121" s="52"/>
      <c r="U121" s="207"/>
      <c r="V121" s="207"/>
      <c r="W121" s="132"/>
      <c r="X121" s="207"/>
      <c r="Y121" s="207"/>
      <c r="Z121" s="132"/>
      <c r="AA121" s="207"/>
      <c r="AB121" s="207"/>
      <c r="AC121" s="132"/>
      <c r="AD121" s="207"/>
      <c r="AE121" s="207"/>
      <c r="AF121" s="207"/>
      <c r="AG121" s="45">
        <v>26</v>
      </c>
      <c r="AH121" s="31"/>
      <c r="AI121" s="31"/>
      <c r="AJ121" s="32"/>
      <c r="AO121" s="207"/>
      <c r="AP121" s="207"/>
      <c r="AQ121" s="207"/>
      <c r="AR121" s="207"/>
      <c r="AS121" s="207"/>
      <c r="AT121" s="207"/>
      <c r="AU121" s="207"/>
      <c r="AV121" s="207"/>
      <c r="AW121" s="34"/>
      <c r="AX121" s="35"/>
      <c r="AY121" s="36"/>
      <c r="AZ121" s="206"/>
    </row>
    <row r="122" spans="1:52" s="9" customFormat="1" x14ac:dyDescent="0.35">
      <c r="A122" s="29"/>
      <c r="B122" s="71" t="s">
        <v>45</v>
      </c>
      <c r="C122" s="54"/>
      <c r="D122" s="54"/>
      <c r="E122" s="54"/>
      <c r="F122" s="54"/>
      <c r="G122" s="54"/>
      <c r="H122" s="54"/>
      <c r="I122" s="54"/>
      <c r="J122" s="54"/>
      <c r="K122" s="54"/>
      <c r="L122" s="169"/>
      <c r="M122" s="169"/>
      <c r="N122" s="169"/>
      <c r="O122" s="31">
        <v>1</v>
      </c>
      <c r="P122" s="31"/>
      <c r="S122" s="51"/>
      <c r="T122" s="52"/>
      <c r="U122" s="207"/>
      <c r="V122" s="207"/>
      <c r="W122" s="132"/>
      <c r="X122" s="207"/>
      <c r="Y122" s="207"/>
      <c r="Z122" s="132"/>
      <c r="AA122" s="207"/>
      <c r="AB122" s="207"/>
      <c r="AC122" s="132"/>
      <c r="AD122" s="207"/>
      <c r="AE122" s="207"/>
      <c r="AF122" s="207"/>
      <c r="AG122" s="45">
        <v>2</v>
      </c>
      <c r="AH122" s="31"/>
      <c r="AI122" s="31"/>
      <c r="AJ122" s="32"/>
      <c r="AO122" s="207"/>
      <c r="AP122" s="207"/>
      <c r="AQ122" s="207"/>
      <c r="AR122" s="207"/>
      <c r="AS122" s="207"/>
      <c r="AT122" s="207"/>
      <c r="AU122" s="207"/>
      <c r="AV122" s="207"/>
      <c r="AW122" s="34"/>
      <c r="AX122" s="35"/>
      <c r="AY122" s="36"/>
      <c r="AZ122" s="206"/>
    </row>
    <row r="123" spans="1:52" s="9" customFormat="1" x14ac:dyDescent="0.35">
      <c r="A123" s="29"/>
      <c r="B123" s="71" t="s">
        <v>46</v>
      </c>
      <c r="C123" s="54"/>
      <c r="D123" s="54"/>
      <c r="E123" s="54"/>
      <c r="F123" s="54"/>
      <c r="G123" s="54"/>
      <c r="H123" s="54"/>
      <c r="I123" s="54"/>
      <c r="J123" s="54"/>
      <c r="K123" s="54"/>
      <c r="L123" s="169"/>
      <c r="M123" s="169"/>
      <c r="N123" s="169"/>
      <c r="O123" s="31">
        <v>4</v>
      </c>
      <c r="P123" s="31"/>
      <c r="S123" s="51"/>
      <c r="T123" s="52"/>
      <c r="U123" s="207"/>
      <c r="V123" s="207"/>
      <c r="W123" s="132"/>
      <c r="X123" s="207"/>
      <c r="Y123" s="207"/>
      <c r="Z123" s="132"/>
      <c r="AA123" s="207"/>
      <c r="AB123" s="207"/>
      <c r="AC123" s="132"/>
      <c r="AD123" s="207"/>
      <c r="AE123" s="207"/>
      <c r="AF123" s="207"/>
      <c r="AG123" s="45">
        <v>4</v>
      </c>
      <c r="AH123" s="31"/>
      <c r="AI123" s="31"/>
      <c r="AJ123" s="32"/>
      <c r="AO123" s="207"/>
      <c r="AP123" s="207"/>
      <c r="AQ123" s="207"/>
      <c r="AR123" s="207"/>
      <c r="AS123" s="207"/>
      <c r="AT123" s="207"/>
      <c r="AU123" s="207"/>
      <c r="AV123" s="207"/>
      <c r="AW123" s="34"/>
      <c r="AX123" s="35"/>
      <c r="AY123" s="36"/>
      <c r="AZ123" s="206"/>
    </row>
    <row r="124" spans="1:52" s="9" customFormat="1" x14ac:dyDescent="0.35">
      <c r="A124" s="29"/>
      <c r="B124" s="71" t="s">
        <v>44</v>
      </c>
      <c r="C124" s="54"/>
      <c r="D124" s="54"/>
      <c r="E124" s="54"/>
      <c r="F124" s="54"/>
      <c r="G124" s="54"/>
      <c r="H124" s="54"/>
      <c r="I124" s="54"/>
      <c r="J124" s="54"/>
      <c r="K124" s="54"/>
      <c r="L124" s="169"/>
      <c r="M124" s="169"/>
      <c r="N124" s="169"/>
      <c r="O124" s="31">
        <v>82</v>
      </c>
      <c r="P124" s="31"/>
      <c r="S124" s="51"/>
      <c r="T124" s="52"/>
      <c r="U124" s="207"/>
      <c r="V124" s="207"/>
      <c r="W124" s="132"/>
      <c r="X124" s="207"/>
      <c r="Y124" s="207"/>
      <c r="Z124" s="132"/>
      <c r="AA124" s="207"/>
      <c r="AB124" s="207"/>
      <c r="AC124" s="132"/>
      <c r="AD124" s="207"/>
      <c r="AE124" s="207"/>
      <c r="AF124" s="207"/>
      <c r="AG124" s="45">
        <v>34</v>
      </c>
      <c r="AH124" s="31"/>
      <c r="AI124" s="31"/>
      <c r="AJ124" s="32"/>
      <c r="AO124" s="207"/>
      <c r="AP124" s="207"/>
      <c r="AQ124" s="207"/>
      <c r="AR124" s="207"/>
      <c r="AS124" s="207"/>
      <c r="AT124" s="207"/>
      <c r="AU124" s="207"/>
      <c r="AV124" s="207"/>
      <c r="AW124" s="34"/>
      <c r="AX124" s="35"/>
      <c r="AY124" s="36"/>
      <c r="AZ124" s="206"/>
    </row>
    <row r="125" spans="1:52" s="9" customFormat="1" x14ac:dyDescent="0.35">
      <c r="A125" s="29"/>
      <c r="B125" s="71" t="s">
        <v>40</v>
      </c>
      <c r="C125" s="54"/>
      <c r="D125" s="54"/>
      <c r="E125" s="54"/>
      <c r="F125" s="54"/>
      <c r="G125" s="54"/>
      <c r="H125" s="54"/>
      <c r="I125" s="54"/>
      <c r="J125" s="54"/>
      <c r="K125" s="54"/>
      <c r="L125" s="169"/>
      <c r="M125" s="169"/>
      <c r="N125" s="169"/>
      <c r="O125" s="31">
        <v>85</v>
      </c>
      <c r="P125" s="31"/>
      <c r="S125" s="51"/>
      <c r="T125" s="52"/>
      <c r="U125" s="207"/>
      <c r="V125" s="207"/>
      <c r="W125" s="132"/>
      <c r="X125" s="207"/>
      <c r="Y125" s="207"/>
      <c r="Z125" s="132"/>
      <c r="AA125" s="207"/>
      <c r="AB125" s="207"/>
      <c r="AC125" s="132"/>
      <c r="AD125" s="207"/>
      <c r="AE125" s="207"/>
      <c r="AF125" s="207"/>
      <c r="AG125" s="45">
        <v>67</v>
      </c>
      <c r="AH125" s="31"/>
      <c r="AI125" s="31"/>
      <c r="AJ125" s="32"/>
      <c r="AO125" s="207"/>
      <c r="AP125" s="207"/>
      <c r="AQ125" s="207"/>
      <c r="AR125" s="207"/>
      <c r="AS125" s="207"/>
      <c r="AT125" s="207"/>
      <c r="AU125" s="207"/>
      <c r="AV125" s="207"/>
      <c r="AW125" s="34"/>
      <c r="AX125" s="35"/>
      <c r="AY125" s="36"/>
      <c r="AZ125" s="206"/>
    </row>
    <row r="126" spans="1:52" s="9" customFormat="1" x14ac:dyDescent="0.35">
      <c r="A126" s="29"/>
      <c r="B126" s="71" t="s">
        <v>18</v>
      </c>
      <c r="C126" s="54"/>
      <c r="D126" s="54"/>
      <c r="E126" s="54"/>
      <c r="F126" s="54"/>
      <c r="G126" s="54"/>
      <c r="H126" s="54"/>
      <c r="I126" s="54"/>
      <c r="J126" s="54"/>
      <c r="K126" s="54"/>
      <c r="L126" s="169"/>
      <c r="M126" s="169"/>
      <c r="N126" s="169"/>
      <c r="O126" s="39">
        <f>SUM(O115:O125)</f>
        <v>233</v>
      </c>
      <c r="P126" s="39"/>
      <c r="S126" s="51"/>
      <c r="T126" s="52"/>
      <c r="U126" s="207"/>
      <c r="V126" s="207"/>
      <c r="W126" s="132"/>
      <c r="X126" s="207"/>
      <c r="Y126" s="207"/>
      <c r="Z126" s="132"/>
      <c r="AA126" s="207"/>
      <c r="AB126" s="207"/>
      <c r="AC126" s="132"/>
      <c r="AD126" s="207"/>
      <c r="AE126" s="207"/>
      <c r="AF126" s="207"/>
      <c r="AG126" s="103">
        <f>SUM(AG115:AG125)</f>
        <v>161</v>
      </c>
      <c r="AH126" s="31"/>
      <c r="AI126" s="31"/>
      <c r="AJ126" s="32"/>
      <c r="AO126" s="207"/>
      <c r="AP126" s="207"/>
      <c r="AQ126" s="207"/>
      <c r="AR126" s="207"/>
      <c r="AS126" s="207"/>
      <c r="AT126" s="207"/>
      <c r="AU126" s="207"/>
      <c r="AV126" s="207"/>
      <c r="AW126" s="34"/>
      <c r="AX126" s="35"/>
      <c r="AY126" s="36"/>
      <c r="AZ126" s="206"/>
    </row>
    <row r="127" spans="1:52" s="9" customFormat="1" ht="29" x14ac:dyDescent="0.35">
      <c r="A127" s="18" t="s">
        <v>91</v>
      </c>
      <c r="B127" s="19" t="s">
        <v>92</v>
      </c>
      <c r="C127" s="20"/>
      <c r="D127" s="20"/>
      <c r="E127" s="20"/>
      <c r="F127" s="20"/>
      <c r="G127" s="20"/>
      <c r="H127" s="20"/>
      <c r="I127" s="20"/>
      <c r="J127" s="20"/>
      <c r="K127" s="20"/>
      <c r="L127" s="170"/>
      <c r="M127" s="170"/>
      <c r="N127" s="170"/>
      <c r="O127" s="22"/>
      <c r="P127" s="22"/>
      <c r="Q127" s="22"/>
      <c r="R127" s="22"/>
      <c r="S127" s="22"/>
      <c r="T127" s="23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1"/>
      <c r="AH127" s="22"/>
      <c r="AI127" s="22"/>
      <c r="AJ127" s="23"/>
      <c r="AK127" s="25"/>
      <c r="AL127" s="25"/>
      <c r="AM127" s="25"/>
      <c r="AN127" s="25"/>
      <c r="AO127" s="24"/>
      <c r="AP127" s="24"/>
      <c r="AQ127" s="24"/>
      <c r="AR127" s="24"/>
      <c r="AS127" s="24"/>
      <c r="AT127" s="24"/>
      <c r="AU127" s="24"/>
      <c r="AV127" s="24"/>
      <c r="AW127" s="26"/>
      <c r="AX127" s="27"/>
      <c r="AY127" s="28"/>
      <c r="AZ127" s="206"/>
    </row>
    <row r="128" spans="1:52" s="9" customFormat="1" x14ac:dyDescent="0.35">
      <c r="A128" s="29">
        <v>16</v>
      </c>
      <c r="B128" s="53" t="s">
        <v>93</v>
      </c>
      <c r="C128" s="48">
        <v>22961</v>
      </c>
      <c r="D128" s="48"/>
      <c r="E128" s="48"/>
      <c r="F128" s="48">
        <v>14407</v>
      </c>
      <c r="G128" s="48"/>
      <c r="H128" s="48"/>
      <c r="I128" s="48">
        <v>16290</v>
      </c>
      <c r="J128" s="48"/>
      <c r="K128" s="48"/>
      <c r="L128" s="48">
        <v>17110</v>
      </c>
      <c r="M128" s="48"/>
      <c r="N128" s="48"/>
      <c r="O128" s="117">
        <v>70768</v>
      </c>
      <c r="P128" s="31"/>
      <c r="Q128" s="31"/>
      <c r="R128" s="31"/>
      <c r="S128" s="31"/>
      <c r="T128" s="32"/>
      <c r="U128" s="44">
        <v>17956</v>
      </c>
      <c r="V128" s="44"/>
      <c r="W128" s="44"/>
      <c r="X128" s="44">
        <v>18634</v>
      </c>
      <c r="Y128" s="44"/>
      <c r="Z128" s="44"/>
      <c r="AA128" s="44">
        <v>15238</v>
      </c>
      <c r="AB128" s="44"/>
      <c r="AC128" s="44"/>
      <c r="AD128" s="44"/>
      <c r="AE128" s="44"/>
      <c r="AF128" s="44"/>
      <c r="AG128" s="45">
        <f>SUM(U128:AF128)</f>
        <v>51828</v>
      </c>
      <c r="AH128" s="31"/>
      <c r="AI128" s="31"/>
      <c r="AJ128" s="32"/>
      <c r="AO128" s="207"/>
      <c r="AP128" s="207"/>
      <c r="AQ128" s="207"/>
      <c r="AR128" s="207"/>
      <c r="AS128" s="207"/>
      <c r="AT128" s="207"/>
      <c r="AU128" s="207"/>
      <c r="AV128" s="207"/>
      <c r="AW128" s="34"/>
      <c r="AX128" s="35"/>
      <c r="AY128" s="36"/>
      <c r="AZ128" s="206" t="s">
        <v>94</v>
      </c>
    </row>
    <row r="129" spans="1:52" s="9" customFormat="1" x14ac:dyDescent="0.35">
      <c r="A129" s="29">
        <v>17</v>
      </c>
      <c r="B129" s="53" t="s">
        <v>95</v>
      </c>
      <c r="C129" s="48">
        <v>1287</v>
      </c>
      <c r="D129" s="48"/>
      <c r="E129" s="48"/>
      <c r="F129" s="48">
        <v>989</v>
      </c>
      <c r="G129" s="48"/>
      <c r="H129" s="48"/>
      <c r="I129" s="48">
        <v>1099</v>
      </c>
      <c r="J129" s="48"/>
      <c r="K129" s="48"/>
      <c r="L129" s="48">
        <v>1025</v>
      </c>
      <c r="M129" s="48"/>
      <c r="N129" s="48"/>
      <c r="O129" s="117">
        <f>C129+F129+I129+L129</f>
        <v>4400</v>
      </c>
      <c r="P129" s="31"/>
      <c r="Q129" s="31"/>
      <c r="R129" s="31"/>
      <c r="S129" s="31"/>
      <c r="T129" s="32"/>
      <c r="U129" s="44">
        <v>1061</v>
      </c>
      <c r="V129" s="44"/>
      <c r="W129" s="44"/>
      <c r="X129" s="44">
        <v>1488</v>
      </c>
      <c r="Y129" s="44"/>
      <c r="Z129" s="44"/>
      <c r="AA129" s="44"/>
      <c r="AB129" s="44"/>
      <c r="AC129" s="44"/>
      <c r="AD129" s="44"/>
      <c r="AE129" s="44"/>
      <c r="AF129" s="44"/>
      <c r="AG129" s="45">
        <f>SUM(U129:AF129)</f>
        <v>2549</v>
      </c>
      <c r="AH129" s="31"/>
      <c r="AI129" s="31"/>
      <c r="AJ129" s="32"/>
      <c r="AO129" s="207"/>
      <c r="AP129" s="207"/>
      <c r="AQ129" s="207"/>
      <c r="AR129" s="207"/>
      <c r="AS129" s="207"/>
      <c r="AT129" s="207"/>
      <c r="AU129" s="207"/>
      <c r="AV129" s="207"/>
      <c r="AW129" s="34"/>
      <c r="AX129" s="35"/>
      <c r="AY129" s="36"/>
      <c r="AZ129" s="229" t="s">
        <v>96</v>
      </c>
    </row>
    <row r="130" spans="1:52" s="9" customFormat="1" x14ac:dyDescent="0.35">
      <c r="A130" s="29">
        <v>18</v>
      </c>
      <c r="B130" s="53" t="s">
        <v>97</v>
      </c>
      <c r="C130" s="48">
        <v>276</v>
      </c>
      <c r="D130" s="48"/>
      <c r="E130" s="48"/>
      <c r="F130" s="48">
        <v>200</v>
      </c>
      <c r="G130" s="48"/>
      <c r="H130" s="48"/>
      <c r="I130" s="48">
        <v>312</v>
      </c>
      <c r="J130" s="48"/>
      <c r="K130" s="48"/>
      <c r="L130" s="48">
        <v>215</v>
      </c>
      <c r="M130" s="48"/>
      <c r="N130" s="48"/>
      <c r="O130" s="117">
        <v>1003</v>
      </c>
      <c r="P130" s="31"/>
      <c r="Q130" s="31"/>
      <c r="R130" s="31"/>
      <c r="S130" s="31"/>
      <c r="T130" s="32"/>
      <c r="U130" s="44">
        <v>283</v>
      </c>
      <c r="V130" s="44"/>
      <c r="W130" s="44"/>
      <c r="X130" s="44">
        <v>488</v>
      </c>
      <c r="Y130" s="44"/>
      <c r="Z130" s="44"/>
      <c r="AA130" s="44"/>
      <c r="AB130" s="44"/>
      <c r="AC130" s="44"/>
      <c r="AD130" s="44"/>
      <c r="AE130" s="44"/>
      <c r="AF130" s="44"/>
      <c r="AG130" s="45">
        <f>SUM(U130:AF130)</f>
        <v>771</v>
      </c>
      <c r="AH130" s="31"/>
      <c r="AI130" s="31"/>
      <c r="AJ130" s="32"/>
      <c r="AO130" s="207"/>
      <c r="AP130" s="207"/>
      <c r="AQ130" s="207"/>
      <c r="AR130" s="207"/>
      <c r="AS130" s="207"/>
      <c r="AT130" s="207"/>
      <c r="AU130" s="207"/>
      <c r="AV130" s="207"/>
      <c r="AW130" s="34"/>
      <c r="AX130" s="35"/>
      <c r="AY130" s="36"/>
      <c r="AZ130" s="229"/>
    </row>
    <row r="131" spans="1:52" s="9" customFormat="1" x14ac:dyDescent="0.35">
      <c r="A131" s="29">
        <v>19</v>
      </c>
      <c r="B131" s="56" t="s">
        <v>98</v>
      </c>
      <c r="C131" s="29"/>
      <c r="D131" s="29"/>
      <c r="E131" s="29"/>
      <c r="F131" s="48"/>
      <c r="G131" s="48"/>
      <c r="H131" s="48"/>
      <c r="I131" s="29"/>
      <c r="J131" s="29"/>
      <c r="K131" s="29"/>
      <c r="L131" s="29"/>
      <c r="M131" s="29"/>
      <c r="N131" s="29"/>
      <c r="O131" s="118"/>
      <c r="P131" s="160"/>
      <c r="Q131" s="31"/>
      <c r="R131" s="31"/>
      <c r="S131" s="31"/>
      <c r="T131" s="32"/>
      <c r="U131" s="207"/>
      <c r="V131" s="207"/>
      <c r="W131" s="207"/>
      <c r="X131" s="207"/>
      <c r="Y131" s="207"/>
      <c r="Z131" s="207"/>
      <c r="AA131" s="207"/>
      <c r="AB131" s="207"/>
      <c r="AC131" s="207"/>
      <c r="AD131" s="207"/>
      <c r="AE131" s="207"/>
      <c r="AF131" s="207"/>
      <c r="AG131" s="30"/>
      <c r="AH131" s="31"/>
      <c r="AI131" s="31"/>
      <c r="AJ131" s="32"/>
      <c r="AO131" s="207"/>
      <c r="AP131" s="207"/>
      <c r="AQ131" s="207"/>
      <c r="AR131" s="207"/>
      <c r="AS131" s="207"/>
      <c r="AT131" s="207"/>
      <c r="AU131" s="207"/>
      <c r="AV131" s="207"/>
      <c r="AW131" s="34"/>
      <c r="AX131" s="35"/>
      <c r="AY131" s="36"/>
      <c r="AZ131" s="206"/>
    </row>
    <row r="132" spans="1:52" s="9" customFormat="1" ht="29" x14ac:dyDescent="0.35">
      <c r="A132" s="18" t="s">
        <v>99</v>
      </c>
      <c r="B132" s="19" t="s">
        <v>100</v>
      </c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1"/>
      <c r="P132" s="22"/>
      <c r="Q132" s="22"/>
      <c r="R132" s="22"/>
      <c r="S132" s="22"/>
      <c r="T132" s="23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1"/>
      <c r="AH132" s="22"/>
      <c r="AI132" s="22"/>
      <c r="AJ132" s="23"/>
      <c r="AK132" s="25"/>
      <c r="AL132" s="25"/>
      <c r="AM132" s="25"/>
      <c r="AN132" s="25"/>
      <c r="AO132" s="24"/>
      <c r="AP132" s="24"/>
      <c r="AQ132" s="24"/>
      <c r="AR132" s="24"/>
      <c r="AS132" s="24"/>
      <c r="AT132" s="24"/>
      <c r="AU132" s="24"/>
      <c r="AV132" s="24"/>
      <c r="AW132" s="26"/>
      <c r="AX132" s="27"/>
      <c r="AY132" s="28"/>
      <c r="AZ132" s="206"/>
    </row>
    <row r="133" spans="1:52" s="9" customFormat="1" ht="29" x14ac:dyDescent="0.35">
      <c r="A133" s="29">
        <v>20</v>
      </c>
      <c r="B133" s="56" t="s">
        <v>101</v>
      </c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30"/>
      <c r="P133" s="31"/>
      <c r="Q133" s="31"/>
      <c r="R133" s="31"/>
      <c r="S133" s="31"/>
      <c r="T133" s="32"/>
      <c r="U133" s="207"/>
      <c r="V133" s="207"/>
      <c r="W133" s="207"/>
      <c r="X133" s="207"/>
      <c r="Y133" s="207"/>
      <c r="Z133" s="207"/>
      <c r="AA133" s="207"/>
      <c r="AB133" s="207"/>
      <c r="AC133" s="207"/>
      <c r="AD133" s="207"/>
      <c r="AE133" s="207"/>
      <c r="AF133" s="207"/>
      <c r="AG133" s="30"/>
      <c r="AH133" s="31"/>
      <c r="AI133" s="31"/>
      <c r="AJ133" s="32"/>
      <c r="AO133" s="207"/>
      <c r="AP133" s="207"/>
      <c r="AQ133" s="207"/>
      <c r="AR133" s="207"/>
      <c r="AS133" s="207"/>
      <c r="AT133" s="207"/>
      <c r="AU133" s="207"/>
      <c r="AV133" s="207"/>
      <c r="AW133" s="34"/>
      <c r="AX133" s="35"/>
      <c r="AY133" s="36"/>
      <c r="AZ133" s="206"/>
    </row>
    <row r="134" spans="1:52" s="9" customFormat="1" x14ac:dyDescent="0.35">
      <c r="A134" s="29"/>
      <c r="B134" s="79" t="s">
        <v>102</v>
      </c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30" t="s">
        <v>12</v>
      </c>
      <c r="P134" s="31"/>
      <c r="Q134" s="31" t="s">
        <v>51</v>
      </c>
      <c r="R134" s="31"/>
      <c r="S134" s="31" t="s">
        <v>52</v>
      </c>
      <c r="T134" s="32"/>
      <c r="U134" s="207" t="s">
        <v>12</v>
      </c>
      <c r="V134" s="207" t="s">
        <v>51</v>
      </c>
      <c r="W134" s="207" t="s">
        <v>52</v>
      </c>
      <c r="X134" s="207" t="s">
        <v>12</v>
      </c>
      <c r="Y134" s="207" t="s">
        <v>51</v>
      </c>
      <c r="Z134" s="207" t="s">
        <v>52</v>
      </c>
      <c r="AA134" s="207" t="s">
        <v>12</v>
      </c>
      <c r="AB134" s="207" t="s">
        <v>51</v>
      </c>
      <c r="AC134" s="207" t="s">
        <v>52</v>
      </c>
      <c r="AD134" s="207" t="s">
        <v>12</v>
      </c>
      <c r="AE134" s="207" t="s">
        <v>51</v>
      </c>
      <c r="AF134" s="207" t="s">
        <v>52</v>
      </c>
      <c r="AG134" s="30" t="s">
        <v>12</v>
      </c>
      <c r="AH134" s="31" t="s">
        <v>51</v>
      </c>
      <c r="AI134" s="31"/>
      <c r="AJ134" s="32"/>
      <c r="AO134" s="207"/>
      <c r="AP134" s="207"/>
      <c r="AQ134" s="207"/>
      <c r="AR134" s="207"/>
      <c r="AS134" s="207"/>
      <c r="AT134" s="207"/>
      <c r="AU134" s="207"/>
      <c r="AV134" s="207"/>
      <c r="AW134" s="34"/>
      <c r="AX134" s="35"/>
      <c r="AY134" s="36"/>
      <c r="AZ134" s="206"/>
    </row>
    <row r="135" spans="1:52" s="9" customFormat="1" x14ac:dyDescent="0.35">
      <c r="A135" s="29">
        <v>21</v>
      </c>
      <c r="C135" s="174">
        <v>824</v>
      </c>
      <c r="E135" s="182">
        <v>0.627</v>
      </c>
      <c r="F135" s="174">
        <v>755</v>
      </c>
      <c r="G135" s="174"/>
      <c r="H135" s="182">
        <v>0.57799999999999996</v>
      </c>
      <c r="I135" s="174">
        <v>820</v>
      </c>
      <c r="J135" s="174"/>
      <c r="K135" s="182">
        <v>0.59</v>
      </c>
      <c r="L135" s="174">
        <v>874</v>
      </c>
      <c r="M135" s="174"/>
      <c r="N135" s="182">
        <v>0.50800000000000001</v>
      </c>
      <c r="O135" s="30">
        <v>1735</v>
      </c>
      <c r="P135" s="31"/>
      <c r="Q135" s="31"/>
      <c r="R135" s="31"/>
      <c r="S135" s="115">
        <v>0.54100000000000004</v>
      </c>
      <c r="T135" s="32"/>
      <c r="U135" s="207">
        <v>988</v>
      </c>
      <c r="V135" s="207"/>
      <c r="W135" s="132">
        <v>0.55600000000000005</v>
      </c>
      <c r="X135" s="207">
        <v>903</v>
      </c>
      <c r="Y135" s="207"/>
      <c r="Z135" s="132">
        <v>0.56799999999999995</v>
      </c>
      <c r="AA135" s="207">
        <v>836</v>
      </c>
      <c r="AB135" s="207"/>
      <c r="AC135" s="132">
        <v>0.54</v>
      </c>
      <c r="AD135" s="207"/>
      <c r="AE135" s="207"/>
      <c r="AF135" s="207"/>
      <c r="AG135" s="45">
        <f>SUM(U135, X135, AA135, AD135)</f>
        <v>2727</v>
      </c>
      <c r="AH135" s="42">
        <f>SUM(V135, Y135, AB135, AF135)</f>
        <v>0</v>
      </c>
      <c r="AI135" s="31"/>
      <c r="AJ135" s="32"/>
      <c r="AO135" s="207"/>
      <c r="AP135" s="207"/>
      <c r="AQ135" s="207"/>
      <c r="AR135" s="207"/>
      <c r="AS135" s="207"/>
      <c r="AT135" s="207"/>
      <c r="AU135" s="207"/>
      <c r="AV135" s="207"/>
      <c r="AW135" s="34"/>
      <c r="AX135" s="35"/>
      <c r="AY135" s="36"/>
      <c r="AZ135" s="222" t="s">
        <v>103</v>
      </c>
    </row>
    <row r="136" spans="1:52" s="9" customFormat="1" x14ac:dyDescent="0.35">
      <c r="A136" s="29">
        <v>22</v>
      </c>
      <c r="B136" s="56" t="s">
        <v>104</v>
      </c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30"/>
      <c r="P136" s="31"/>
      <c r="Q136" s="31"/>
      <c r="R136" s="31"/>
      <c r="S136" s="31"/>
      <c r="T136" s="32"/>
      <c r="U136" s="207"/>
      <c r="V136" s="207"/>
      <c r="W136" s="207"/>
      <c r="X136" s="207"/>
      <c r="Y136" s="207"/>
      <c r="Z136" s="207"/>
      <c r="AA136" s="207"/>
      <c r="AB136" s="207"/>
      <c r="AC136" s="207"/>
      <c r="AD136" s="207"/>
      <c r="AE136" s="207"/>
      <c r="AF136" s="207"/>
      <c r="AG136" s="30"/>
      <c r="AH136" s="31"/>
      <c r="AI136" s="31"/>
      <c r="AJ136" s="32"/>
      <c r="AO136" s="207"/>
      <c r="AP136" s="207"/>
      <c r="AQ136" s="207"/>
      <c r="AR136" s="207"/>
      <c r="AS136" s="207"/>
      <c r="AT136" s="207"/>
      <c r="AU136" s="207"/>
      <c r="AV136" s="207"/>
      <c r="AW136" s="34"/>
      <c r="AX136" s="35"/>
      <c r="AY136" s="36"/>
      <c r="AZ136" s="222"/>
    </row>
    <row r="137" spans="1:52" s="9" customFormat="1" x14ac:dyDescent="0.35">
      <c r="A137" s="29">
        <v>23</v>
      </c>
      <c r="B137" s="56" t="s">
        <v>105</v>
      </c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30"/>
      <c r="P137" s="31"/>
      <c r="Q137" s="31"/>
      <c r="R137" s="31"/>
      <c r="S137" s="31"/>
      <c r="T137" s="32"/>
      <c r="U137" s="207"/>
      <c r="V137" s="207"/>
      <c r="W137" s="207"/>
      <c r="X137" s="207"/>
      <c r="Y137" s="207"/>
      <c r="Z137" s="207"/>
      <c r="AA137" s="207"/>
      <c r="AB137" s="207"/>
      <c r="AC137" s="207"/>
      <c r="AD137" s="207"/>
      <c r="AE137" s="207"/>
      <c r="AF137" s="32"/>
      <c r="AG137" s="31"/>
      <c r="AH137" s="31"/>
      <c r="AI137" s="31"/>
      <c r="AJ137" s="32"/>
      <c r="AO137" s="207"/>
      <c r="AP137" s="207"/>
      <c r="AQ137" s="207"/>
      <c r="AR137" s="207"/>
      <c r="AS137" s="207"/>
      <c r="AT137" s="207"/>
      <c r="AU137" s="207"/>
      <c r="AV137" s="207"/>
      <c r="AW137" s="34"/>
      <c r="AX137" s="35"/>
      <c r="AY137" s="36"/>
      <c r="AZ137" s="222"/>
    </row>
    <row r="138" spans="1:52" s="9" customFormat="1" x14ac:dyDescent="0.35">
      <c r="A138" s="29"/>
      <c r="B138" s="79" t="s">
        <v>106</v>
      </c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30" t="s">
        <v>50</v>
      </c>
      <c r="P138" s="31"/>
      <c r="Q138" s="31" t="s">
        <v>53</v>
      </c>
      <c r="R138" s="31"/>
      <c r="S138" s="31" t="s">
        <v>107</v>
      </c>
      <c r="T138" s="32" t="s">
        <v>52</v>
      </c>
      <c r="U138" s="207" t="s">
        <v>50</v>
      </c>
      <c r="V138" s="207" t="s">
        <v>51</v>
      </c>
      <c r="W138" s="207" t="s">
        <v>52</v>
      </c>
      <c r="X138" s="207" t="s">
        <v>50</v>
      </c>
      <c r="Y138" s="207" t="s">
        <v>51</v>
      </c>
      <c r="Z138" s="207" t="s">
        <v>52</v>
      </c>
      <c r="AA138" s="207" t="s">
        <v>50</v>
      </c>
      <c r="AB138" s="207" t="s">
        <v>51</v>
      </c>
      <c r="AC138" s="207" t="s">
        <v>52</v>
      </c>
      <c r="AD138" s="207" t="s">
        <v>50</v>
      </c>
      <c r="AE138" s="207" t="s">
        <v>51</v>
      </c>
      <c r="AF138" s="32" t="s">
        <v>52</v>
      </c>
      <c r="AG138" s="207" t="s">
        <v>50</v>
      </c>
      <c r="AH138" s="207" t="s">
        <v>51</v>
      </c>
      <c r="AI138" s="31"/>
      <c r="AJ138" s="32"/>
      <c r="AO138" s="207"/>
      <c r="AP138" s="207"/>
      <c r="AQ138" s="207"/>
      <c r="AR138" s="207"/>
      <c r="AS138" s="207"/>
      <c r="AT138" s="207"/>
      <c r="AU138" s="207"/>
      <c r="AV138" s="207"/>
      <c r="AW138" s="34"/>
      <c r="AX138" s="35"/>
      <c r="AY138" s="36"/>
      <c r="AZ138" s="222"/>
    </row>
    <row r="139" spans="1:52" s="9" customFormat="1" x14ac:dyDescent="0.35">
      <c r="A139" s="29">
        <v>24</v>
      </c>
      <c r="B139" s="113" t="s">
        <v>108</v>
      </c>
      <c r="C139" s="174">
        <v>227</v>
      </c>
      <c r="D139" s="174"/>
      <c r="E139" s="183">
        <v>0.88670000000000004</v>
      </c>
      <c r="F139" s="174">
        <v>213</v>
      </c>
      <c r="G139" s="174"/>
      <c r="H139" s="183">
        <v>0.9103</v>
      </c>
      <c r="I139" s="174">
        <v>220</v>
      </c>
      <c r="J139" s="174"/>
      <c r="K139" s="183">
        <v>0.91669999999999996</v>
      </c>
      <c r="L139" s="174">
        <v>237</v>
      </c>
      <c r="M139" s="174"/>
      <c r="N139" s="183">
        <v>0.91149999999999998</v>
      </c>
      <c r="O139" s="30">
        <v>461</v>
      </c>
      <c r="P139" s="31"/>
      <c r="Q139" s="31">
        <v>31</v>
      </c>
      <c r="R139" s="31"/>
      <c r="S139" s="31"/>
      <c r="T139" s="49">
        <v>0.91290000000000004</v>
      </c>
      <c r="U139" s="207">
        <v>283</v>
      </c>
      <c r="V139" s="207"/>
      <c r="W139" s="135">
        <v>0.9042</v>
      </c>
      <c r="X139" s="207">
        <v>260</v>
      </c>
      <c r="Y139" s="207"/>
      <c r="Z139" s="135">
        <v>0.92200000000000004</v>
      </c>
      <c r="AA139" s="207">
        <v>242</v>
      </c>
      <c r="AB139" s="207"/>
      <c r="AC139" s="135">
        <v>0.90980000000000005</v>
      </c>
      <c r="AD139" s="207"/>
      <c r="AE139" s="207"/>
      <c r="AF139" s="32"/>
      <c r="AG139" s="42">
        <f>SUM(U139, X139, AA139, AD139)</f>
        <v>785</v>
      </c>
      <c r="AH139" s="134">
        <f>SUM(V139, Y139, AB139, AE139)</f>
        <v>0</v>
      </c>
      <c r="AI139" s="31"/>
      <c r="AJ139" s="32"/>
      <c r="AO139" s="207"/>
      <c r="AP139" s="207"/>
      <c r="AQ139" s="207"/>
      <c r="AR139" s="207"/>
      <c r="AS139" s="207"/>
      <c r="AT139" s="207"/>
      <c r="AU139" s="207"/>
      <c r="AV139" s="207"/>
      <c r="AW139" s="34"/>
      <c r="AX139" s="35"/>
      <c r="AY139" s="36"/>
      <c r="AZ139" s="222"/>
    </row>
    <row r="140" spans="1:52" s="9" customFormat="1" ht="29" x14ac:dyDescent="0.35">
      <c r="A140" s="29">
        <v>25</v>
      </c>
      <c r="B140" s="56" t="s">
        <v>109</v>
      </c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30"/>
      <c r="P140" s="31"/>
      <c r="Q140" s="31"/>
      <c r="R140" s="31"/>
      <c r="S140" s="31"/>
      <c r="T140" s="32"/>
      <c r="U140" s="207"/>
      <c r="V140" s="207"/>
      <c r="W140" s="207"/>
      <c r="X140" s="207"/>
      <c r="Y140" s="207"/>
      <c r="Z140" s="207"/>
      <c r="AA140" s="207"/>
      <c r="AB140" s="207"/>
      <c r="AC140" s="207"/>
      <c r="AD140" s="207"/>
      <c r="AE140" s="207"/>
      <c r="AF140" s="207"/>
      <c r="AG140" s="30"/>
      <c r="AH140" s="31"/>
      <c r="AI140" s="31"/>
      <c r="AJ140" s="32"/>
      <c r="AO140" s="207"/>
      <c r="AP140" s="207"/>
      <c r="AQ140" s="207"/>
      <c r="AR140" s="207"/>
      <c r="AS140" s="207"/>
      <c r="AT140" s="207"/>
      <c r="AU140" s="207"/>
      <c r="AV140" s="207"/>
      <c r="AW140" s="34"/>
      <c r="AX140" s="35"/>
      <c r="AY140" s="36"/>
      <c r="AZ140" s="206"/>
    </row>
    <row r="141" spans="1:52" s="9" customFormat="1" ht="58" x14ac:dyDescent="0.35">
      <c r="A141" s="18" t="s">
        <v>110</v>
      </c>
      <c r="B141" s="19" t="s">
        <v>111</v>
      </c>
      <c r="C141" s="20"/>
      <c r="D141" s="20"/>
      <c r="E141" s="20"/>
      <c r="F141" s="20"/>
      <c r="G141" s="20"/>
      <c r="H141" s="20"/>
      <c r="I141" s="20"/>
      <c r="J141" s="20"/>
      <c r="K141" s="20"/>
      <c r="L141" s="170"/>
      <c r="M141" s="170"/>
      <c r="N141" s="170"/>
      <c r="O141" s="21"/>
      <c r="P141" s="22"/>
      <c r="Q141" s="22"/>
      <c r="R141" s="22"/>
      <c r="S141" s="22"/>
      <c r="T141" s="23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1"/>
      <c r="AH141" s="22"/>
      <c r="AI141" s="22"/>
      <c r="AJ141" s="23"/>
      <c r="AK141" s="25"/>
      <c r="AL141" s="25"/>
      <c r="AM141" s="25"/>
      <c r="AN141" s="25"/>
      <c r="AO141" s="24"/>
      <c r="AP141" s="24"/>
      <c r="AQ141" s="24"/>
      <c r="AR141" s="24"/>
      <c r="AS141" s="24"/>
      <c r="AT141" s="24"/>
      <c r="AU141" s="24"/>
      <c r="AV141" s="24"/>
      <c r="AW141" s="26"/>
      <c r="AX141" s="27"/>
      <c r="AY141" s="28"/>
      <c r="AZ141" s="206"/>
    </row>
    <row r="142" spans="1:52" s="9" customFormat="1" x14ac:dyDescent="0.35">
      <c r="A142" s="29">
        <v>26</v>
      </c>
      <c r="B142" s="53" t="s">
        <v>112</v>
      </c>
      <c r="L142" s="35"/>
      <c r="M142" s="35"/>
      <c r="N142" s="35"/>
      <c r="O142" s="34"/>
      <c r="Q142" s="31"/>
      <c r="R142" s="31"/>
      <c r="S142" s="31"/>
      <c r="T142" s="32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103"/>
      <c r="AH142" s="42"/>
      <c r="AI142" s="42"/>
      <c r="AJ142" s="32"/>
      <c r="AO142" s="207"/>
      <c r="AP142" s="207"/>
      <c r="AQ142" s="207"/>
      <c r="AR142" s="207"/>
      <c r="AS142" s="207"/>
      <c r="AT142" s="207"/>
      <c r="AU142" s="207"/>
      <c r="AV142" s="207"/>
      <c r="AW142" s="34"/>
      <c r="AX142" s="35"/>
      <c r="AY142" s="36"/>
      <c r="AZ142" s="206" t="s">
        <v>113</v>
      </c>
    </row>
    <row r="143" spans="1:52" s="9" customFormat="1" x14ac:dyDescent="0.35">
      <c r="A143" s="29"/>
      <c r="B143" s="112" t="s">
        <v>114</v>
      </c>
      <c r="C143" s="48">
        <v>2</v>
      </c>
      <c r="D143" s="48"/>
      <c r="E143" s="185">
        <v>1.0800000000000001E-2</v>
      </c>
      <c r="F143" s="48">
        <v>1</v>
      </c>
      <c r="G143" s="48"/>
      <c r="H143" s="185">
        <v>6.1000000000000004E-3</v>
      </c>
      <c r="I143" s="48">
        <v>3</v>
      </c>
      <c r="J143" s="48"/>
      <c r="K143" s="185">
        <v>1.83E-2</v>
      </c>
      <c r="L143" s="171">
        <v>1</v>
      </c>
      <c r="M143" s="171"/>
      <c r="N143" s="186">
        <v>5.1999999999999998E-3</v>
      </c>
      <c r="O143" s="45">
        <v>6</v>
      </c>
      <c r="P143" s="108"/>
      <c r="Q143" s="114">
        <v>1.2999999999999999E-2</v>
      </c>
      <c r="R143" s="42"/>
      <c r="S143" s="31"/>
      <c r="T143" s="32"/>
      <c r="U143" s="44">
        <v>4</v>
      </c>
      <c r="V143" s="44"/>
      <c r="W143" s="139">
        <v>1.47E-2</v>
      </c>
      <c r="X143" s="44">
        <v>0</v>
      </c>
      <c r="Y143" s="44"/>
      <c r="Z143" s="139">
        <v>0</v>
      </c>
      <c r="AA143" s="44">
        <v>0</v>
      </c>
      <c r="AB143" s="44"/>
      <c r="AC143" s="139">
        <v>0</v>
      </c>
      <c r="AD143" s="44"/>
      <c r="AE143" s="44"/>
      <c r="AF143" s="44"/>
      <c r="AG143" s="45">
        <f t="shared" ref="AG143:AG150" si="13">SUM(U143:AF143)</f>
        <v>4.0147000000000004</v>
      </c>
      <c r="AH143" s="42"/>
      <c r="AI143" s="42"/>
      <c r="AJ143" s="32"/>
      <c r="AO143" s="207"/>
      <c r="AP143" s="207"/>
      <c r="AQ143" s="207"/>
      <c r="AR143" s="207"/>
      <c r="AS143" s="207"/>
      <c r="AT143" s="207"/>
      <c r="AU143" s="207"/>
      <c r="AV143" s="207"/>
      <c r="AW143" s="34"/>
      <c r="AX143" s="35"/>
      <c r="AY143" s="36"/>
      <c r="AZ143" s="206"/>
    </row>
    <row r="144" spans="1:52" s="9" customFormat="1" x14ac:dyDescent="0.35">
      <c r="A144" s="29"/>
      <c r="B144" s="112" t="s">
        <v>213</v>
      </c>
      <c r="C144" s="48">
        <v>0</v>
      </c>
      <c r="D144" s="48"/>
      <c r="E144" s="185">
        <v>0</v>
      </c>
      <c r="F144" s="48">
        <v>0</v>
      </c>
      <c r="G144" s="48"/>
      <c r="H144" s="185">
        <v>0</v>
      </c>
      <c r="I144" s="48">
        <v>0</v>
      </c>
      <c r="J144" s="48"/>
      <c r="K144" s="185">
        <v>0</v>
      </c>
      <c r="L144" s="171">
        <v>0</v>
      </c>
      <c r="M144" s="171"/>
      <c r="N144" s="186">
        <v>0</v>
      </c>
      <c r="O144" s="45">
        <v>0</v>
      </c>
      <c r="P144" s="108"/>
      <c r="Q144" s="114">
        <v>0</v>
      </c>
      <c r="R144" s="42"/>
      <c r="S144" s="31"/>
      <c r="T144" s="32"/>
      <c r="U144" s="44">
        <v>0</v>
      </c>
      <c r="V144" s="44"/>
      <c r="W144" s="139">
        <v>0</v>
      </c>
      <c r="X144" s="44">
        <v>0</v>
      </c>
      <c r="Y144" s="44"/>
      <c r="Z144" s="139">
        <v>0</v>
      </c>
      <c r="AA144" s="44">
        <v>0</v>
      </c>
      <c r="AB144" s="44"/>
      <c r="AC144" s="139">
        <v>0</v>
      </c>
      <c r="AD144" s="44"/>
      <c r="AE144" s="44"/>
      <c r="AF144" s="44"/>
      <c r="AG144" s="45"/>
      <c r="AH144" s="42"/>
      <c r="AI144" s="42"/>
      <c r="AJ144" s="32"/>
      <c r="AO144" s="209"/>
      <c r="AP144" s="209"/>
      <c r="AQ144" s="209"/>
      <c r="AR144" s="209"/>
      <c r="AS144" s="209"/>
      <c r="AT144" s="209"/>
      <c r="AU144" s="209"/>
      <c r="AV144" s="209"/>
      <c r="AW144" s="34"/>
      <c r="AX144" s="35"/>
      <c r="AY144" s="36"/>
      <c r="AZ144" s="208"/>
    </row>
    <row r="145" spans="1:52" s="9" customFormat="1" x14ac:dyDescent="0.35">
      <c r="A145" s="207"/>
      <c r="B145" s="71" t="s">
        <v>14</v>
      </c>
      <c r="C145" s="207">
        <v>62</v>
      </c>
      <c r="D145" s="207"/>
      <c r="E145" s="135">
        <v>0.33510000000000001</v>
      </c>
      <c r="F145" s="207">
        <v>45</v>
      </c>
      <c r="G145" s="207"/>
      <c r="H145" s="135">
        <v>0.2727</v>
      </c>
      <c r="I145" s="207">
        <v>54</v>
      </c>
      <c r="J145" s="207"/>
      <c r="K145" s="135">
        <v>0.32929999999999998</v>
      </c>
      <c r="L145" s="31">
        <v>47</v>
      </c>
      <c r="M145" s="31"/>
      <c r="N145" s="57">
        <v>0.24479999999999999</v>
      </c>
      <c r="O145" s="30">
        <v>122</v>
      </c>
      <c r="P145" s="207"/>
      <c r="Q145" s="57">
        <v>0.2646</v>
      </c>
      <c r="R145" s="57"/>
      <c r="S145" s="57"/>
      <c r="T145" s="32"/>
      <c r="U145" s="207">
        <v>77</v>
      </c>
      <c r="V145" s="207"/>
      <c r="W145" s="135">
        <v>0.28310000000000002</v>
      </c>
      <c r="X145" s="44">
        <v>67</v>
      </c>
      <c r="Y145" s="44"/>
      <c r="Z145" s="139">
        <v>0.34539999999999998</v>
      </c>
      <c r="AA145" s="44">
        <v>70</v>
      </c>
      <c r="AB145" s="44"/>
      <c r="AC145" s="139">
        <v>0.3483</v>
      </c>
      <c r="AD145" s="44"/>
      <c r="AE145" s="44"/>
      <c r="AF145" s="44"/>
      <c r="AG145" s="45">
        <f t="shared" si="13"/>
        <v>214.9768</v>
      </c>
      <c r="AH145" s="110"/>
      <c r="AI145" s="114"/>
      <c r="AJ145" s="32"/>
      <c r="AO145" s="207"/>
      <c r="AP145" s="207"/>
      <c r="AQ145" s="207"/>
      <c r="AR145" s="207"/>
      <c r="AS145" s="207"/>
      <c r="AT145" s="207"/>
      <c r="AU145" s="207"/>
      <c r="AV145" s="207"/>
      <c r="AW145" s="34"/>
      <c r="AX145" s="35"/>
      <c r="AY145" s="36"/>
      <c r="AZ145" s="206"/>
    </row>
    <row r="146" spans="1:52" s="9" customFormat="1" x14ac:dyDescent="0.35">
      <c r="A146" s="207"/>
      <c r="B146" s="71" t="s">
        <v>16</v>
      </c>
      <c r="C146" s="207">
        <v>92</v>
      </c>
      <c r="D146" s="207"/>
      <c r="E146" s="135">
        <v>0.49730000000000002</v>
      </c>
      <c r="F146" s="207">
        <v>84</v>
      </c>
      <c r="G146" s="207"/>
      <c r="H146" s="135">
        <v>0.5091</v>
      </c>
      <c r="I146" s="207">
        <v>88</v>
      </c>
      <c r="J146" s="207"/>
      <c r="K146" s="135">
        <v>0.53659999999999997</v>
      </c>
      <c r="L146" s="31">
        <v>111</v>
      </c>
      <c r="M146" s="31"/>
      <c r="N146" s="57">
        <v>0.57809999999999995</v>
      </c>
      <c r="O146" s="30">
        <v>237</v>
      </c>
      <c r="P146" s="207"/>
      <c r="Q146" s="57">
        <v>0.5141</v>
      </c>
      <c r="R146" s="57"/>
      <c r="S146" s="57"/>
      <c r="T146" s="32"/>
      <c r="U146" s="207">
        <v>124</v>
      </c>
      <c r="V146" s="207"/>
      <c r="W146" s="135">
        <v>0.45590000000000003</v>
      </c>
      <c r="X146" s="44">
        <v>98</v>
      </c>
      <c r="Y146" s="44"/>
      <c r="Z146" s="139">
        <v>0.50519999999999998</v>
      </c>
      <c r="AA146" s="44">
        <v>95</v>
      </c>
      <c r="AB146" s="44"/>
      <c r="AC146" s="139">
        <v>0.47260000000000002</v>
      </c>
      <c r="AD146" s="44"/>
      <c r="AE146" s="44"/>
      <c r="AF146" s="44"/>
      <c r="AG146" s="45">
        <f t="shared" si="13"/>
        <v>318.43369999999999</v>
      </c>
      <c r="AH146" s="110"/>
      <c r="AI146" s="114"/>
      <c r="AJ146" s="32"/>
      <c r="AO146" s="207"/>
      <c r="AP146" s="207"/>
      <c r="AQ146" s="207"/>
      <c r="AR146" s="207"/>
      <c r="AS146" s="207"/>
      <c r="AT146" s="207"/>
      <c r="AU146" s="207"/>
      <c r="AV146" s="207"/>
      <c r="AW146" s="34"/>
      <c r="AX146" s="35"/>
      <c r="AY146" s="36"/>
      <c r="AZ146" s="206"/>
    </row>
    <row r="147" spans="1:52" s="9" customFormat="1" x14ac:dyDescent="0.35">
      <c r="A147" s="207"/>
      <c r="B147" s="71" t="s">
        <v>115</v>
      </c>
      <c r="C147" s="207">
        <v>20</v>
      </c>
      <c r="D147" s="207"/>
      <c r="E147" s="135">
        <v>0.1081</v>
      </c>
      <c r="F147" s="207">
        <v>25</v>
      </c>
      <c r="G147" s="207"/>
      <c r="H147" s="135">
        <v>0.1515</v>
      </c>
      <c r="I147" s="207">
        <v>13</v>
      </c>
      <c r="J147" s="207"/>
      <c r="K147" s="135">
        <v>7.9299999999999995E-2</v>
      </c>
      <c r="L147" s="31">
        <v>21</v>
      </c>
      <c r="M147" s="31"/>
      <c r="N147" s="57">
        <v>0.1094</v>
      </c>
      <c r="O147" s="30">
        <v>66</v>
      </c>
      <c r="P147" s="207"/>
      <c r="Q147" s="57">
        <v>0.14319999999999999</v>
      </c>
      <c r="R147" s="57"/>
      <c r="S147" s="57"/>
      <c r="T147" s="32"/>
      <c r="U147" s="207">
        <v>49</v>
      </c>
      <c r="V147" s="207"/>
      <c r="W147" s="135">
        <v>0.18010000000000001</v>
      </c>
      <c r="X147" s="44">
        <v>11</v>
      </c>
      <c r="Y147" s="44"/>
      <c r="Z147" s="139">
        <v>5.67E-2</v>
      </c>
      <c r="AA147" s="44">
        <v>20</v>
      </c>
      <c r="AB147" s="44"/>
      <c r="AC147" s="139">
        <v>9.9500000000000005E-2</v>
      </c>
      <c r="AD147" s="44"/>
      <c r="AE147" s="44"/>
      <c r="AF147" s="44"/>
      <c r="AG147" s="45">
        <f t="shared" si="13"/>
        <v>80.336300000000008</v>
      </c>
      <c r="AH147" s="110"/>
      <c r="AI147" s="114"/>
      <c r="AJ147" s="32"/>
      <c r="AO147" s="207"/>
      <c r="AP147" s="207"/>
      <c r="AQ147" s="207"/>
      <c r="AR147" s="207"/>
      <c r="AS147" s="207"/>
      <c r="AT147" s="207"/>
      <c r="AU147" s="207"/>
      <c r="AV147" s="207"/>
      <c r="AW147" s="34"/>
      <c r="AX147" s="35"/>
      <c r="AY147" s="36"/>
      <c r="AZ147" s="206"/>
    </row>
    <row r="148" spans="1:52" s="9" customFormat="1" x14ac:dyDescent="0.35">
      <c r="A148" s="207"/>
      <c r="B148" s="71" t="s">
        <v>116</v>
      </c>
      <c r="C148" s="207">
        <v>7</v>
      </c>
      <c r="D148" s="207"/>
      <c r="E148" s="135">
        <v>3.78E-2</v>
      </c>
      <c r="F148" s="207">
        <v>6</v>
      </c>
      <c r="G148" s="207"/>
      <c r="H148" s="135">
        <v>3.6400000000000002E-2</v>
      </c>
      <c r="I148" s="207">
        <v>4</v>
      </c>
      <c r="J148" s="207"/>
      <c r="K148" s="135">
        <v>2.4400000000000002E-2</v>
      </c>
      <c r="L148" s="31">
        <v>6</v>
      </c>
      <c r="M148" s="31"/>
      <c r="N148" s="57">
        <v>3.1199999999999999E-2</v>
      </c>
      <c r="O148" s="30">
        <v>17</v>
      </c>
      <c r="P148" s="207"/>
      <c r="Q148" s="57">
        <v>3.6900000000000002E-2</v>
      </c>
      <c r="R148" s="57"/>
      <c r="S148" s="57"/>
      <c r="T148" s="32"/>
      <c r="U148" s="207">
        <v>9</v>
      </c>
      <c r="V148" s="207"/>
      <c r="W148" s="135">
        <v>3.3099999999999997E-2</v>
      </c>
      <c r="X148" s="44">
        <v>13</v>
      </c>
      <c r="Y148" s="44"/>
      <c r="Z148" s="139">
        <v>6.7000000000000004E-2</v>
      </c>
      <c r="AA148" s="44">
        <v>10</v>
      </c>
      <c r="AB148" s="44"/>
      <c r="AC148" s="139">
        <v>4.9799999999999997E-2</v>
      </c>
      <c r="AD148" s="44"/>
      <c r="AE148" s="44"/>
      <c r="AF148" s="44"/>
      <c r="AG148" s="45">
        <f t="shared" si="13"/>
        <v>32.149899999999995</v>
      </c>
      <c r="AH148" s="110"/>
      <c r="AI148" s="114"/>
      <c r="AJ148" s="32"/>
      <c r="AO148" s="207"/>
      <c r="AP148" s="207"/>
      <c r="AQ148" s="207"/>
      <c r="AR148" s="207"/>
      <c r="AS148" s="207"/>
      <c r="AT148" s="207"/>
      <c r="AU148" s="207"/>
      <c r="AV148" s="207"/>
      <c r="AW148" s="34"/>
      <c r="AX148" s="35"/>
      <c r="AY148" s="36"/>
      <c r="AZ148" s="206"/>
    </row>
    <row r="149" spans="1:52" s="9" customFormat="1" x14ac:dyDescent="0.35">
      <c r="A149" s="207"/>
      <c r="B149" s="71" t="s">
        <v>117</v>
      </c>
      <c r="C149" s="207">
        <v>2</v>
      </c>
      <c r="D149" s="207"/>
      <c r="E149" s="135">
        <v>1.0800000000000001E-2</v>
      </c>
      <c r="F149" s="207">
        <v>4</v>
      </c>
      <c r="G149" s="207"/>
      <c r="H149" s="135">
        <v>2.4199999999999999E-2</v>
      </c>
      <c r="I149" s="207">
        <v>2</v>
      </c>
      <c r="J149" s="207"/>
      <c r="K149" s="135">
        <v>1.2200000000000001E-2</v>
      </c>
      <c r="L149" s="31">
        <v>6</v>
      </c>
      <c r="M149" s="31"/>
      <c r="N149" s="57">
        <v>3.1199999999999999E-2</v>
      </c>
      <c r="O149" s="30">
        <v>13</v>
      </c>
      <c r="P149" s="207"/>
      <c r="Q149" s="57">
        <v>2.8199999999999999E-2</v>
      </c>
      <c r="R149" s="57"/>
      <c r="S149" s="57"/>
      <c r="T149" s="32"/>
      <c r="U149" s="207">
        <v>9</v>
      </c>
      <c r="V149" s="207"/>
      <c r="W149" s="135">
        <v>3.3099999999999997E-2</v>
      </c>
      <c r="X149" s="44">
        <v>5</v>
      </c>
      <c r="Y149" s="44"/>
      <c r="Z149" s="139">
        <v>2.58E-2</v>
      </c>
      <c r="AA149" s="44">
        <v>6</v>
      </c>
      <c r="AB149" s="44"/>
      <c r="AC149" s="139">
        <v>2.9899999999999999E-2</v>
      </c>
      <c r="AD149" s="44"/>
      <c r="AE149" s="44"/>
      <c r="AF149" s="44"/>
      <c r="AG149" s="45">
        <f t="shared" si="13"/>
        <v>20.088800000000003</v>
      </c>
      <c r="AH149" s="110"/>
      <c r="AI149" s="114"/>
      <c r="AJ149" s="32"/>
      <c r="AO149" s="207"/>
      <c r="AP149" s="207"/>
      <c r="AQ149" s="207"/>
      <c r="AR149" s="207"/>
      <c r="AS149" s="207"/>
      <c r="AT149" s="207"/>
      <c r="AU149" s="207"/>
      <c r="AV149" s="207"/>
      <c r="AW149" s="34"/>
      <c r="AX149" s="35"/>
      <c r="AY149" s="36"/>
      <c r="AZ149" s="206"/>
    </row>
    <row r="150" spans="1:52" s="9" customFormat="1" x14ac:dyDescent="0.35">
      <c r="A150" s="207"/>
      <c r="B150" s="71" t="s">
        <v>18</v>
      </c>
      <c r="C150" s="215">
        <f>SUM(C143:C149)</f>
        <v>185</v>
      </c>
      <c r="D150" s="215"/>
      <c r="E150" s="215"/>
      <c r="F150" s="215">
        <f>SUM(F143:F149)</f>
        <v>165</v>
      </c>
      <c r="G150" s="215"/>
      <c r="H150" s="215"/>
      <c r="I150" s="215">
        <f>SUM(I143:I149)</f>
        <v>164</v>
      </c>
      <c r="J150" s="215"/>
      <c r="K150" s="215"/>
      <c r="L150" s="216">
        <f>SUM(L143:L149)</f>
        <v>192</v>
      </c>
      <c r="M150" s="171"/>
      <c r="N150" s="171"/>
      <c r="O150" s="38">
        <f>SUM(O143:O149)</f>
        <v>461</v>
      </c>
      <c r="P150" s="39"/>
      <c r="S150" s="57"/>
      <c r="T150" s="32"/>
      <c r="U150" s="37">
        <f>SUM(U143:U149)</f>
        <v>272</v>
      </c>
      <c r="V150" s="37"/>
      <c r="W150" s="37"/>
      <c r="X150" s="41">
        <f>SUM(X143:X149)</f>
        <v>194</v>
      </c>
      <c r="Y150" s="41"/>
      <c r="Z150" s="41"/>
      <c r="AA150" s="41">
        <f>SUM(AA143:AA149)</f>
        <v>201</v>
      </c>
      <c r="AB150" s="41"/>
      <c r="AC150" s="41"/>
      <c r="AD150" s="41"/>
      <c r="AE150" s="41"/>
      <c r="AF150" s="41"/>
      <c r="AG150" s="103">
        <f t="shared" si="13"/>
        <v>667</v>
      </c>
      <c r="AH150" s="110"/>
      <c r="AI150" s="114"/>
      <c r="AJ150" s="32"/>
      <c r="AO150" s="207"/>
      <c r="AP150" s="207"/>
      <c r="AQ150" s="207"/>
      <c r="AR150" s="207"/>
      <c r="AS150" s="207"/>
      <c r="AT150" s="207"/>
      <c r="AU150" s="207"/>
      <c r="AV150" s="207"/>
      <c r="AW150" s="34"/>
      <c r="AX150" s="35"/>
      <c r="AY150" s="36"/>
      <c r="AZ150" s="206"/>
    </row>
    <row r="151" spans="1:52" s="9" customFormat="1" x14ac:dyDescent="0.35">
      <c r="A151" s="29">
        <v>27</v>
      </c>
      <c r="B151" s="53" t="s">
        <v>118</v>
      </c>
      <c r="C151" s="110"/>
      <c r="D151" s="110"/>
      <c r="E151" s="110"/>
      <c r="F151" s="110"/>
      <c r="G151" s="110"/>
      <c r="H151" s="110"/>
      <c r="I151" s="110"/>
      <c r="J151" s="110"/>
      <c r="K151" s="110"/>
      <c r="L151" s="153"/>
      <c r="M151" s="153"/>
      <c r="N151" s="153"/>
      <c r="O151" s="34"/>
      <c r="Q151" s="31"/>
      <c r="R151" s="31"/>
      <c r="S151" s="31"/>
      <c r="T151" s="32"/>
      <c r="U151" s="41"/>
      <c r="V151" s="41"/>
      <c r="W151" s="41"/>
      <c r="X151" s="44"/>
      <c r="Y151" s="44"/>
      <c r="Z151" s="44"/>
      <c r="AA151" s="44"/>
      <c r="AB151" s="44"/>
      <c r="AC151" s="44"/>
      <c r="AD151" s="44"/>
      <c r="AE151" s="44"/>
      <c r="AF151" s="44"/>
      <c r="AG151" s="103"/>
      <c r="AH151" s="42"/>
      <c r="AI151" s="58"/>
      <c r="AJ151" s="32"/>
      <c r="AO151" s="207"/>
      <c r="AP151" s="207"/>
      <c r="AQ151" s="207"/>
      <c r="AR151" s="207"/>
      <c r="AS151" s="207"/>
      <c r="AT151" s="207"/>
      <c r="AU151" s="207"/>
      <c r="AV151" s="207"/>
      <c r="AW151" s="34"/>
      <c r="AX151" s="35"/>
      <c r="AY151" s="36"/>
      <c r="AZ151" s="206" t="s">
        <v>113</v>
      </c>
    </row>
    <row r="152" spans="1:52" s="9" customFormat="1" x14ac:dyDescent="0.35">
      <c r="A152" s="29"/>
      <c r="B152" s="112" t="s">
        <v>114</v>
      </c>
      <c r="C152" s="48">
        <v>14</v>
      </c>
      <c r="D152" s="48"/>
      <c r="E152" s="185">
        <v>6.4000000000000003E-3</v>
      </c>
      <c r="F152" s="48">
        <v>18</v>
      </c>
      <c r="G152" s="48"/>
      <c r="H152" s="185">
        <v>8.9999999999999993E-3</v>
      </c>
      <c r="I152" s="48">
        <v>17</v>
      </c>
      <c r="J152" s="48"/>
      <c r="K152" s="185">
        <v>7.4000000000000003E-3</v>
      </c>
      <c r="L152" s="171">
        <v>18</v>
      </c>
      <c r="M152" s="171"/>
      <c r="N152" s="186">
        <v>7.7999999999999996E-3</v>
      </c>
      <c r="O152" s="45">
        <v>55</v>
      </c>
      <c r="P152" s="108"/>
      <c r="Q152" s="42">
        <v>1.0999999999999999E-2</v>
      </c>
      <c r="R152" s="42"/>
      <c r="S152" s="31"/>
      <c r="T152" s="32"/>
      <c r="U152" s="44">
        <v>28</v>
      </c>
      <c r="V152" s="44"/>
      <c r="W152" s="139">
        <v>1.0699999999999999E-2</v>
      </c>
      <c r="X152" s="44">
        <v>8</v>
      </c>
      <c r="Y152" s="44"/>
      <c r="Z152" s="139">
        <v>3.2000000000000002E-3</v>
      </c>
      <c r="AA152" s="44">
        <v>10</v>
      </c>
      <c r="AB152" s="44"/>
      <c r="AC152" s="139">
        <v>4.1000000000000003E-3</v>
      </c>
      <c r="AD152" s="44"/>
      <c r="AE152" s="44"/>
      <c r="AF152" s="44"/>
      <c r="AG152" s="45">
        <f t="shared" ref="AG152:AG159" si="14">SUM(U152:AF152)</f>
        <v>46.018000000000001</v>
      </c>
      <c r="AH152" s="42"/>
      <c r="AI152" s="58"/>
      <c r="AJ152" s="32"/>
      <c r="AO152" s="207"/>
      <c r="AP152" s="207"/>
      <c r="AQ152" s="207"/>
      <c r="AR152" s="207"/>
      <c r="AS152" s="207"/>
      <c r="AT152" s="207"/>
      <c r="AU152" s="207"/>
      <c r="AV152" s="207"/>
      <c r="AW152" s="34"/>
      <c r="AX152" s="35"/>
      <c r="AY152" s="36"/>
      <c r="AZ152" s="206"/>
    </row>
    <row r="153" spans="1:52" s="9" customFormat="1" x14ac:dyDescent="0.35">
      <c r="A153" s="29"/>
      <c r="B153" s="112" t="s">
        <v>213</v>
      </c>
      <c r="C153" s="48">
        <v>0</v>
      </c>
      <c r="D153" s="48"/>
      <c r="E153" s="185">
        <v>0</v>
      </c>
      <c r="F153" s="48">
        <v>0</v>
      </c>
      <c r="G153" s="48"/>
      <c r="H153" s="185">
        <v>0</v>
      </c>
      <c r="I153" s="48">
        <v>0</v>
      </c>
      <c r="J153" s="48"/>
      <c r="K153" s="185">
        <v>0</v>
      </c>
      <c r="L153" s="171">
        <v>0</v>
      </c>
      <c r="M153" s="171"/>
      <c r="N153" s="186">
        <v>0</v>
      </c>
      <c r="O153" s="45">
        <v>0</v>
      </c>
      <c r="P153" s="108"/>
      <c r="Q153" s="42">
        <v>0</v>
      </c>
      <c r="R153" s="42"/>
      <c r="S153" s="31"/>
      <c r="T153" s="32"/>
      <c r="U153" s="44">
        <v>0</v>
      </c>
      <c r="V153" s="44"/>
      <c r="W153" s="139">
        <v>0</v>
      </c>
      <c r="X153" s="44">
        <v>0</v>
      </c>
      <c r="Y153" s="44"/>
      <c r="Z153" s="139">
        <v>0</v>
      </c>
      <c r="AA153" s="44">
        <v>0</v>
      </c>
      <c r="AB153" s="44"/>
      <c r="AC153" s="139">
        <v>0</v>
      </c>
      <c r="AD153" s="44"/>
      <c r="AE153" s="44"/>
      <c r="AF153" s="44"/>
      <c r="AG153" s="45"/>
      <c r="AH153" s="42"/>
      <c r="AI153" s="58"/>
      <c r="AJ153" s="32"/>
      <c r="AO153" s="209"/>
      <c r="AP153" s="209"/>
      <c r="AQ153" s="209"/>
      <c r="AR153" s="209"/>
      <c r="AS153" s="209"/>
      <c r="AT153" s="209"/>
      <c r="AU153" s="209"/>
      <c r="AV153" s="209"/>
      <c r="AW153" s="34"/>
      <c r="AX153" s="35"/>
      <c r="AY153" s="36"/>
      <c r="AZ153" s="208"/>
    </row>
    <row r="154" spans="1:52" s="9" customFormat="1" x14ac:dyDescent="0.35">
      <c r="A154" s="207"/>
      <c r="B154" s="71" t="s">
        <v>14</v>
      </c>
      <c r="C154" s="44">
        <v>668</v>
      </c>
      <c r="D154" s="44"/>
      <c r="E154" s="139">
        <v>0.3054</v>
      </c>
      <c r="F154" s="44">
        <v>662</v>
      </c>
      <c r="G154" s="44"/>
      <c r="H154" s="139">
        <v>0.32919999999999999</v>
      </c>
      <c r="I154" s="44">
        <v>658</v>
      </c>
      <c r="J154" s="44"/>
      <c r="K154" s="139">
        <v>0.28760000000000002</v>
      </c>
      <c r="L154" s="44">
        <v>708</v>
      </c>
      <c r="M154" s="44"/>
      <c r="N154" s="139">
        <v>0.30570000000000003</v>
      </c>
      <c r="O154" s="30">
        <v>1332</v>
      </c>
      <c r="P154" s="31"/>
      <c r="Q154" s="58">
        <v>0.26569999999999999</v>
      </c>
      <c r="R154" s="58"/>
      <c r="S154" s="58"/>
      <c r="T154" s="32"/>
      <c r="U154" s="207">
        <v>750</v>
      </c>
      <c r="V154" s="207"/>
      <c r="W154" s="139">
        <v>0.2853</v>
      </c>
      <c r="X154" s="44">
        <v>862</v>
      </c>
      <c r="Y154" s="44"/>
      <c r="Z154" s="139">
        <v>0.34689999999999999</v>
      </c>
      <c r="AA154" s="44">
        <v>855</v>
      </c>
      <c r="AB154" s="44"/>
      <c r="AC154" s="139">
        <v>0.34739999999999999</v>
      </c>
      <c r="AD154" s="44"/>
      <c r="AE154" s="44"/>
      <c r="AF154" s="44"/>
      <c r="AG154" s="45">
        <f t="shared" si="14"/>
        <v>2467.9796000000001</v>
      </c>
      <c r="AH154" s="110"/>
      <c r="AI154" s="31"/>
      <c r="AJ154" s="32"/>
      <c r="AO154" s="207"/>
      <c r="AP154" s="207"/>
      <c r="AQ154" s="207"/>
      <c r="AR154" s="207"/>
      <c r="AS154" s="207"/>
      <c r="AT154" s="207"/>
      <c r="AU154" s="207"/>
      <c r="AV154" s="207"/>
      <c r="AW154" s="34"/>
      <c r="AX154" s="35"/>
      <c r="AY154" s="36"/>
      <c r="AZ154" s="206"/>
    </row>
    <row r="155" spans="1:52" s="9" customFormat="1" x14ac:dyDescent="0.35">
      <c r="A155" s="207"/>
      <c r="B155" s="71" t="s">
        <v>16</v>
      </c>
      <c r="C155" s="44">
        <v>1182</v>
      </c>
      <c r="D155" s="44"/>
      <c r="E155" s="139">
        <v>0.54049999999999998</v>
      </c>
      <c r="F155" s="44">
        <v>1087</v>
      </c>
      <c r="G155" s="44"/>
      <c r="H155" s="139">
        <v>0.54049999999999998</v>
      </c>
      <c r="I155" s="44">
        <v>1268</v>
      </c>
      <c r="J155" s="44"/>
      <c r="K155" s="139">
        <v>0.55420000000000003</v>
      </c>
      <c r="L155" s="44">
        <v>1241</v>
      </c>
      <c r="M155" s="44"/>
      <c r="N155" s="139">
        <v>0.53580000000000005</v>
      </c>
      <c r="O155" s="30">
        <v>2601</v>
      </c>
      <c r="P155" s="31"/>
      <c r="Q155" s="58">
        <v>0.51890000000000003</v>
      </c>
      <c r="R155" s="58"/>
      <c r="S155" s="58"/>
      <c r="T155" s="32"/>
      <c r="U155" s="207">
        <v>1410</v>
      </c>
      <c r="V155" s="207"/>
      <c r="W155" s="139">
        <v>0.5363</v>
      </c>
      <c r="X155" s="44">
        <v>1235</v>
      </c>
      <c r="Y155" s="44"/>
      <c r="Z155" s="139">
        <v>0.497</v>
      </c>
      <c r="AA155" s="44">
        <v>1187</v>
      </c>
      <c r="AB155" s="44"/>
      <c r="AC155" s="139">
        <v>0.48230000000000001</v>
      </c>
      <c r="AD155" s="44"/>
      <c r="AE155" s="44"/>
      <c r="AF155" s="44"/>
      <c r="AG155" s="45">
        <f t="shared" si="14"/>
        <v>3833.5155999999997</v>
      </c>
      <c r="AH155" s="110"/>
      <c r="AI155" s="31"/>
      <c r="AJ155" s="32"/>
      <c r="AO155" s="207"/>
      <c r="AP155" s="207"/>
      <c r="AQ155" s="207"/>
      <c r="AR155" s="207"/>
      <c r="AS155" s="207"/>
      <c r="AT155" s="207"/>
      <c r="AU155" s="207"/>
      <c r="AV155" s="207"/>
      <c r="AW155" s="34"/>
      <c r="AX155" s="35"/>
      <c r="AY155" s="36"/>
      <c r="AZ155" s="206"/>
    </row>
    <row r="156" spans="1:52" s="9" customFormat="1" x14ac:dyDescent="0.35">
      <c r="A156" s="207"/>
      <c r="B156" s="71" t="s">
        <v>115</v>
      </c>
      <c r="C156" s="44">
        <v>209</v>
      </c>
      <c r="D156" s="44"/>
      <c r="E156" s="139">
        <v>9.5600000000000004E-2</v>
      </c>
      <c r="F156" s="44">
        <v>144</v>
      </c>
      <c r="G156" s="44"/>
      <c r="H156" s="139">
        <v>7.1599999999999997E-2</v>
      </c>
      <c r="I156" s="44">
        <v>212</v>
      </c>
      <c r="J156" s="44"/>
      <c r="K156" s="139">
        <v>9.2700000000000005E-2</v>
      </c>
      <c r="L156" s="44">
        <v>207</v>
      </c>
      <c r="M156" s="44"/>
      <c r="N156" s="139">
        <v>8.9399999999999993E-2</v>
      </c>
      <c r="O156" s="30">
        <v>659</v>
      </c>
      <c r="P156" s="31"/>
      <c r="Q156" s="58">
        <v>0.13150000000000001</v>
      </c>
      <c r="R156" s="58"/>
      <c r="S156" s="58"/>
      <c r="T156" s="32"/>
      <c r="U156" s="207">
        <v>268</v>
      </c>
      <c r="V156" s="207"/>
      <c r="W156" s="139">
        <v>0.1019</v>
      </c>
      <c r="X156" s="44">
        <v>210</v>
      </c>
      <c r="Y156" s="44"/>
      <c r="Z156" s="139">
        <v>8.4500000000000006E-2</v>
      </c>
      <c r="AA156" s="44">
        <v>259</v>
      </c>
      <c r="AB156" s="44"/>
      <c r="AC156" s="139">
        <v>0.1052</v>
      </c>
      <c r="AD156" s="44"/>
      <c r="AE156" s="44"/>
      <c r="AF156" s="44"/>
      <c r="AG156" s="45">
        <f t="shared" si="14"/>
        <v>737.29160000000002</v>
      </c>
      <c r="AH156" s="110"/>
      <c r="AI156" s="31"/>
      <c r="AJ156" s="32"/>
      <c r="AO156" s="207"/>
      <c r="AP156" s="207"/>
      <c r="AQ156" s="207"/>
      <c r="AR156" s="207"/>
      <c r="AS156" s="207"/>
      <c r="AT156" s="207"/>
      <c r="AU156" s="207"/>
      <c r="AV156" s="207"/>
      <c r="AW156" s="34"/>
      <c r="AX156" s="35"/>
      <c r="AY156" s="36"/>
      <c r="AZ156" s="206"/>
    </row>
    <row r="157" spans="1:52" s="9" customFormat="1" x14ac:dyDescent="0.35">
      <c r="A157" s="207"/>
      <c r="B157" s="71" t="s">
        <v>116</v>
      </c>
      <c r="C157" s="44">
        <v>74</v>
      </c>
      <c r="D157" s="44"/>
      <c r="E157" s="139">
        <v>3.3799999999999997E-2</v>
      </c>
      <c r="F157" s="44">
        <v>60</v>
      </c>
      <c r="G157" s="44"/>
      <c r="H157" s="139">
        <v>2.98E-2</v>
      </c>
      <c r="I157" s="44">
        <v>77</v>
      </c>
      <c r="J157" s="44"/>
      <c r="K157" s="139">
        <v>3.3700000000000001E-2</v>
      </c>
      <c r="L157" s="44">
        <v>85</v>
      </c>
      <c r="M157" s="44"/>
      <c r="N157" s="139">
        <v>3.6700000000000003E-2</v>
      </c>
      <c r="O157" s="117">
        <v>199</v>
      </c>
      <c r="P157" s="31"/>
      <c r="Q157" s="58">
        <v>3.9699999999999999E-2</v>
      </c>
      <c r="R157" s="58"/>
      <c r="S157" s="58"/>
      <c r="T157" s="32"/>
      <c r="U157" s="207">
        <v>106</v>
      </c>
      <c r="V157" s="207"/>
      <c r="W157" s="139">
        <v>4.0300000000000002E-2</v>
      </c>
      <c r="X157" s="44">
        <v>105</v>
      </c>
      <c r="Y157" s="44"/>
      <c r="Z157" s="139">
        <v>4.2299999999999997E-2</v>
      </c>
      <c r="AA157" s="44">
        <v>93</v>
      </c>
      <c r="AB157" s="44"/>
      <c r="AC157" s="139">
        <v>3.78E-2</v>
      </c>
      <c r="AD157" s="44"/>
      <c r="AE157" s="44"/>
      <c r="AF157" s="44"/>
      <c r="AG157" s="45">
        <f t="shared" si="14"/>
        <v>304.12040000000002</v>
      </c>
      <c r="AH157" s="110"/>
      <c r="AI157" s="31"/>
      <c r="AJ157" s="32"/>
      <c r="AO157" s="207"/>
      <c r="AP157" s="207"/>
      <c r="AQ157" s="207"/>
      <c r="AR157" s="207"/>
      <c r="AS157" s="207"/>
      <c r="AT157" s="207"/>
      <c r="AU157" s="207"/>
      <c r="AV157" s="207"/>
      <c r="AW157" s="34"/>
      <c r="AX157" s="35"/>
      <c r="AY157" s="36"/>
      <c r="AZ157" s="206"/>
    </row>
    <row r="158" spans="1:52" s="9" customFormat="1" x14ac:dyDescent="0.35">
      <c r="A158" s="207"/>
      <c r="B158" s="71" t="s">
        <v>117</v>
      </c>
      <c r="C158" s="44">
        <v>40</v>
      </c>
      <c r="D158" s="44"/>
      <c r="E158" s="139">
        <v>1.83E-2</v>
      </c>
      <c r="F158" s="44">
        <v>40</v>
      </c>
      <c r="G158" s="44"/>
      <c r="H158" s="139">
        <v>1.9900000000000001E-2</v>
      </c>
      <c r="I158" s="44">
        <v>56</v>
      </c>
      <c r="J158" s="44"/>
      <c r="K158" s="139">
        <v>2.4500000000000001E-2</v>
      </c>
      <c r="L158" s="44">
        <v>57</v>
      </c>
      <c r="M158" s="44"/>
      <c r="N158" s="139">
        <v>2.46E-2</v>
      </c>
      <c r="O158" s="117">
        <v>167</v>
      </c>
      <c r="P158" s="31"/>
      <c r="Q158" s="58">
        <v>3.3300000000000003E-2</v>
      </c>
      <c r="R158" s="58"/>
      <c r="S158" s="58"/>
      <c r="T158" s="32"/>
      <c r="U158" s="207">
        <v>67</v>
      </c>
      <c r="V158" s="207"/>
      <c r="W158" s="139">
        <v>2.5499999999999998E-2</v>
      </c>
      <c r="X158" s="44">
        <v>65</v>
      </c>
      <c r="Y158" s="44"/>
      <c r="Z158" s="139">
        <v>2.6200000000000001E-2</v>
      </c>
      <c r="AA158" s="44">
        <v>57</v>
      </c>
      <c r="AB158" s="44"/>
      <c r="AC158" s="139">
        <v>2.3199999999999998E-2</v>
      </c>
      <c r="AD158" s="44"/>
      <c r="AE158" s="44"/>
      <c r="AF158" s="44"/>
      <c r="AG158" s="45">
        <f t="shared" si="14"/>
        <v>189.07489999999999</v>
      </c>
      <c r="AH158" s="110"/>
      <c r="AI158" s="31"/>
      <c r="AJ158" s="32"/>
      <c r="AO158" s="207"/>
      <c r="AP158" s="207"/>
      <c r="AQ158" s="207"/>
      <c r="AR158" s="207"/>
      <c r="AS158" s="207"/>
      <c r="AT158" s="207"/>
      <c r="AU158" s="207"/>
      <c r="AV158" s="207"/>
      <c r="AW158" s="34"/>
      <c r="AX158" s="35"/>
      <c r="AY158" s="36"/>
      <c r="AZ158" s="206"/>
    </row>
    <row r="159" spans="1:52" s="9" customFormat="1" x14ac:dyDescent="0.35">
      <c r="A159" s="207"/>
      <c r="B159" s="71" t="s">
        <v>18</v>
      </c>
      <c r="C159" s="215">
        <f>SUM(C152:C158)</f>
        <v>2187</v>
      </c>
      <c r="D159" s="215"/>
      <c r="E159" s="215"/>
      <c r="F159" s="215">
        <f>SUM(F152:F158)</f>
        <v>2011</v>
      </c>
      <c r="G159" s="215"/>
      <c r="H159" s="215"/>
      <c r="I159" s="215">
        <f>SUM(I152:I158)</f>
        <v>2288</v>
      </c>
      <c r="J159" s="215"/>
      <c r="K159" s="215"/>
      <c r="L159" s="215">
        <f>SUM(L152:L158)</f>
        <v>2316</v>
      </c>
      <c r="M159" s="215"/>
      <c r="N159" s="48"/>
      <c r="O159" s="38">
        <f>SUM(O152:O158)</f>
        <v>5013</v>
      </c>
      <c r="P159" s="39"/>
      <c r="Q159" s="31"/>
      <c r="R159" s="31"/>
      <c r="S159" s="31"/>
      <c r="T159" s="32"/>
      <c r="U159" s="37">
        <f>SUM(U152:U158)</f>
        <v>2629</v>
      </c>
      <c r="V159" s="37"/>
      <c r="W159" s="41"/>
      <c r="X159" s="41">
        <f>SUM(X152:X158)</f>
        <v>2485</v>
      </c>
      <c r="Y159" s="41"/>
      <c r="Z159" s="41"/>
      <c r="AA159" s="41">
        <f>SUM(AA152:AA158)</f>
        <v>2461</v>
      </c>
      <c r="AB159" s="41"/>
      <c r="AC159" s="41"/>
      <c r="AD159" s="41"/>
      <c r="AE159" s="41"/>
      <c r="AF159" s="41"/>
      <c r="AG159" s="103">
        <f t="shared" si="14"/>
        <v>7575</v>
      </c>
      <c r="AH159" s="110"/>
      <c r="AI159" s="31"/>
      <c r="AJ159" s="32"/>
      <c r="AO159" s="207"/>
      <c r="AP159" s="207"/>
      <c r="AQ159" s="207"/>
      <c r="AR159" s="207"/>
      <c r="AS159" s="207"/>
      <c r="AT159" s="207"/>
      <c r="AU159" s="207"/>
      <c r="AV159" s="207"/>
      <c r="AW159" s="34"/>
      <c r="AX159" s="35"/>
      <c r="AY159" s="36"/>
      <c r="AZ159" s="206"/>
    </row>
    <row r="160" spans="1:52" s="9" customFormat="1" x14ac:dyDescent="0.35">
      <c r="A160" s="29">
        <v>28</v>
      </c>
      <c r="B160" s="56" t="s">
        <v>119</v>
      </c>
      <c r="C160" s="122"/>
      <c r="D160" s="122"/>
      <c r="E160" s="122"/>
      <c r="F160" s="122"/>
      <c r="G160" s="122"/>
      <c r="H160" s="122"/>
      <c r="I160" s="122"/>
      <c r="J160" s="122"/>
      <c r="K160" s="122"/>
      <c r="L160" s="122"/>
      <c r="M160" s="122"/>
      <c r="N160" s="122"/>
      <c r="O160" s="30"/>
      <c r="P160" s="31"/>
      <c r="Q160" s="31"/>
      <c r="R160" s="31"/>
      <c r="S160" s="31"/>
      <c r="T160" s="32"/>
      <c r="U160" s="207">
        <v>1679</v>
      </c>
      <c r="V160" s="207"/>
      <c r="W160" s="132">
        <v>0.58799999999999997</v>
      </c>
      <c r="X160" s="207">
        <v>869</v>
      </c>
      <c r="Y160" s="207"/>
      <c r="Z160" s="132">
        <v>0.59799999999999998</v>
      </c>
      <c r="AA160" s="207">
        <v>706</v>
      </c>
      <c r="AB160" s="207"/>
      <c r="AC160" s="132">
        <v>0.61199999999999999</v>
      </c>
      <c r="AD160" s="207"/>
      <c r="AE160" s="207"/>
      <c r="AF160" s="207"/>
      <c r="AG160" s="30"/>
      <c r="AH160" s="31"/>
      <c r="AI160" s="31"/>
      <c r="AJ160" s="32"/>
      <c r="AO160" s="207"/>
      <c r="AP160" s="207"/>
      <c r="AQ160" s="207"/>
      <c r="AR160" s="207"/>
      <c r="AS160" s="207"/>
      <c r="AT160" s="207"/>
      <c r="AU160" s="207"/>
      <c r="AV160" s="207"/>
      <c r="AW160" s="34"/>
      <c r="AX160" s="35"/>
      <c r="AY160" s="36"/>
      <c r="AZ160" s="206"/>
    </row>
    <row r="161" spans="1:52" s="9" customFormat="1" x14ac:dyDescent="0.35">
      <c r="A161" s="29">
        <v>29</v>
      </c>
      <c r="B161" s="56" t="s">
        <v>120</v>
      </c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30"/>
      <c r="P161" s="31"/>
      <c r="Q161" s="31"/>
      <c r="R161" s="31"/>
      <c r="S161" s="31"/>
      <c r="T161" s="32"/>
      <c r="U161" s="207"/>
      <c r="V161" s="207"/>
      <c r="W161" s="207"/>
      <c r="X161" s="207"/>
      <c r="Y161" s="207"/>
      <c r="Z161" s="207"/>
      <c r="AA161" s="207"/>
      <c r="AB161" s="207"/>
      <c r="AC161" s="207"/>
      <c r="AD161" s="207"/>
      <c r="AE161" s="207"/>
      <c r="AF161" s="207"/>
      <c r="AG161" s="30"/>
      <c r="AH161" s="31"/>
      <c r="AI161" s="31"/>
      <c r="AJ161" s="32"/>
      <c r="AO161" s="207"/>
      <c r="AP161" s="207"/>
      <c r="AQ161" s="207"/>
      <c r="AR161" s="207"/>
      <c r="AS161" s="207"/>
      <c r="AT161" s="207"/>
      <c r="AU161" s="207"/>
      <c r="AV161" s="207"/>
      <c r="AW161" s="34"/>
      <c r="AX161" s="35"/>
      <c r="AY161" s="36"/>
      <c r="AZ161" s="206"/>
    </row>
    <row r="162" spans="1:52" s="9" customFormat="1" x14ac:dyDescent="0.35">
      <c r="A162" s="29">
        <v>30</v>
      </c>
      <c r="B162" s="56" t="s">
        <v>121</v>
      </c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30"/>
      <c r="P162" s="31"/>
      <c r="Q162" s="31"/>
      <c r="R162" s="31"/>
      <c r="S162" s="31"/>
      <c r="T162" s="32"/>
      <c r="U162" s="207"/>
      <c r="V162" s="207"/>
      <c r="W162" s="207"/>
      <c r="X162" s="207"/>
      <c r="Y162" s="207"/>
      <c r="Z162" s="207"/>
      <c r="AA162" s="207"/>
      <c r="AB162" s="207"/>
      <c r="AC162" s="207"/>
      <c r="AD162" s="207"/>
      <c r="AE162" s="207"/>
      <c r="AF162" s="207"/>
      <c r="AG162" s="30"/>
      <c r="AH162" s="31"/>
      <c r="AI162" s="31"/>
      <c r="AJ162" s="32"/>
      <c r="AO162" s="207"/>
      <c r="AP162" s="207"/>
      <c r="AQ162" s="207"/>
      <c r="AR162" s="207"/>
      <c r="AS162" s="207"/>
      <c r="AT162" s="207"/>
      <c r="AU162" s="207"/>
      <c r="AV162" s="207"/>
      <c r="AW162" s="34"/>
      <c r="AX162" s="35"/>
      <c r="AY162" s="36"/>
      <c r="AZ162" s="206"/>
    </row>
    <row r="163" spans="1:52" s="9" customFormat="1" x14ac:dyDescent="0.35">
      <c r="A163" s="29">
        <v>31</v>
      </c>
      <c r="B163" s="56" t="s">
        <v>122</v>
      </c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30"/>
      <c r="P163" s="31"/>
      <c r="Q163" s="31"/>
      <c r="R163" s="31"/>
      <c r="S163" s="31"/>
      <c r="T163" s="32"/>
      <c r="U163" s="207"/>
      <c r="V163" s="207"/>
      <c r="W163" s="207"/>
      <c r="X163" s="207"/>
      <c r="Y163" s="207"/>
      <c r="Z163" s="207"/>
      <c r="AA163" s="207"/>
      <c r="AB163" s="207"/>
      <c r="AC163" s="207"/>
      <c r="AD163" s="207"/>
      <c r="AE163" s="207"/>
      <c r="AF163" s="207"/>
      <c r="AG163" s="30"/>
      <c r="AH163" s="31"/>
      <c r="AI163" s="31"/>
      <c r="AJ163" s="32"/>
      <c r="AO163" s="207"/>
      <c r="AP163" s="207"/>
      <c r="AQ163" s="207"/>
      <c r="AR163" s="207"/>
      <c r="AS163" s="207"/>
      <c r="AT163" s="207"/>
      <c r="AU163" s="207"/>
      <c r="AV163" s="207"/>
      <c r="AW163" s="34"/>
      <c r="AX163" s="35"/>
      <c r="AY163" s="36"/>
      <c r="AZ163" s="206"/>
    </row>
    <row r="164" spans="1:52" s="9" customFormat="1" x14ac:dyDescent="0.35">
      <c r="A164" s="29">
        <v>32</v>
      </c>
      <c r="B164" s="56" t="s">
        <v>123</v>
      </c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30"/>
      <c r="P164" s="31"/>
      <c r="Q164" s="31"/>
      <c r="R164" s="31"/>
      <c r="S164" s="31"/>
      <c r="T164" s="32"/>
      <c r="U164" s="207"/>
      <c r="V164" s="207"/>
      <c r="W164" s="207"/>
      <c r="X164" s="207"/>
      <c r="Y164" s="207"/>
      <c r="Z164" s="207"/>
      <c r="AA164" s="207"/>
      <c r="AB164" s="207"/>
      <c r="AC164" s="207"/>
      <c r="AD164" s="207"/>
      <c r="AE164" s="207"/>
      <c r="AF164" s="207"/>
      <c r="AG164" s="30"/>
      <c r="AH164" s="31"/>
      <c r="AI164" s="31"/>
      <c r="AJ164" s="32"/>
      <c r="AO164" s="207"/>
      <c r="AP164" s="207"/>
      <c r="AQ164" s="207"/>
      <c r="AR164" s="207"/>
      <c r="AS164" s="207"/>
      <c r="AT164" s="207"/>
      <c r="AU164" s="207"/>
      <c r="AV164" s="207"/>
      <c r="AW164" s="34"/>
      <c r="AX164" s="35"/>
      <c r="AY164" s="36"/>
      <c r="AZ164" s="206"/>
    </row>
    <row r="165" spans="1:52" s="9" customFormat="1" x14ac:dyDescent="0.35">
      <c r="A165" s="29">
        <v>33</v>
      </c>
      <c r="B165" s="56" t="s">
        <v>124</v>
      </c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30" t="s">
        <v>125</v>
      </c>
      <c r="P165" s="31"/>
      <c r="Q165" s="31" t="s">
        <v>126</v>
      </c>
      <c r="R165" s="31"/>
      <c r="S165" s="31" t="s">
        <v>127</v>
      </c>
      <c r="T165" s="32"/>
      <c r="U165" s="207"/>
      <c r="V165" s="207"/>
      <c r="W165" s="207"/>
      <c r="X165" s="207"/>
      <c r="Y165" s="207"/>
      <c r="Z165" s="207"/>
      <c r="AA165" s="207"/>
      <c r="AB165" s="207"/>
      <c r="AC165" s="207"/>
      <c r="AD165" s="207"/>
      <c r="AE165" s="207"/>
      <c r="AF165" s="207"/>
      <c r="AG165" s="30"/>
      <c r="AH165" s="31"/>
      <c r="AI165" s="31"/>
      <c r="AJ165" s="32"/>
      <c r="AO165" s="207"/>
      <c r="AP165" s="207"/>
      <c r="AQ165" s="207"/>
      <c r="AR165" s="207"/>
      <c r="AS165" s="207"/>
      <c r="AT165" s="207"/>
      <c r="AU165" s="207"/>
      <c r="AV165" s="207"/>
      <c r="AW165" s="34"/>
      <c r="AX165" s="35"/>
      <c r="AY165" s="36"/>
      <c r="AZ165" s="206"/>
    </row>
    <row r="166" spans="1:52" s="9" customFormat="1" x14ac:dyDescent="0.35">
      <c r="A166" s="207"/>
      <c r="B166" s="71" t="s">
        <v>32</v>
      </c>
      <c r="C166" s="207"/>
      <c r="D166" s="207"/>
      <c r="E166" s="207"/>
      <c r="F166" s="207"/>
      <c r="G166" s="207"/>
      <c r="H166" s="207"/>
      <c r="I166" s="207"/>
      <c r="J166" s="207"/>
      <c r="K166" s="207"/>
      <c r="L166" s="207"/>
      <c r="M166" s="207"/>
      <c r="N166" s="207"/>
      <c r="O166" s="30">
        <v>2</v>
      </c>
      <c r="P166" s="46">
        <v>3.0000000000000001E-3</v>
      </c>
      <c r="Q166" s="31">
        <v>2</v>
      </c>
      <c r="R166" s="46">
        <v>3.0000000000000001E-3</v>
      </c>
      <c r="S166" s="31">
        <v>5</v>
      </c>
      <c r="T166" s="161">
        <v>3.0000000000000001E-3</v>
      </c>
      <c r="U166" s="207"/>
      <c r="V166" s="207"/>
      <c r="W166" s="207"/>
      <c r="X166" s="207"/>
      <c r="Y166" s="207"/>
      <c r="Z166" s="207"/>
      <c r="AA166" s="207"/>
      <c r="AB166" s="207"/>
      <c r="AC166" s="207"/>
      <c r="AD166" s="207"/>
      <c r="AE166" s="207"/>
      <c r="AF166" s="207"/>
      <c r="AG166" s="30"/>
      <c r="AH166" s="31"/>
      <c r="AI166" s="31"/>
      <c r="AJ166" s="32"/>
      <c r="AO166" s="207"/>
      <c r="AP166" s="207"/>
      <c r="AQ166" s="207"/>
      <c r="AR166" s="207"/>
      <c r="AS166" s="207"/>
      <c r="AT166" s="207"/>
      <c r="AU166" s="207"/>
      <c r="AV166" s="207"/>
      <c r="AW166" s="34"/>
      <c r="AX166" s="35"/>
      <c r="AY166" s="36"/>
      <c r="AZ166" s="206"/>
    </row>
    <row r="167" spans="1:52" s="9" customFormat="1" x14ac:dyDescent="0.35">
      <c r="A167" s="207"/>
      <c r="B167" s="71" t="s">
        <v>34</v>
      </c>
      <c r="C167" s="207"/>
      <c r="D167" s="207"/>
      <c r="E167" s="207"/>
      <c r="F167" s="207"/>
      <c r="G167" s="207"/>
      <c r="H167" s="207"/>
      <c r="I167" s="207"/>
      <c r="J167" s="207"/>
      <c r="K167" s="207"/>
      <c r="L167" s="207"/>
      <c r="M167" s="207"/>
      <c r="N167" s="207"/>
      <c r="O167" s="30">
        <v>101</v>
      </c>
      <c r="P167" s="46">
        <v>0.13</v>
      </c>
      <c r="Q167" s="31">
        <v>101</v>
      </c>
      <c r="R167" s="46">
        <v>0.13</v>
      </c>
      <c r="S167" s="31">
        <v>275</v>
      </c>
      <c r="T167" s="161">
        <v>0.154</v>
      </c>
      <c r="U167" s="207"/>
      <c r="V167" s="207"/>
      <c r="W167" s="207"/>
      <c r="X167" s="207"/>
      <c r="Y167" s="207"/>
      <c r="Z167" s="207"/>
      <c r="AA167" s="207"/>
      <c r="AB167" s="207"/>
      <c r="AC167" s="207"/>
      <c r="AD167" s="207"/>
      <c r="AE167" s="207"/>
      <c r="AF167" s="207"/>
      <c r="AG167" s="30"/>
      <c r="AH167" s="31"/>
      <c r="AI167" s="31"/>
      <c r="AJ167" s="32"/>
      <c r="AO167" s="207"/>
      <c r="AP167" s="207"/>
      <c r="AQ167" s="207"/>
      <c r="AR167" s="207"/>
      <c r="AS167" s="207"/>
      <c r="AT167" s="207"/>
      <c r="AU167" s="207"/>
      <c r="AV167" s="207"/>
      <c r="AW167" s="34"/>
      <c r="AX167" s="35"/>
      <c r="AY167" s="36"/>
      <c r="AZ167" s="206"/>
    </row>
    <row r="168" spans="1:52" s="9" customFormat="1" x14ac:dyDescent="0.35">
      <c r="A168" s="207"/>
      <c r="B168" s="71" t="s">
        <v>35</v>
      </c>
      <c r="C168" s="207"/>
      <c r="D168" s="207"/>
      <c r="E168" s="207"/>
      <c r="F168" s="207"/>
      <c r="G168" s="207"/>
      <c r="H168" s="207"/>
      <c r="I168" s="207"/>
      <c r="J168" s="207"/>
      <c r="K168" s="207"/>
      <c r="L168" s="207"/>
      <c r="M168" s="207"/>
      <c r="N168" s="207"/>
      <c r="O168" s="30">
        <v>29</v>
      </c>
      <c r="P168" s="46">
        <v>3.6999999999999998E-2</v>
      </c>
      <c r="Q168" s="31">
        <v>29</v>
      </c>
      <c r="R168" s="46">
        <v>3.6999999999999998E-2</v>
      </c>
      <c r="S168" s="31">
        <v>64</v>
      </c>
      <c r="T168" s="161">
        <v>3.5999999999999997E-2</v>
      </c>
      <c r="U168" s="207"/>
      <c r="V168" s="207"/>
      <c r="W168" s="207"/>
      <c r="X168" s="207"/>
      <c r="Y168" s="207"/>
      <c r="Z168" s="207"/>
      <c r="AA168" s="207"/>
      <c r="AB168" s="207"/>
      <c r="AC168" s="207"/>
      <c r="AD168" s="207"/>
      <c r="AE168" s="207"/>
      <c r="AF168" s="207"/>
      <c r="AG168" s="30"/>
      <c r="AH168" s="31"/>
      <c r="AI168" s="31"/>
      <c r="AJ168" s="32"/>
      <c r="AO168" s="207"/>
      <c r="AP168" s="207"/>
      <c r="AQ168" s="207"/>
      <c r="AR168" s="207"/>
      <c r="AS168" s="207"/>
      <c r="AT168" s="207"/>
      <c r="AU168" s="207"/>
      <c r="AV168" s="207"/>
      <c r="AW168" s="34"/>
      <c r="AX168" s="35"/>
      <c r="AY168" s="36"/>
      <c r="AZ168" s="206"/>
    </row>
    <row r="169" spans="1:52" s="9" customFormat="1" x14ac:dyDescent="0.35">
      <c r="A169" s="207"/>
      <c r="B169" s="71" t="s">
        <v>37</v>
      </c>
      <c r="C169" s="207"/>
      <c r="D169" s="207"/>
      <c r="E169" s="207"/>
      <c r="F169" s="207"/>
      <c r="G169" s="207"/>
      <c r="H169" s="207"/>
      <c r="I169" s="207"/>
      <c r="J169" s="207"/>
      <c r="K169" s="207"/>
      <c r="L169" s="207"/>
      <c r="M169" s="207"/>
      <c r="N169" s="207"/>
      <c r="O169" s="30">
        <v>15</v>
      </c>
      <c r="P169" s="46">
        <v>1.9E-2</v>
      </c>
      <c r="Q169" s="31">
        <v>15</v>
      </c>
      <c r="R169" s="46">
        <v>1.9E-2</v>
      </c>
      <c r="S169" s="31">
        <v>31</v>
      </c>
      <c r="T169" s="161">
        <v>1.7000000000000001E-2</v>
      </c>
      <c r="U169" s="207"/>
      <c r="V169" s="207"/>
      <c r="W169" s="207"/>
      <c r="X169" s="207"/>
      <c r="Y169" s="207"/>
      <c r="Z169" s="207"/>
      <c r="AA169" s="207"/>
      <c r="AB169" s="207"/>
      <c r="AC169" s="207"/>
      <c r="AD169" s="207"/>
      <c r="AE169" s="207"/>
      <c r="AF169" s="207"/>
      <c r="AG169" s="30"/>
      <c r="AH169" s="31"/>
      <c r="AI169" s="31"/>
      <c r="AJ169" s="32"/>
      <c r="AO169" s="207"/>
      <c r="AP169" s="207"/>
      <c r="AQ169" s="207"/>
      <c r="AR169" s="207"/>
      <c r="AS169" s="207"/>
      <c r="AT169" s="207"/>
      <c r="AU169" s="207"/>
      <c r="AV169" s="207"/>
      <c r="AW169" s="34"/>
      <c r="AX169" s="35"/>
      <c r="AY169" s="36"/>
      <c r="AZ169" s="206"/>
    </row>
    <row r="170" spans="1:52" s="9" customFormat="1" x14ac:dyDescent="0.35">
      <c r="A170" s="207"/>
      <c r="B170" s="71" t="s">
        <v>39</v>
      </c>
      <c r="C170" s="207"/>
      <c r="D170" s="207"/>
      <c r="E170" s="207"/>
      <c r="F170" s="207"/>
      <c r="G170" s="207"/>
      <c r="H170" s="207"/>
      <c r="I170" s="207"/>
      <c r="J170" s="207"/>
      <c r="K170" s="207"/>
      <c r="L170" s="207"/>
      <c r="M170" s="207"/>
      <c r="N170" s="207"/>
      <c r="O170" s="30">
        <v>125</v>
      </c>
      <c r="P170" s="46">
        <v>0.161</v>
      </c>
      <c r="Q170" s="31">
        <v>125</v>
      </c>
      <c r="R170" s="46">
        <v>0.161</v>
      </c>
      <c r="S170" s="31">
        <v>254</v>
      </c>
      <c r="T170" s="161">
        <v>0.14199999999999999</v>
      </c>
      <c r="U170" s="207"/>
      <c r="V170" s="207"/>
      <c r="W170" s="207"/>
      <c r="X170" s="207"/>
      <c r="Y170" s="207"/>
      <c r="Z170" s="207"/>
      <c r="AA170" s="207"/>
      <c r="AB170" s="207"/>
      <c r="AC170" s="207"/>
      <c r="AD170" s="207"/>
      <c r="AE170" s="207"/>
      <c r="AF170" s="207"/>
      <c r="AG170" s="30"/>
      <c r="AH170" s="31"/>
      <c r="AI170" s="31"/>
      <c r="AJ170" s="32"/>
      <c r="AO170" s="207"/>
      <c r="AP170" s="207"/>
      <c r="AQ170" s="207"/>
      <c r="AR170" s="207"/>
      <c r="AS170" s="207"/>
      <c r="AT170" s="207"/>
      <c r="AU170" s="207"/>
      <c r="AV170" s="207"/>
      <c r="AW170" s="34"/>
      <c r="AX170" s="35"/>
      <c r="AY170" s="36"/>
      <c r="AZ170" s="206"/>
    </row>
    <row r="171" spans="1:52" s="9" customFormat="1" x14ac:dyDescent="0.35">
      <c r="A171" s="207"/>
      <c r="B171" s="71" t="s">
        <v>41</v>
      </c>
      <c r="C171" s="207"/>
      <c r="D171" s="207"/>
      <c r="E171" s="207"/>
      <c r="F171" s="207"/>
      <c r="G171" s="207"/>
      <c r="H171" s="207"/>
      <c r="I171" s="207"/>
      <c r="J171" s="207"/>
      <c r="K171" s="207"/>
      <c r="L171" s="207"/>
      <c r="M171" s="207"/>
      <c r="N171" s="207"/>
      <c r="O171" s="30">
        <v>2</v>
      </c>
      <c r="P171" s="46">
        <v>3.0000000000000001E-3</v>
      </c>
      <c r="Q171" s="31">
        <v>2</v>
      </c>
      <c r="R171" s="46">
        <v>3.0000000000000001E-3</v>
      </c>
      <c r="S171" s="31">
        <v>7</v>
      </c>
      <c r="T171" s="161">
        <v>4.0000000000000001E-3</v>
      </c>
      <c r="U171" s="207"/>
      <c r="V171" s="207"/>
      <c r="W171" s="207"/>
      <c r="X171" s="207"/>
      <c r="Y171" s="207"/>
      <c r="Z171" s="207"/>
      <c r="AA171" s="207"/>
      <c r="AB171" s="207"/>
      <c r="AC171" s="207"/>
      <c r="AD171" s="207"/>
      <c r="AE171" s="207"/>
      <c r="AF171" s="207"/>
      <c r="AG171" s="30"/>
      <c r="AH171" s="31"/>
      <c r="AI171" s="31"/>
      <c r="AJ171" s="32"/>
      <c r="AO171" s="207"/>
      <c r="AP171" s="207"/>
      <c r="AQ171" s="207"/>
      <c r="AR171" s="207"/>
      <c r="AS171" s="207"/>
      <c r="AT171" s="207"/>
      <c r="AU171" s="207"/>
      <c r="AV171" s="207"/>
      <c r="AW171" s="34"/>
      <c r="AX171" s="35"/>
      <c r="AY171" s="36"/>
      <c r="AZ171" s="206"/>
    </row>
    <row r="172" spans="1:52" s="9" customFormat="1" x14ac:dyDescent="0.35">
      <c r="A172" s="207"/>
      <c r="B172" s="71" t="s">
        <v>43</v>
      </c>
      <c r="C172" s="207"/>
      <c r="D172" s="207"/>
      <c r="E172" s="207"/>
      <c r="F172" s="207"/>
      <c r="G172" s="207"/>
      <c r="H172" s="207"/>
      <c r="I172" s="207"/>
      <c r="J172" s="207"/>
      <c r="K172" s="207"/>
      <c r="L172" s="207"/>
      <c r="M172" s="207"/>
      <c r="N172" s="207"/>
      <c r="O172" s="30">
        <v>105</v>
      </c>
      <c r="P172" s="46">
        <v>0.13500000000000001</v>
      </c>
      <c r="Q172" s="31">
        <v>105</v>
      </c>
      <c r="R172" s="46">
        <v>0.13500000000000001</v>
      </c>
      <c r="S172" s="31">
        <v>222</v>
      </c>
      <c r="T172" s="161">
        <v>0.124</v>
      </c>
      <c r="U172" s="207"/>
      <c r="V172" s="207"/>
      <c r="W172" s="207"/>
      <c r="X172" s="207"/>
      <c r="Y172" s="207"/>
      <c r="Z172" s="207"/>
      <c r="AA172" s="207"/>
      <c r="AB172" s="207"/>
      <c r="AC172" s="207"/>
      <c r="AD172" s="207"/>
      <c r="AE172" s="207"/>
      <c r="AF172" s="207"/>
      <c r="AG172" s="30"/>
      <c r="AH172" s="31"/>
      <c r="AI172" s="31"/>
      <c r="AJ172" s="32"/>
      <c r="AO172" s="207"/>
      <c r="AP172" s="207"/>
      <c r="AQ172" s="207"/>
      <c r="AR172" s="207"/>
      <c r="AS172" s="207"/>
      <c r="AT172" s="207"/>
      <c r="AU172" s="207"/>
      <c r="AV172" s="207"/>
      <c r="AW172" s="34"/>
      <c r="AX172" s="35"/>
      <c r="AY172" s="36"/>
      <c r="AZ172" s="206"/>
    </row>
    <row r="173" spans="1:52" s="9" customFormat="1" x14ac:dyDescent="0.35">
      <c r="A173" s="207"/>
      <c r="B173" s="71" t="s">
        <v>45</v>
      </c>
      <c r="C173" s="207"/>
      <c r="D173" s="207"/>
      <c r="E173" s="207"/>
      <c r="F173" s="207"/>
      <c r="G173" s="207"/>
      <c r="H173" s="207"/>
      <c r="I173" s="207"/>
      <c r="J173" s="207"/>
      <c r="K173" s="207"/>
      <c r="L173" s="207"/>
      <c r="M173" s="207"/>
      <c r="N173" s="207"/>
      <c r="O173" s="30">
        <v>9</v>
      </c>
      <c r="P173" s="46">
        <v>1.2E-2</v>
      </c>
      <c r="Q173" s="31">
        <v>9</v>
      </c>
      <c r="R173" s="46">
        <v>1.2E-2</v>
      </c>
      <c r="S173" s="31">
        <v>16</v>
      </c>
      <c r="T173" s="161">
        <v>8.9999999999999993E-3</v>
      </c>
      <c r="U173" s="207"/>
      <c r="V173" s="207"/>
      <c r="W173" s="207"/>
      <c r="X173" s="207"/>
      <c r="Y173" s="207"/>
      <c r="Z173" s="207"/>
      <c r="AA173" s="207"/>
      <c r="AB173" s="207"/>
      <c r="AC173" s="207"/>
      <c r="AD173" s="207"/>
      <c r="AE173" s="207"/>
      <c r="AF173" s="207"/>
      <c r="AG173" s="30"/>
      <c r="AH173" s="31"/>
      <c r="AI173" s="31"/>
      <c r="AJ173" s="32"/>
      <c r="AO173" s="207"/>
      <c r="AP173" s="207"/>
      <c r="AQ173" s="207"/>
      <c r="AR173" s="207"/>
      <c r="AS173" s="207"/>
      <c r="AT173" s="207"/>
      <c r="AU173" s="207"/>
      <c r="AV173" s="207"/>
      <c r="AW173" s="34"/>
      <c r="AX173" s="35"/>
      <c r="AY173" s="36"/>
      <c r="AZ173" s="206"/>
    </row>
    <row r="174" spans="1:52" s="9" customFormat="1" x14ac:dyDescent="0.35">
      <c r="A174" s="207"/>
      <c r="B174" s="71" t="s">
        <v>46</v>
      </c>
      <c r="C174" s="207"/>
      <c r="D174" s="207"/>
      <c r="E174" s="207"/>
      <c r="F174" s="207"/>
      <c r="G174" s="207"/>
      <c r="H174" s="207"/>
      <c r="I174" s="207"/>
      <c r="J174" s="207"/>
      <c r="K174" s="207"/>
      <c r="L174" s="207"/>
      <c r="M174" s="207"/>
      <c r="N174" s="207"/>
      <c r="O174" s="30">
        <v>15</v>
      </c>
      <c r="P174" s="46">
        <v>1.9E-2</v>
      </c>
      <c r="Q174" s="31">
        <v>15</v>
      </c>
      <c r="R174" s="46">
        <v>1.9E-2</v>
      </c>
      <c r="S174" s="31">
        <v>31</v>
      </c>
      <c r="T174" s="161">
        <v>1.7000000000000001E-2</v>
      </c>
      <c r="U174" s="207"/>
      <c r="V174" s="207"/>
      <c r="W174" s="207"/>
      <c r="X174" s="207"/>
      <c r="Y174" s="207"/>
      <c r="Z174" s="207"/>
      <c r="AA174" s="207"/>
      <c r="AB174" s="207"/>
      <c r="AC174" s="207"/>
      <c r="AD174" s="207"/>
      <c r="AE174" s="207"/>
      <c r="AF174" s="207"/>
      <c r="AG174" s="30"/>
      <c r="AH174" s="31"/>
      <c r="AI174" s="31"/>
      <c r="AJ174" s="32"/>
      <c r="AO174" s="207"/>
      <c r="AP174" s="207"/>
      <c r="AQ174" s="207"/>
      <c r="AR174" s="207"/>
      <c r="AS174" s="207"/>
      <c r="AT174" s="207"/>
      <c r="AU174" s="207"/>
      <c r="AV174" s="207"/>
      <c r="AW174" s="34"/>
      <c r="AX174" s="35"/>
      <c r="AY174" s="36"/>
      <c r="AZ174" s="206"/>
    </row>
    <row r="175" spans="1:52" s="9" customFormat="1" x14ac:dyDescent="0.35">
      <c r="A175" s="207"/>
      <c r="B175" s="71" t="s">
        <v>44</v>
      </c>
      <c r="C175" s="207"/>
      <c r="D175" s="207"/>
      <c r="E175" s="207"/>
      <c r="F175" s="207"/>
      <c r="G175" s="207"/>
      <c r="H175" s="207"/>
      <c r="I175" s="207"/>
      <c r="J175" s="207"/>
      <c r="K175" s="207"/>
      <c r="L175" s="207"/>
      <c r="M175" s="207"/>
      <c r="N175" s="207"/>
      <c r="O175" s="30">
        <v>15</v>
      </c>
      <c r="P175" s="46">
        <v>1.9E-2</v>
      </c>
      <c r="Q175" s="31">
        <v>15</v>
      </c>
      <c r="R175" s="46">
        <v>1.9E-2</v>
      </c>
      <c r="S175" s="31">
        <v>45</v>
      </c>
      <c r="T175" s="161">
        <v>2.5000000000000001E-2</v>
      </c>
      <c r="U175" s="207"/>
      <c r="V175" s="207"/>
      <c r="W175" s="207"/>
      <c r="X175" s="207"/>
      <c r="Y175" s="207"/>
      <c r="Z175" s="207"/>
      <c r="AA175" s="207"/>
      <c r="AB175" s="207"/>
      <c r="AC175" s="207"/>
      <c r="AD175" s="207"/>
      <c r="AE175" s="207"/>
      <c r="AF175" s="207"/>
      <c r="AG175" s="30"/>
      <c r="AH175" s="31"/>
      <c r="AI175" s="31"/>
      <c r="AJ175" s="32"/>
      <c r="AO175" s="207"/>
      <c r="AP175" s="207"/>
      <c r="AQ175" s="207"/>
      <c r="AR175" s="207"/>
      <c r="AS175" s="207"/>
      <c r="AT175" s="207"/>
      <c r="AU175" s="207"/>
      <c r="AV175" s="207"/>
      <c r="AW175" s="34"/>
      <c r="AX175" s="35"/>
      <c r="AY175" s="36"/>
      <c r="AZ175" s="206"/>
    </row>
    <row r="176" spans="1:52" s="9" customFormat="1" x14ac:dyDescent="0.35">
      <c r="A176" s="207"/>
      <c r="B176" s="71" t="s">
        <v>40</v>
      </c>
      <c r="C176" s="207"/>
      <c r="D176" s="207"/>
      <c r="E176" s="207"/>
      <c r="F176" s="207"/>
      <c r="G176" s="207"/>
      <c r="H176" s="207"/>
      <c r="I176" s="207"/>
      <c r="J176" s="207"/>
      <c r="K176" s="207"/>
      <c r="L176" s="207"/>
      <c r="M176" s="207"/>
      <c r="N176" s="207"/>
      <c r="O176" s="30">
        <v>360</v>
      </c>
      <c r="P176" s="46">
        <v>0.46300000000000002</v>
      </c>
      <c r="Q176" s="31">
        <v>360</v>
      </c>
      <c r="R176" s="46">
        <v>0.46300000000000002</v>
      </c>
      <c r="S176" s="31">
        <v>839</v>
      </c>
      <c r="T176" s="161">
        <v>0.46899999999999997</v>
      </c>
      <c r="U176" s="207"/>
      <c r="V176" s="207"/>
      <c r="W176" s="207"/>
      <c r="X176" s="207"/>
      <c r="Y176" s="207"/>
      <c r="Z176" s="207"/>
      <c r="AA176" s="207"/>
      <c r="AB176" s="207"/>
      <c r="AC176" s="207"/>
      <c r="AD176" s="207"/>
      <c r="AE176" s="207"/>
      <c r="AF176" s="207"/>
      <c r="AG176" s="30"/>
      <c r="AH176" s="31"/>
      <c r="AI176" s="31"/>
      <c r="AJ176" s="32"/>
      <c r="AO176" s="207"/>
      <c r="AP176" s="207"/>
      <c r="AQ176" s="207"/>
      <c r="AR176" s="207"/>
      <c r="AS176" s="207"/>
      <c r="AT176" s="207"/>
      <c r="AU176" s="207"/>
      <c r="AV176" s="207"/>
      <c r="AW176" s="34"/>
      <c r="AX176" s="35"/>
      <c r="AY176" s="36"/>
      <c r="AZ176" s="206"/>
    </row>
    <row r="177" spans="1:52" s="9" customFormat="1" x14ac:dyDescent="0.35">
      <c r="A177" s="207"/>
      <c r="B177" s="71" t="s">
        <v>18</v>
      </c>
      <c r="C177" s="207"/>
      <c r="D177" s="207"/>
      <c r="E177" s="207"/>
      <c r="F177" s="207"/>
      <c r="G177" s="207"/>
      <c r="H177" s="207"/>
      <c r="I177" s="207"/>
      <c r="J177" s="207"/>
      <c r="K177" s="207"/>
      <c r="L177" s="207"/>
      <c r="M177" s="207"/>
      <c r="N177" s="207"/>
      <c r="O177" s="38">
        <f>SUM(O166:O176)</f>
        <v>778</v>
      </c>
      <c r="P177" s="31"/>
      <c r="Q177" s="39">
        <f>SUM(Q166:Q176)</f>
        <v>778</v>
      </c>
      <c r="R177" s="31"/>
      <c r="S177" s="39">
        <f>SUM(S166:S176)</f>
        <v>1789</v>
      </c>
      <c r="T177" s="32"/>
      <c r="U177" s="207"/>
      <c r="V177" s="207"/>
      <c r="W177" s="207"/>
      <c r="X177" s="207"/>
      <c r="Y177" s="207"/>
      <c r="Z177" s="207"/>
      <c r="AA177" s="207"/>
      <c r="AB177" s="207"/>
      <c r="AC177" s="207"/>
      <c r="AD177" s="207"/>
      <c r="AE177" s="207"/>
      <c r="AF177" s="207"/>
      <c r="AG177" s="30"/>
      <c r="AH177" s="31"/>
      <c r="AI177" s="31"/>
      <c r="AJ177" s="32"/>
      <c r="AO177" s="207"/>
      <c r="AP177" s="207"/>
      <c r="AQ177" s="207"/>
      <c r="AR177" s="207"/>
      <c r="AS177" s="207"/>
      <c r="AT177" s="207"/>
      <c r="AU177" s="207"/>
      <c r="AV177" s="207"/>
      <c r="AW177" s="34"/>
      <c r="AX177" s="35"/>
      <c r="AY177" s="36"/>
      <c r="AZ177" s="206"/>
    </row>
    <row r="178" spans="1:52" s="9" customFormat="1" ht="29" x14ac:dyDescent="0.35">
      <c r="A178" s="29">
        <v>34</v>
      </c>
      <c r="B178" s="56" t="s">
        <v>128</v>
      </c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30"/>
      <c r="P178" s="31"/>
      <c r="Q178" s="31"/>
      <c r="R178" s="31"/>
      <c r="S178" s="31"/>
      <c r="T178" s="32"/>
      <c r="U178" s="207"/>
      <c r="V178" s="207"/>
      <c r="W178" s="207"/>
      <c r="X178" s="207"/>
      <c r="Y178" s="207"/>
      <c r="Z178" s="207"/>
      <c r="AA178" s="207"/>
      <c r="AB178" s="207"/>
      <c r="AC178" s="207"/>
      <c r="AD178" s="207"/>
      <c r="AE178" s="207"/>
      <c r="AF178" s="207"/>
      <c r="AG178" s="30"/>
      <c r="AH178" s="31"/>
      <c r="AI178" s="31"/>
      <c r="AJ178" s="32"/>
      <c r="AO178" s="207"/>
      <c r="AP178" s="207"/>
      <c r="AQ178" s="207"/>
      <c r="AR178" s="207"/>
      <c r="AS178" s="207"/>
      <c r="AT178" s="207"/>
      <c r="AU178" s="207"/>
      <c r="AV178" s="207"/>
      <c r="AW178" s="34"/>
      <c r="AX178" s="35"/>
      <c r="AY178" s="36"/>
      <c r="AZ178" s="206"/>
    </row>
    <row r="179" spans="1:52" s="9" customFormat="1" x14ac:dyDescent="0.35">
      <c r="A179" s="29"/>
      <c r="B179" s="71" t="s">
        <v>114</v>
      </c>
      <c r="C179" s="179">
        <v>0</v>
      </c>
      <c r="D179" s="179"/>
      <c r="E179" s="188">
        <v>0</v>
      </c>
      <c r="F179" s="179">
        <v>0</v>
      </c>
      <c r="G179" s="179"/>
      <c r="H179" s="188">
        <v>0</v>
      </c>
      <c r="I179" s="179">
        <v>0</v>
      </c>
      <c r="J179" s="179"/>
      <c r="K179" s="179">
        <v>0</v>
      </c>
      <c r="L179" s="179">
        <v>0</v>
      </c>
      <c r="M179" s="179"/>
      <c r="N179" s="188">
        <v>0</v>
      </c>
      <c r="O179" s="30">
        <v>0</v>
      </c>
      <c r="P179" s="57">
        <v>0</v>
      </c>
      <c r="Q179" s="31"/>
      <c r="R179" s="31"/>
      <c r="S179" s="31"/>
      <c r="T179" s="32"/>
      <c r="U179" s="207">
        <v>2</v>
      </c>
      <c r="V179" s="207"/>
      <c r="W179" s="135">
        <v>1.83E-2</v>
      </c>
      <c r="X179" s="207">
        <v>0</v>
      </c>
      <c r="Y179" s="207"/>
      <c r="Z179" s="135">
        <v>0</v>
      </c>
      <c r="AA179" s="207">
        <v>0</v>
      </c>
      <c r="AB179" s="207"/>
      <c r="AC179" s="135">
        <v>0</v>
      </c>
      <c r="AD179" s="207"/>
      <c r="AE179" s="207"/>
      <c r="AF179" s="207"/>
      <c r="AG179" s="30">
        <f t="shared" ref="AG179:AG185" si="15">SUM(U179, X179, AA179, AD179)</f>
        <v>2</v>
      </c>
      <c r="AH179" s="31"/>
      <c r="AI179" s="31"/>
      <c r="AJ179" s="32"/>
      <c r="AO179" s="207"/>
      <c r="AP179" s="207"/>
      <c r="AQ179" s="207"/>
      <c r="AR179" s="207"/>
      <c r="AS179" s="207"/>
      <c r="AT179" s="207"/>
      <c r="AU179" s="207"/>
      <c r="AV179" s="207"/>
      <c r="AW179" s="34"/>
      <c r="AX179" s="35"/>
      <c r="AY179" s="36"/>
      <c r="AZ179" s="206"/>
    </row>
    <row r="180" spans="1:52" s="9" customFormat="1" x14ac:dyDescent="0.35">
      <c r="A180" s="207"/>
      <c r="B180" s="71" t="s">
        <v>14</v>
      </c>
      <c r="C180" s="174">
        <v>0</v>
      </c>
      <c r="D180" s="174"/>
      <c r="E180" s="183">
        <v>0</v>
      </c>
      <c r="F180" s="174">
        <v>0</v>
      </c>
      <c r="G180" s="174"/>
      <c r="H180" s="183">
        <v>0</v>
      </c>
      <c r="I180" s="174">
        <v>0</v>
      </c>
      <c r="J180" s="174"/>
      <c r="K180" s="174">
        <v>0</v>
      </c>
      <c r="L180" s="174">
        <v>0</v>
      </c>
      <c r="M180" s="174"/>
      <c r="N180" s="183">
        <v>0</v>
      </c>
      <c r="O180" s="30">
        <v>0</v>
      </c>
      <c r="P180" s="57">
        <v>0</v>
      </c>
      <c r="S180" s="58">
        <v>0</v>
      </c>
      <c r="T180" s="32"/>
      <c r="U180" s="207">
        <v>7</v>
      </c>
      <c r="V180" s="207"/>
      <c r="W180" s="135">
        <v>6.4199999999999993E-2</v>
      </c>
      <c r="X180" s="207">
        <v>6</v>
      </c>
      <c r="Y180" s="207"/>
      <c r="Z180" s="135">
        <v>7.7899999999999997E-2</v>
      </c>
      <c r="AA180" s="207">
        <v>10</v>
      </c>
      <c r="AB180" s="207"/>
      <c r="AC180" s="135">
        <v>0.1205</v>
      </c>
      <c r="AD180" s="207"/>
      <c r="AE180" s="207"/>
      <c r="AF180" s="207"/>
      <c r="AG180" s="30">
        <f t="shared" si="15"/>
        <v>23</v>
      </c>
      <c r="AH180" s="31"/>
      <c r="AI180" s="31"/>
      <c r="AJ180" s="32"/>
      <c r="AO180" s="207"/>
      <c r="AP180" s="207"/>
      <c r="AQ180" s="207"/>
      <c r="AR180" s="207"/>
      <c r="AS180" s="207"/>
      <c r="AT180" s="207"/>
      <c r="AU180" s="207"/>
      <c r="AV180" s="207"/>
      <c r="AW180" s="34"/>
      <c r="AX180" s="35"/>
      <c r="AY180" s="36"/>
      <c r="AZ180" s="206"/>
    </row>
    <row r="181" spans="1:52" s="9" customFormat="1" x14ac:dyDescent="0.35">
      <c r="A181" s="207"/>
      <c r="B181" s="71" t="s">
        <v>16</v>
      </c>
      <c r="C181" s="174">
        <v>8</v>
      </c>
      <c r="D181" s="174"/>
      <c r="E181" s="183">
        <v>0.13789999999999999</v>
      </c>
      <c r="F181" s="174">
        <v>10</v>
      </c>
      <c r="G181" s="174"/>
      <c r="H181" s="183">
        <v>0.1724</v>
      </c>
      <c r="I181" s="174">
        <v>12</v>
      </c>
      <c r="J181" s="174"/>
      <c r="K181" s="174">
        <v>0.16439999999999999</v>
      </c>
      <c r="L181" s="174">
        <v>18</v>
      </c>
      <c r="M181" s="174"/>
      <c r="N181" s="183">
        <v>0.2571</v>
      </c>
      <c r="O181" s="30">
        <v>41</v>
      </c>
      <c r="P181" s="57">
        <v>0.17369999999999999</v>
      </c>
      <c r="S181" s="58">
        <v>0.17369999999999999</v>
      </c>
      <c r="T181" s="32"/>
      <c r="U181" s="207">
        <v>30</v>
      </c>
      <c r="V181" s="207"/>
      <c r="W181" s="135">
        <v>0.2752</v>
      </c>
      <c r="X181" s="207">
        <v>20</v>
      </c>
      <c r="Y181" s="207"/>
      <c r="Z181" s="135">
        <v>0.25969999999999999</v>
      </c>
      <c r="AA181" s="207">
        <v>21</v>
      </c>
      <c r="AB181" s="207"/>
      <c r="AC181" s="135">
        <v>0.253</v>
      </c>
      <c r="AD181" s="207"/>
      <c r="AE181" s="207"/>
      <c r="AF181" s="207"/>
      <c r="AG181" s="30">
        <f t="shared" si="15"/>
        <v>71</v>
      </c>
      <c r="AH181" s="31"/>
      <c r="AI181" s="31"/>
      <c r="AJ181" s="32"/>
      <c r="AO181" s="207"/>
      <c r="AP181" s="207"/>
      <c r="AQ181" s="207"/>
      <c r="AR181" s="207"/>
      <c r="AS181" s="207"/>
      <c r="AT181" s="207"/>
      <c r="AU181" s="207"/>
      <c r="AV181" s="207"/>
      <c r="AW181" s="34"/>
      <c r="AX181" s="35"/>
      <c r="AY181" s="36"/>
      <c r="AZ181" s="206"/>
    </row>
    <row r="182" spans="1:52" s="9" customFormat="1" x14ac:dyDescent="0.35">
      <c r="A182" s="207"/>
      <c r="B182" s="71" t="s">
        <v>115</v>
      </c>
      <c r="C182" s="174">
        <v>19</v>
      </c>
      <c r="D182" s="174"/>
      <c r="E182" s="183">
        <v>0.3276</v>
      </c>
      <c r="F182" s="174">
        <v>12</v>
      </c>
      <c r="G182" s="174"/>
      <c r="H182" s="183">
        <v>0.2069</v>
      </c>
      <c r="I182" s="174">
        <v>19</v>
      </c>
      <c r="J182" s="174"/>
      <c r="K182" s="174">
        <v>0.26029999999999998</v>
      </c>
      <c r="L182" s="174">
        <v>9</v>
      </c>
      <c r="M182" s="174"/>
      <c r="N182" s="183">
        <v>0.12859999999999999</v>
      </c>
      <c r="O182" s="30">
        <v>58</v>
      </c>
      <c r="P182" s="57">
        <v>0.24579999999999999</v>
      </c>
      <c r="S182" s="58">
        <v>0.248</v>
      </c>
      <c r="T182" s="32"/>
      <c r="U182" s="207">
        <v>20</v>
      </c>
      <c r="V182" s="207"/>
      <c r="W182" s="135">
        <v>0.1835</v>
      </c>
      <c r="X182" s="207">
        <v>11</v>
      </c>
      <c r="Y182" s="207"/>
      <c r="Z182" s="135">
        <v>0.1429</v>
      </c>
      <c r="AA182" s="207">
        <v>9</v>
      </c>
      <c r="AB182" s="207"/>
      <c r="AC182" s="135">
        <v>0.1084</v>
      </c>
      <c r="AD182" s="207"/>
      <c r="AE182" s="207"/>
      <c r="AF182" s="207"/>
      <c r="AG182" s="30">
        <f t="shared" si="15"/>
        <v>40</v>
      </c>
      <c r="AH182" s="31"/>
      <c r="AI182" s="31"/>
      <c r="AJ182" s="32"/>
      <c r="AO182" s="207"/>
      <c r="AP182" s="207"/>
      <c r="AQ182" s="207"/>
      <c r="AR182" s="207"/>
      <c r="AS182" s="207"/>
      <c r="AT182" s="207"/>
      <c r="AU182" s="207"/>
      <c r="AV182" s="207"/>
      <c r="AW182" s="34"/>
      <c r="AX182" s="35"/>
      <c r="AY182" s="36"/>
      <c r="AZ182" s="206"/>
    </row>
    <row r="183" spans="1:52" s="9" customFormat="1" x14ac:dyDescent="0.35">
      <c r="A183" s="207"/>
      <c r="B183" s="71" t="s">
        <v>116</v>
      </c>
      <c r="C183" s="174">
        <v>2</v>
      </c>
      <c r="D183" s="174"/>
      <c r="E183" s="183">
        <v>3.4500000000000003E-2</v>
      </c>
      <c r="F183" s="174">
        <v>5</v>
      </c>
      <c r="G183" s="174"/>
      <c r="H183" s="183">
        <v>8.6199999999999999E-2</v>
      </c>
      <c r="I183" s="174">
        <v>2</v>
      </c>
      <c r="J183" s="174"/>
      <c r="K183" s="174">
        <v>2.7400000000000001E-2</v>
      </c>
      <c r="L183" s="174">
        <v>1</v>
      </c>
      <c r="M183" s="174"/>
      <c r="N183" s="183">
        <v>1.43E-2</v>
      </c>
      <c r="O183" s="30">
        <v>9</v>
      </c>
      <c r="P183" s="57">
        <v>3.8100000000000002E-2</v>
      </c>
      <c r="S183" s="58">
        <v>3.8100000000000002E-2</v>
      </c>
      <c r="T183" s="32"/>
      <c r="U183" s="207">
        <v>4</v>
      </c>
      <c r="V183" s="207"/>
      <c r="W183" s="135">
        <v>3.6700000000000003E-2</v>
      </c>
      <c r="X183" s="207">
        <v>2</v>
      </c>
      <c r="Y183" s="207"/>
      <c r="Z183" s="135">
        <v>2.5999999999999999E-2</v>
      </c>
      <c r="AA183" s="207">
        <v>2</v>
      </c>
      <c r="AB183" s="207"/>
      <c r="AC183" s="135">
        <v>2.41E-2</v>
      </c>
      <c r="AD183" s="207"/>
      <c r="AE183" s="207"/>
      <c r="AF183" s="207"/>
      <c r="AG183" s="30">
        <f t="shared" si="15"/>
        <v>8</v>
      </c>
      <c r="AH183" s="31"/>
      <c r="AI183" s="31"/>
      <c r="AJ183" s="32"/>
      <c r="AO183" s="207"/>
      <c r="AP183" s="207"/>
      <c r="AQ183" s="207"/>
      <c r="AR183" s="207"/>
      <c r="AS183" s="207"/>
      <c r="AT183" s="207"/>
      <c r="AU183" s="207"/>
      <c r="AV183" s="207"/>
      <c r="AW183" s="34"/>
      <c r="AX183" s="35"/>
      <c r="AY183" s="36"/>
      <c r="AZ183" s="206"/>
    </row>
    <row r="184" spans="1:52" s="9" customFormat="1" x14ac:dyDescent="0.35">
      <c r="A184" s="207"/>
      <c r="B184" s="71" t="s">
        <v>117</v>
      </c>
      <c r="C184" s="174">
        <v>29</v>
      </c>
      <c r="D184" s="174"/>
      <c r="E184" s="183">
        <v>0.5</v>
      </c>
      <c r="F184" s="174">
        <v>31</v>
      </c>
      <c r="G184" s="174"/>
      <c r="H184" s="183">
        <v>0.53449999999999998</v>
      </c>
      <c r="I184" s="174">
        <v>40</v>
      </c>
      <c r="J184" s="174"/>
      <c r="K184" s="174">
        <v>0.54790000000000005</v>
      </c>
      <c r="L184" s="174">
        <v>42</v>
      </c>
      <c r="M184" s="174"/>
      <c r="N184" s="183">
        <v>0.6</v>
      </c>
      <c r="O184" s="30">
        <v>128</v>
      </c>
      <c r="P184" s="57">
        <v>0.54239999999999999</v>
      </c>
      <c r="S184" s="58">
        <v>0.54239999999999999</v>
      </c>
      <c r="T184" s="32"/>
      <c r="U184" s="207">
        <v>46</v>
      </c>
      <c r="V184" s="207"/>
      <c r="W184" s="135">
        <v>0.42199999999999999</v>
      </c>
      <c r="X184" s="207">
        <v>38</v>
      </c>
      <c r="Y184" s="207"/>
      <c r="Z184" s="135">
        <v>0.49349999999999999</v>
      </c>
      <c r="AA184" s="207">
        <v>41</v>
      </c>
      <c r="AB184" s="207"/>
      <c r="AC184" s="135">
        <v>0.49399999999999999</v>
      </c>
      <c r="AD184" s="207"/>
      <c r="AE184" s="207"/>
      <c r="AF184" s="207"/>
      <c r="AG184" s="30">
        <f t="shared" si="15"/>
        <v>125</v>
      </c>
      <c r="AH184" s="31"/>
      <c r="AI184" s="31"/>
      <c r="AJ184" s="32"/>
      <c r="AO184" s="207"/>
      <c r="AP184" s="207"/>
      <c r="AQ184" s="207"/>
      <c r="AR184" s="207"/>
      <c r="AS184" s="207"/>
      <c r="AT184" s="207"/>
      <c r="AU184" s="207"/>
      <c r="AV184" s="207"/>
      <c r="AW184" s="34"/>
      <c r="AX184" s="35"/>
      <c r="AY184" s="36"/>
      <c r="AZ184" s="206"/>
    </row>
    <row r="185" spans="1:52" s="9" customFormat="1" x14ac:dyDescent="0.35">
      <c r="A185" s="207"/>
      <c r="B185" s="71" t="s">
        <v>18</v>
      </c>
      <c r="C185" s="207"/>
      <c r="D185" s="207"/>
      <c r="E185" s="207"/>
      <c r="F185" s="207"/>
      <c r="G185" s="207"/>
      <c r="H185" s="207"/>
      <c r="I185" s="207"/>
      <c r="J185" s="207"/>
      <c r="K185" s="207"/>
      <c r="L185" s="207"/>
      <c r="M185" s="207"/>
      <c r="N185" s="207"/>
      <c r="O185" s="38">
        <f>SUM(O180:O184)</f>
        <v>236</v>
      </c>
      <c r="P185" s="39"/>
      <c r="S185" s="116">
        <f>SUM(S180:S184)</f>
        <v>1.0022</v>
      </c>
      <c r="T185" s="32"/>
      <c r="U185" s="37">
        <f>SUM(U179:U184)</f>
        <v>109</v>
      </c>
      <c r="V185" s="37"/>
      <c r="W185" s="37"/>
      <c r="X185" s="37">
        <f>SUM(X179:X184)</f>
        <v>77</v>
      </c>
      <c r="Y185" s="37"/>
      <c r="Z185" s="37"/>
      <c r="AA185" s="37">
        <f>SUM(AA179:AA184)</f>
        <v>83</v>
      </c>
      <c r="AB185" s="37"/>
      <c r="AC185" s="37"/>
      <c r="AD185" s="37"/>
      <c r="AE185" s="37"/>
      <c r="AF185" s="37"/>
      <c r="AG185" s="30">
        <f t="shared" si="15"/>
        <v>269</v>
      </c>
      <c r="AH185" s="31"/>
      <c r="AI185" s="31"/>
      <c r="AJ185" s="32"/>
      <c r="AO185" s="207"/>
      <c r="AP185" s="207"/>
      <c r="AQ185" s="207"/>
      <c r="AR185" s="207"/>
      <c r="AS185" s="207"/>
      <c r="AT185" s="207"/>
      <c r="AU185" s="207"/>
      <c r="AV185" s="207"/>
      <c r="AW185" s="34"/>
      <c r="AX185" s="35"/>
      <c r="AY185" s="36"/>
      <c r="AZ185" s="206"/>
    </row>
    <row r="186" spans="1:52" s="9" customFormat="1" x14ac:dyDescent="0.35">
      <c r="A186" s="207"/>
      <c r="B186" s="142" t="s">
        <v>129</v>
      </c>
      <c r="C186" s="207"/>
      <c r="D186" s="207"/>
      <c r="E186" s="207"/>
      <c r="F186" s="207"/>
      <c r="G186" s="207"/>
      <c r="H186" s="207"/>
      <c r="I186" s="207"/>
      <c r="J186" s="207"/>
      <c r="K186" s="207"/>
      <c r="L186" s="207"/>
      <c r="M186" s="207"/>
      <c r="N186" s="207"/>
      <c r="O186" s="38"/>
      <c r="P186" s="39"/>
      <c r="S186" s="116"/>
      <c r="T186" s="32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F186" s="37"/>
      <c r="AG186" s="30"/>
      <c r="AH186" s="31"/>
      <c r="AI186" s="31"/>
      <c r="AJ186" s="32"/>
      <c r="AO186" s="207"/>
      <c r="AP186" s="207"/>
      <c r="AQ186" s="207"/>
      <c r="AR186" s="207"/>
      <c r="AS186" s="207"/>
      <c r="AT186" s="207"/>
      <c r="AU186" s="207"/>
      <c r="AV186" s="207"/>
      <c r="AW186" s="34"/>
      <c r="AX186" s="35"/>
      <c r="AY186" s="36"/>
      <c r="AZ186" s="206"/>
    </row>
    <row r="187" spans="1:52" s="9" customFormat="1" x14ac:dyDescent="0.35">
      <c r="A187" s="207"/>
      <c r="B187" s="71"/>
      <c r="C187" s="143">
        <v>4506</v>
      </c>
      <c r="D187" s="143"/>
      <c r="E187" s="143"/>
      <c r="F187" s="143">
        <v>4097</v>
      </c>
      <c r="G187" s="143"/>
      <c r="H187" s="143"/>
      <c r="I187" s="143">
        <v>4727</v>
      </c>
      <c r="J187" s="143"/>
      <c r="K187" s="143"/>
      <c r="L187" s="143">
        <v>4758</v>
      </c>
      <c r="M187" s="143"/>
      <c r="N187" s="143"/>
      <c r="O187" s="144">
        <f>SUM(C187:L187)</f>
        <v>18088</v>
      </c>
      <c r="P187" s="108"/>
      <c r="S187" s="116"/>
      <c r="T187" s="32"/>
      <c r="U187" s="143">
        <v>5011</v>
      </c>
      <c r="X187" s="143">
        <v>4694</v>
      </c>
      <c r="Y187" s="37"/>
      <c r="Z187" s="37"/>
      <c r="AA187" s="143">
        <v>4360</v>
      </c>
      <c r="AB187" s="37"/>
      <c r="AC187" s="37"/>
      <c r="AD187" s="37"/>
      <c r="AE187" s="37"/>
      <c r="AF187" s="37"/>
      <c r="AG187" s="30"/>
      <c r="AH187" s="31"/>
      <c r="AI187" s="31"/>
      <c r="AJ187" s="32"/>
      <c r="AO187" s="207"/>
      <c r="AP187" s="207"/>
      <c r="AQ187" s="207"/>
      <c r="AR187" s="207"/>
      <c r="AS187" s="207"/>
      <c r="AT187" s="207"/>
      <c r="AU187" s="207"/>
      <c r="AV187" s="207"/>
      <c r="AW187" s="34"/>
      <c r="AX187" s="35"/>
      <c r="AY187" s="36"/>
      <c r="AZ187" s="206"/>
    </row>
    <row r="188" spans="1:52" s="9" customFormat="1" x14ac:dyDescent="0.35">
      <c r="A188" s="207"/>
      <c r="B188" s="142" t="s">
        <v>130</v>
      </c>
      <c r="C188" s="207"/>
      <c r="D188" s="207"/>
      <c r="E188" s="207"/>
      <c r="F188" s="207"/>
      <c r="G188" s="207"/>
      <c r="H188" s="207"/>
      <c r="I188" s="207"/>
      <c r="J188" s="207"/>
      <c r="K188" s="207"/>
      <c r="L188" s="207"/>
      <c r="M188" s="207"/>
      <c r="N188" s="207"/>
      <c r="O188" s="38"/>
      <c r="P188" s="108"/>
      <c r="S188" s="116"/>
      <c r="T188" s="32"/>
      <c r="U188" s="37"/>
      <c r="V188" s="37"/>
      <c r="W188" s="37"/>
      <c r="X188" s="37"/>
      <c r="Y188" s="37"/>
      <c r="Z188" s="37"/>
      <c r="AA188" s="37"/>
      <c r="AB188" s="37"/>
      <c r="AC188" s="37"/>
      <c r="AD188" s="37"/>
      <c r="AE188" s="37"/>
      <c r="AF188" s="37"/>
      <c r="AG188" s="30"/>
      <c r="AH188" s="31"/>
      <c r="AI188" s="31"/>
      <c r="AJ188" s="32"/>
      <c r="AO188" s="207"/>
      <c r="AP188" s="207"/>
      <c r="AQ188" s="207"/>
      <c r="AR188" s="207"/>
      <c r="AS188" s="207"/>
      <c r="AT188" s="207"/>
      <c r="AU188" s="207"/>
      <c r="AV188" s="207"/>
      <c r="AW188" s="34"/>
      <c r="AX188" s="35"/>
      <c r="AY188" s="36"/>
      <c r="AZ188" s="206"/>
    </row>
    <row r="189" spans="1:52" s="9" customFormat="1" x14ac:dyDescent="0.35">
      <c r="A189" s="207"/>
      <c r="B189" s="71"/>
      <c r="C189" s="143">
        <v>856</v>
      </c>
      <c r="D189" s="143"/>
      <c r="E189" s="143"/>
      <c r="F189" s="143">
        <v>846</v>
      </c>
      <c r="G189" s="143"/>
      <c r="H189" s="143"/>
      <c r="I189" s="143">
        <v>956</v>
      </c>
      <c r="J189" s="143"/>
      <c r="K189" s="143"/>
      <c r="L189" s="143">
        <v>970</v>
      </c>
      <c r="M189" s="143"/>
      <c r="N189" s="143"/>
      <c r="O189" s="144">
        <f>SUM(C189:L189)</f>
        <v>3628</v>
      </c>
      <c r="P189" s="108"/>
      <c r="S189" s="116"/>
      <c r="T189" s="32"/>
      <c r="U189" s="143">
        <v>1120</v>
      </c>
      <c r="V189" s="37"/>
      <c r="W189" s="37"/>
      <c r="X189" s="143">
        <v>939</v>
      </c>
      <c r="Y189" s="37"/>
      <c r="Z189" s="37"/>
      <c r="AA189" s="143">
        <v>873</v>
      </c>
      <c r="AB189" s="37"/>
      <c r="AC189" s="37"/>
      <c r="AD189" s="37"/>
      <c r="AE189" s="37"/>
      <c r="AF189" s="37"/>
      <c r="AG189" s="30"/>
      <c r="AH189" s="31"/>
      <c r="AI189" s="31"/>
      <c r="AJ189" s="32"/>
      <c r="AO189" s="207"/>
      <c r="AP189" s="207"/>
      <c r="AQ189" s="207"/>
      <c r="AR189" s="207"/>
      <c r="AS189" s="207"/>
      <c r="AT189" s="207"/>
      <c r="AU189" s="207"/>
      <c r="AV189" s="207"/>
      <c r="AW189" s="34"/>
      <c r="AX189" s="35"/>
      <c r="AY189" s="36"/>
      <c r="AZ189" s="206"/>
    </row>
    <row r="190" spans="1:52" s="9" customFormat="1" x14ac:dyDescent="0.35">
      <c r="A190" s="207"/>
      <c r="B190" s="71"/>
      <c r="C190" s="207"/>
      <c r="D190" s="207"/>
      <c r="E190" s="207"/>
      <c r="F190" s="207"/>
      <c r="G190" s="207"/>
      <c r="H190" s="207"/>
      <c r="I190" s="207"/>
      <c r="J190" s="207"/>
      <c r="K190" s="207"/>
      <c r="L190" s="207"/>
      <c r="M190" s="207"/>
      <c r="N190" s="207"/>
      <c r="O190" s="38"/>
      <c r="P190" s="39"/>
      <c r="S190" s="116"/>
      <c r="T190" s="32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  <c r="AF190" s="37"/>
      <c r="AG190" s="30"/>
      <c r="AH190" s="31"/>
      <c r="AI190" s="31"/>
      <c r="AJ190" s="32"/>
      <c r="AO190" s="207"/>
      <c r="AP190" s="207"/>
      <c r="AQ190" s="207"/>
      <c r="AR190" s="207"/>
      <c r="AS190" s="207"/>
      <c r="AT190" s="207"/>
      <c r="AU190" s="207"/>
      <c r="AV190" s="207"/>
      <c r="AW190" s="34"/>
      <c r="AX190" s="35"/>
      <c r="AY190" s="36"/>
      <c r="AZ190" s="206"/>
    </row>
    <row r="191" spans="1:52" s="9" customFormat="1" x14ac:dyDescent="0.35">
      <c r="A191" s="29">
        <v>35</v>
      </c>
      <c r="B191" s="56" t="s">
        <v>131</v>
      </c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30"/>
      <c r="P191" s="31" t="s">
        <v>52</v>
      </c>
      <c r="S191" s="58"/>
      <c r="T191" s="32"/>
      <c r="U191" s="207"/>
      <c r="V191" s="207"/>
      <c r="W191" s="207"/>
      <c r="X191" s="207"/>
      <c r="Y191" s="207"/>
      <c r="Z191" s="207"/>
      <c r="AA191" s="207"/>
      <c r="AB191" s="207"/>
      <c r="AC191" s="207"/>
      <c r="AD191" s="207"/>
      <c r="AE191" s="207"/>
      <c r="AF191" s="207"/>
      <c r="AG191" s="30"/>
      <c r="AH191" s="31"/>
      <c r="AI191" s="31"/>
      <c r="AJ191" s="32"/>
      <c r="AO191" s="207"/>
      <c r="AP191" s="207"/>
      <c r="AQ191" s="207"/>
      <c r="AR191" s="207"/>
      <c r="AS191" s="207"/>
      <c r="AT191" s="207"/>
      <c r="AU191" s="207"/>
      <c r="AV191" s="207"/>
      <c r="AW191" s="34"/>
      <c r="AX191" s="35"/>
      <c r="AY191" s="36"/>
      <c r="AZ191" s="206"/>
    </row>
    <row r="192" spans="1:52" s="9" customFormat="1" x14ac:dyDescent="0.35">
      <c r="A192" s="207"/>
      <c r="B192" s="71" t="s">
        <v>114</v>
      </c>
      <c r="C192" s="207">
        <v>26</v>
      </c>
      <c r="D192" s="207"/>
      <c r="E192" s="132">
        <v>7.0000000000000001E-3</v>
      </c>
      <c r="F192" s="207">
        <v>22</v>
      </c>
      <c r="G192" s="207"/>
      <c r="H192" s="132">
        <v>6.0000000000000001E-3</v>
      </c>
      <c r="I192" s="207">
        <v>28</v>
      </c>
      <c r="J192" s="207"/>
      <c r="K192" s="132">
        <v>7.0000000000000001E-3</v>
      </c>
      <c r="L192" s="207">
        <v>25</v>
      </c>
      <c r="M192" s="207"/>
      <c r="N192" s="132">
        <v>6.0000000000000001E-3</v>
      </c>
      <c r="O192" s="30">
        <v>83</v>
      </c>
      <c r="P192" s="31">
        <v>0.9</v>
      </c>
      <c r="S192" s="58">
        <v>8.9999999999999993E-3</v>
      </c>
      <c r="T192" s="32"/>
      <c r="U192" s="207">
        <v>45</v>
      </c>
      <c r="V192" s="207"/>
      <c r="W192" s="132">
        <v>0.01</v>
      </c>
      <c r="X192" s="207">
        <v>19</v>
      </c>
      <c r="Y192" s="207"/>
      <c r="Z192" s="132">
        <v>5.0000000000000001E-3</v>
      </c>
      <c r="AA192" s="207">
        <v>13</v>
      </c>
      <c r="AB192" s="207"/>
      <c r="AC192" s="132">
        <v>3.0000000000000001E-3</v>
      </c>
      <c r="AD192" s="207"/>
      <c r="AE192" s="207"/>
      <c r="AF192" s="207"/>
      <c r="AG192" s="30">
        <f t="shared" ref="AG192:AG197" si="16">SUM(U192, X192, AA192, AD192)</f>
        <v>77</v>
      </c>
      <c r="AH192" s="31"/>
      <c r="AI192" s="31"/>
      <c r="AJ192" s="32"/>
      <c r="AO192" s="207"/>
      <c r="AP192" s="207"/>
      <c r="AQ192" s="207"/>
      <c r="AR192" s="207"/>
      <c r="AS192" s="207"/>
      <c r="AT192" s="207"/>
      <c r="AU192" s="207"/>
      <c r="AV192" s="207"/>
      <c r="AW192" s="34"/>
      <c r="AX192" s="35"/>
      <c r="AY192" s="36"/>
      <c r="AZ192" s="206"/>
    </row>
    <row r="193" spans="1:52" s="9" customFormat="1" x14ac:dyDescent="0.35">
      <c r="A193" s="207"/>
      <c r="B193" s="71" t="s">
        <v>14</v>
      </c>
      <c r="C193" s="207">
        <v>1276</v>
      </c>
      <c r="D193" s="207"/>
      <c r="E193" s="132">
        <v>0.32600000000000001</v>
      </c>
      <c r="F193" s="207">
        <v>1184</v>
      </c>
      <c r="G193" s="207"/>
      <c r="H193" s="132">
        <v>0.33200000000000002</v>
      </c>
      <c r="I193" s="207">
        <v>1273</v>
      </c>
      <c r="J193" s="207"/>
      <c r="K193" s="132">
        <v>0.311</v>
      </c>
      <c r="L193" s="207">
        <v>1300</v>
      </c>
      <c r="M193" s="207"/>
      <c r="N193" s="132">
        <v>0.314</v>
      </c>
      <c r="O193" s="30">
        <v>2625</v>
      </c>
      <c r="P193" s="31">
        <v>29.5</v>
      </c>
      <c r="S193" s="58">
        <v>0.29499999999999998</v>
      </c>
      <c r="T193" s="32"/>
      <c r="U193" s="207">
        <v>1257</v>
      </c>
      <c r="V193" s="207"/>
      <c r="W193" s="132">
        <v>0.28899999999999998</v>
      </c>
      <c r="X193" s="207">
        <v>1472</v>
      </c>
      <c r="Y193" s="207"/>
      <c r="Z193" s="132">
        <v>0.35899999999999999</v>
      </c>
      <c r="AA193" s="207">
        <v>1318</v>
      </c>
      <c r="AB193" s="207"/>
      <c r="AC193" s="132">
        <v>0.33900000000000002</v>
      </c>
      <c r="AD193" s="207"/>
      <c r="AE193" s="207"/>
      <c r="AF193" s="207"/>
      <c r="AG193" s="30">
        <f t="shared" si="16"/>
        <v>4047</v>
      </c>
      <c r="AH193" s="31"/>
      <c r="AI193" s="31"/>
      <c r="AJ193" s="32"/>
      <c r="AO193" s="207"/>
      <c r="AP193" s="207"/>
      <c r="AQ193" s="207"/>
      <c r="AR193" s="207"/>
      <c r="AS193" s="207"/>
      <c r="AT193" s="207"/>
      <c r="AU193" s="207"/>
      <c r="AV193" s="207"/>
      <c r="AW193" s="34"/>
      <c r="AX193" s="35"/>
      <c r="AY193" s="36"/>
      <c r="AZ193" s="206"/>
    </row>
    <row r="194" spans="1:52" s="9" customFormat="1" x14ac:dyDescent="0.35">
      <c r="A194" s="207"/>
      <c r="B194" s="71" t="s">
        <v>16</v>
      </c>
      <c r="C194" s="207">
        <v>2105</v>
      </c>
      <c r="D194" s="207"/>
      <c r="E194" s="132">
        <v>0.53800000000000003</v>
      </c>
      <c r="F194" s="207">
        <v>1944</v>
      </c>
      <c r="G194" s="207"/>
      <c r="H194" s="132">
        <v>0.54500000000000004</v>
      </c>
      <c r="I194" s="207">
        <v>2212</v>
      </c>
      <c r="J194" s="207"/>
      <c r="K194" s="132">
        <v>0.54100000000000004</v>
      </c>
      <c r="L194" s="207">
        <v>2230</v>
      </c>
      <c r="M194" s="207"/>
      <c r="N194" s="132">
        <v>0.53900000000000003</v>
      </c>
      <c r="O194" s="30">
        <v>4514</v>
      </c>
      <c r="P194" s="31">
        <v>50.7</v>
      </c>
      <c r="S194" s="58">
        <v>0.50700000000000001</v>
      </c>
      <c r="T194" s="32"/>
      <c r="U194" s="207">
        <v>2315</v>
      </c>
      <c r="V194" s="207"/>
      <c r="W194" s="132">
        <v>0.53300000000000003</v>
      </c>
      <c r="X194" s="207">
        <v>2027</v>
      </c>
      <c r="Y194" s="207"/>
      <c r="Z194" s="132">
        <v>0.495</v>
      </c>
      <c r="AA194" s="207">
        <v>1926</v>
      </c>
      <c r="AB194" s="207"/>
      <c r="AC194" s="132">
        <v>0.496</v>
      </c>
      <c r="AD194" s="207"/>
      <c r="AE194" s="207"/>
      <c r="AF194" s="207"/>
      <c r="AG194" s="30">
        <f t="shared" si="16"/>
        <v>6268</v>
      </c>
      <c r="AH194" s="31"/>
      <c r="AI194" s="31"/>
      <c r="AJ194" s="32"/>
      <c r="AO194" s="207"/>
      <c r="AP194" s="207"/>
      <c r="AQ194" s="207"/>
      <c r="AR194" s="207"/>
      <c r="AS194" s="207"/>
      <c r="AT194" s="207"/>
      <c r="AU194" s="207"/>
      <c r="AV194" s="207"/>
      <c r="AW194" s="34"/>
      <c r="AX194" s="35"/>
      <c r="AY194" s="36"/>
      <c r="AZ194" s="206"/>
    </row>
    <row r="195" spans="1:52" s="9" customFormat="1" x14ac:dyDescent="0.35">
      <c r="A195" s="207"/>
      <c r="B195" s="71" t="s">
        <v>115</v>
      </c>
      <c r="C195" s="207">
        <v>310</v>
      </c>
      <c r="D195" s="207"/>
      <c r="E195" s="132">
        <v>7.9000000000000001E-2</v>
      </c>
      <c r="F195" s="207">
        <v>228</v>
      </c>
      <c r="G195" s="207"/>
      <c r="H195" s="132">
        <v>6.4000000000000001E-2</v>
      </c>
      <c r="I195" s="207">
        <v>339</v>
      </c>
      <c r="J195" s="207"/>
      <c r="K195" s="132">
        <v>8.3000000000000004E-2</v>
      </c>
      <c r="L195" s="207">
        <v>324</v>
      </c>
      <c r="M195" s="207"/>
      <c r="N195" s="132">
        <v>7.8E-2</v>
      </c>
      <c r="O195" s="30">
        <v>1053</v>
      </c>
      <c r="P195" s="31">
        <v>11.8</v>
      </c>
      <c r="S195" s="58">
        <v>0.11799999999999999</v>
      </c>
      <c r="T195" s="32"/>
      <c r="U195" s="207">
        <v>414</v>
      </c>
      <c r="V195" s="207"/>
      <c r="W195" s="132">
        <v>9.5000000000000001E-2</v>
      </c>
      <c r="X195" s="207">
        <v>302</v>
      </c>
      <c r="Y195" s="207"/>
      <c r="Z195" s="132">
        <v>7.3999999999999996E-2</v>
      </c>
      <c r="AA195" s="207">
        <v>358</v>
      </c>
      <c r="AB195" s="207"/>
      <c r="AC195" s="132">
        <v>9.1999999999999998E-2</v>
      </c>
      <c r="AD195" s="207"/>
      <c r="AE195" s="207"/>
      <c r="AF195" s="207"/>
      <c r="AG195" s="30">
        <f t="shared" si="16"/>
        <v>1074</v>
      </c>
      <c r="AH195" s="31"/>
      <c r="AI195" s="31"/>
      <c r="AJ195" s="32"/>
      <c r="AO195" s="207"/>
      <c r="AP195" s="207"/>
      <c r="AQ195" s="207"/>
      <c r="AR195" s="207"/>
      <c r="AS195" s="207"/>
      <c r="AT195" s="207"/>
      <c r="AU195" s="207"/>
      <c r="AV195" s="207"/>
      <c r="AW195" s="34"/>
      <c r="AX195" s="35"/>
      <c r="AY195" s="36"/>
      <c r="AZ195" s="206"/>
    </row>
    <row r="196" spans="1:52" s="9" customFormat="1" x14ac:dyDescent="0.35">
      <c r="A196" s="207"/>
      <c r="B196" s="71" t="s">
        <v>116</v>
      </c>
      <c r="C196" s="207">
        <v>141</v>
      </c>
      <c r="D196" s="207"/>
      <c r="E196" s="132">
        <v>3.5999999999999997E-2</v>
      </c>
      <c r="F196" s="207">
        <v>112</v>
      </c>
      <c r="G196" s="207"/>
      <c r="H196" s="132">
        <v>3.1E-2</v>
      </c>
      <c r="I196" s="207">
        <v>136</v>
      </c>
      <c r="J196" s="207"/>
      <c r="K196" s="132">
        <v>3.3000000000000002E-2</v>
      </c>
      <c r="L196" s="207">
        <v>162</v>
      </c>
      <c r="M196" s="207"/>
      <c r="N196" s="132">
        <v>3.9E-2</v>
      </c>
      <c r="O196" s="30">
        <v>337</v>
      </c>
      <c r="P196" s="31">
        <v>3.8</v>
      </c>
      <c r="S196" s="58">
        <v>3.7999999999999999E-2</v>
      </c>
      <c r="T196" s="32"/>
      <c r="U196" s="207">
        <v>201</v>
      </c>
      <c r="V196" s="207"/>
      <c r="W196" s="132">
        <v>4.5999999999999999E-2</v>
      </c>
      <c r="X196" s="207">
        <v>181</v>
      </c>
      <c r="Y196" s="207"/>
      <c r="Z196" s="132">
        <v>4.3999999999999997E-2</v>
      </c>
      <c r="AA196" s="207">
        <v>173</v>
      </c>
      <c r="AB196" s="207"/>
      <c r="AC196" s="132">
        <v>4.4999999999999998E-2</v>
      </c>
      <c r="AD196" s="207"/>
      <c r="AE196" s="207"/>
      <c r="AF196" s="207"/>
      <c r="AG196" s="30">
        <f t="shared" si="16"/>
        <v>555</v>
      </c>
      <c r="AH196" s="31"/>
      <c r="AI196" s="31"/>
      <c r="AJ196" s="32"/>
      <c r="AO196" s="207"/>
      <c r="AP196" s="207"/>
      <c r="AQ196" s="207"/>
      <c r="AR196" s="207"/>
      <c r="AS196" s="207"/>
      <c r="AT196" s="207"/>
      <c r="AU196" s="207"/>
      <c r="AV196" s="207"/>
      <c r="AW196" s="34"/>
      <c r="AX196" s="35"/>
      <c r="AY196" s="36"/>
      <c r="AZ196" s="206"/>
    </row>
    <row r="197" spans="1:52" s="9" customFormat="1" x14ac:dyDescent="0.35">
      <c r="A197" s="207"/>
      <c r="B197" s="71" t="s">
        <v>117</v>
      </c>
      <c r="C197" s="207">
        <v>58</v>
      </c>
      <c r="D197" s="207"/>
      <c r="E197" s="132">
        <v>1.4999999999999999E-2</v>
      </c>
      <c r="F197" s="207">
        <v>75</v>
      </c>
      <c r="G197" s="207"/>
      <c r="H197" s="132">
        <v>2.1000000000000001E-2</v>
      </c>
      <c r="I197" s="207">
        <v>100</v>
      </c>
      <c r="J197" s="207"/>
      <c r="K197" s="132">
        <v>2.4E-2</v>
      </c>
      <c r="L197" s="207">
        <v>94</v>
      </c>
      <c r="M197" s="207"/>
      <c r="N197" s="132">
        <v>2.3E-2</v>
      </c>
      <c r="O197" s="30">
        <v>290</v>
      </c>
      <c r="P197" s="31">
        <v>3.3</v>
      </c>
      <c r="S197" s="58">
        <v>3.3000000000000002E-2</v>
      </c>
      <c r="T197" s="32"/>
      <c r="U197" s="207">
        <v>110</v>
      </c>
      <c r="V197" s="207"/>
      <c r="W197" s="132">
        <v>2.5000000000000001E-2</v>
      </c>
      <c r="X197" s="207">
        <v>97</v>
      </c>
      <c r="Y197" s="207"/>
      <c r="Z197" s="132">
        <v>2.4E-2</v>
      </c>
      <c r="AA197" s="207">
        <v>96</v>
      </c>
      <c r="AB197" s="207"/>
      <c r="AC197" s="132">
        <v>2.5000000000000001E-2</v>
      </c>
      <c r="AD197" s="207"/>
      <c r="AE197" s="207"/>
      <c r="AF197" s="207"/>
      <c r="AG197" s="30">
        <f t="shared" si="16"/>
        <v>303</v>
      </c>
      <c r="AH197" s="31"/>
      <c r="AI197" s="31"/>
      <c r="AJ197" s="32"/>
      <c r="AO197" s="207"/>
      <c r="AP197" s="207"/>
      <c r="AQ197" s="207"/>
      <c r="AR197" s="207"/>
      <c r="AS197" s="207"/>
      <c r="AT197" s="207"/>
      <c r="AU197" s="207"/>
      <c r="AV197" s="207"/>
      <c r="AW197" s="34"/>
      <c r="AX197" s="35"/>
      <c r="AY197" s="36"/>
      <c r="AZ197" s="206"/>
    </row>
    <row r="198" spans="1:52" s="9" customFormat="1" x14ac:dyDescent="0.35">
      <c r="A198" s="207"/>
      <c r="B198" s="71" t="s">
        <v>18</v>
      </c>
      <c r="C198" s="207"/>
      <c r="D198" s="207"/>
      <c r="E198" s="132"/>
      <c r="F198" s="207"/>
      <c r="G198" s="207"/>
      <c r="H198" s="132"/>
      <c r="I198" s="207"/>
      <c r="J198" s="207"/>
      <c r="K198" s="207"/>
      <c r="L198" s="207"/>
      <c r="M198" s="207"/>
      <c r="N198" s="207"/>
      <c r="O198" s="38">
        <f>SUM(O192:O197)</f>
        <v>8902</v>
      </c>
      <c r="P198" s="39"/>
      <c r="S198" s="116">
        <f>SUM(S192:S197)</f>
        <v>1</v>
      </c>
      <c r="T198" s="32"/>
      <c r="U198" s="37">
        <f>SUM(U192:U197)</f>
        <v>4342</v>
      </c>
      <c r="V198" s="37"/>
      <c r="W198" s="37"/>
      <c r="X198" s="37">
        <f>SUM(X192:X197)</f>
        <v>4098</v>
      </c>
      <c r="Y198" s="37"/>
      <c r="Z198" s="37"/>
      <c r="AA198" s="37">
        <f>SUM(AA192:AA197)</f>
        <v>3884</v>
      </c>
      <c r="AB198" s="37"/>
      <c r="AC198" s="37"/>
      <c r="AD198" s="37"/>
      <c r="AE198" s="37"/>
      <c r="AF198" s="37"/>
      <c r="AG198" s="38">
        <f>SUM(U198:AF198)</f>
        <v>12324</v>
      </c>
      <c r="AH198" s="31"/>
      <c r="AI198" s="31"/>
      <c r="AJ198" s="32"/>
      <c r="AO198" s="207"/>
      <c r="AP198" s="207"/>
      <c r="AQ198" s="207"/>
      <c r="AR198" s="207"/>
      <c r="AS198" s="207"/>
      <c r="AT198" s="207"/>
      <c r="AU198" s="207"/>
      <c r="AV198" s="207"/>
      <c r="AW198" s="34"/>
      <c r="AX198" s="35"/>
      <c r="AY198" s="36"/>
      <c r="AZ198" s="206"/>
    </row>
    <row r="199" spans="1:52" s="9" customFormat="1" x14ac:dyDescent="0.35">
      <c r="A199" s="29">
        <v>36</v>
      </c>
      <c r="B199" s="56" t="s">
        <v>132</v>
      </c>
      <c r="C199" s="29"/>
      <c r="D199" s="29"/>
      <c r="E199" s="187"/>
      <c r="F199" s="29"/>
      <c r="G199" s="29"/>
      <c r="H199" s="187"/>
      <c r="I199" s="29"/>
      <c r="J199" s="29"/>
      <c r="K199" s="29"/>
      <c r="L199" s="29"/>
      <c r="M199" s="29"/>
      <c r="N199" s="29"/>
      <c r="O199" s="30"/>
      <c r="P199" s="31" t="s">
        <v>52</v>
      </c>
      <c r="S199" s="58"/>
      <c r="T199" s="32"/>
      <c r="U199" s="207"/>
      <c r="V199" s="207"/>
      <c r="W199" s="207"/>
      <c r="X199" s="207"/>
      <c r="Y199" s="207"/>
      <c r="Z199" s="207"/>
      <c r="AA199" s="207"/>
      <c r="AB199" s="207"/>
      <c r="AC199" s="207"/>
      <c r="AD199" s="207"/>
      <c r="AE199" s="207"/>
      <c r="AF199" s="207"/>
      <c r="AG199" s="30"/>
      <c r="AH199" s="31"/>
      <c r="AI199" s="31"/>
      <c r="AJ199" s="32"/>
      <c r="AO199" s="207"/>
      <c r="AP199" s="207"/>
      <c r="AQ199" s="207"/>
      <c r="AR199" s="207"/>
      <c r="AS199" s="207"/>
      <c r="AT199" s="207"/>
      <c r="AU199" s="207"/>
      <c r="AV199" s="207"/>
      <c r="AW199" s="34"/>
      <c r="AX199" s="35"/>
      <c r="AY199" s="36"/>
      <c r="AZ199" s="206"/>
    </row>
    <row r="200" spans="1:52" s="9" customFormat="1" x14ac:dyDescent="0.35">
      <c r="A200" s="207"/>
      <c r="B200" s="71" t="s">
        <v>21</v>
      </c>
      <c r="C200" s="207">
        <v>3500</v>
      </c>
      <c r="D200" s="207"/>
      <c r="E200" s="132">
        <v>0.89500000000000002</v>
      </c>
      <c r="F200" s="207">
        <v>3171</v>
      </c>
      <c r="G200" s="207"/>
      <c r="H200" s="132">
        <v>0.89100000000000001</v>
      </c>
      <c r="I200" s="207">
        <v>3506</v>
      </c>
      <c r="J200" s="207"/>
      <c r="K200" s="132">
        <v>0.86099999999999999</v>
      </c>
      <c r="L200" s="207">
        <v>3575</v>
      </c>
      <c r="M200" s="207"/>
      <c r="N200" s="132">
        <v>0.86699999999999999</v>
      </c>
      <c r="O200" s="30">
        <v>7256</v>
      </c>
      <c r="P200" s="31">
        <v>81.7</v>
      </c>
      <c r="S200" s="58">
        <v>0.81699999999999995</v>
      </c>
      <c r="T200" s="32"/>
      <c r="U200" s="207">
        <v>3663</v>
      </c>
      <c r="V200" s="207"/>
      <c r="W200" s="132">
        <v>0.84399999999999997</v>
      </c>
      <c r="X200" s="207">
        <v>3503</v>
      </c>
      <c r="Y200" s="207"/>
      <c r="Z200" s="132">
        <v>0.85599999999999998</v>
      </c>
      <c r="AA200" s="207">
        <v>3236</v>
      </c>
      <c r="AB200" s="207"/>
      <c r="AC200" s="132">
        <v>0.83399999999999996</v>
      </c>
      <c r="AD200" s="207"/>
      <c r="AE200" s="207"/>
      <c r="AF200" s="207"/>
      <c r="AG200" s="30">
        <f t="shared" ref="AG200:AG208" si="17">SUM(U200, X200, AA200, AD200)</f>
        <v>10402</v>
      </c>
      <c r="AH200" s="31"/>
      <c r="AI200" s="31"/>
      <c r="AJ200" s="32"/>
      <c r="AO200" s="207"/>
      <c r="AP200" s="207"/>
      <c r="AQ200" s="207"/>
      <c r="AR200" s="207"/>
      <c r="AS200" s="207"/>
      <c r="AT200" s="207"/>
      <c r="AU200" s="207"/>
      <c r="AV200" s="207"/>
      <c r="AW200" s="34"/>
      <c r="AX200" s="35"/>
      <c r="AY200" s="36"/>
      <c r="AZ200" s="206"/>
    </row>
    <row r="201" spans="1:52" s="9" customFormat="1" x14ac:dyDescent="0.35">
      <c r="A201" s="207"/>
      <c r="B201" s="71" t="s">
        <v>23</v>
      </c>
      <c r="C201" s="207">
        <v>60</v>
      </c>
      <c r="D201" s="207"/>
      <c r="E201" s="132">
        <v>1.4999999999999999E-2</v>
      </c>
      <c r="F201" s="207">
        <v>53</v>
      </c>
      <c r="G201" s="207"/>
      <c r="H201" s="132">
        <v>1.4999999999999999E-2</v>
      </c>
      <c r="I201" s="207">
        <v>64</v>
      </c>
      <c r="J201" s="207"/>
      <c r="K201" s="132">
        <v>1.6E-2</v>
      </c>
      <c r="L201" s="207">
        <v>60</v>
      </c>
      <c r="M201" s="207"/>
      <c r="N201" s="132">
        <v>1.4999999999999999E-2</v>
      </c>
      <c r="O201" s="30">
        <v>166</v>
      </c>
      <c r="P201" s="31">
        <v>1.9</v>
      </c>
      <c r="S201" s="58">
        <v>1.9E-2</v>
      </c>
      <c r="T201" s="32"/>
      <c r="U201" s="207">
        <v>80</v>
      </c>
      <c r="V201" s="207"/>
      <c r="W201" s="132">
        <v>1.7999999999999999E-2</v>
      </c>
      <c r="X201" s="207">
        <v>68</v>
      </c>
      <c r="Y201" s="207"/>
      <c r="Z201" s="132">
        <v>1.7000000000000001E-2</v>
      </c>
      <c r="AA201" s="207">
        <v>58</v>
      </c>
      <c r="AB201" s="207"/>
      <c r="AC201" s="132">
        <v>1.4999999999999999E-2</v>
      </c>
      <c r="AD201" s="207"/>
      <c r="AE201" s="207"/>
      <c r="AF201" s="207"/>
      <c r="AG201" s="30">
        <f t="shared" si="17"/>
        <v>206</v>
      </c>
      <c r="AH201" s="31"/>
      <c r="AI201" s="31"/>
      <c r="AJ201" s="32"/>
      <c r="AO201" s="207"/>
      <c r="AP201" s="207"/>
      <c r="AQ201" s="207"/>
      <c r="AR201" s="207"/>
      <c r="AS201" s="207"/>
      <c r="AT201" s="207"/>
      <c r="AU201" s="207"/>
      <c r="AV201" s="207"/>
      <c r="AW201" s="34"/>
      <c r="AX201" s="35"/>
      <c r="AY201" s="36"/>
      <c r="AZ201" s="206"/>
    </row>
    <row r="202" spans="1:52" s="9" customFormat="1" x14ac:dyDescent="0.35">
      <c r="A202" s="207"/>
      <c r="B202" s="71" t="s">
        <v>24</v>
      </c>
      <c r="C202" s="207">
        <v>253</v>
      </c>
      <c r="D202" s="207"/>
      <c r="E202" s="132">
        <v>6.5000000000000002E-2</v>
      </c>
      <c r="F202" s="207">
        <v>244</v>
      </c>
      <c r="G202" s="207"/>
      <c r="H202" s="132">
        <v>6.9000000000000006E-2</v>
      </c>
      <c r="I202" s="207">
        <v>408</v>
      </c>
      <c r="J202" s="207"/>
      <c r="K202" s="132">
        <v>0.1</v>
      </c>
      <c r="L202" s="207">
        <v>370</v>
      </c>
      <c r="M202" s="207"/>
      <c r="N202" s="132">
        <v>0.09</v>
      </c>
      <c r="O202" s="30">
        <v>1148</v>
      </c>
      <c r="P202" s="31">
        <v>12.9</v>
      </c>
      <c r="S202" s="58">
        <v>0.129</v>
      </c>
      <c r="T202" s="32"/>
      <c r="U202" s="207">
        <v>463</v>
      </c>
      <c r="V202" s="207"/>
      <c r="W202" s="132">
        <v>0.107</v>
      </c>
      <c r="X202" s="207">
        <v>403</v>
      </c>
      <c r="Y202" s="207"/>
      <c r="Z202" s="132">
        <v>9.8000000000000004E-2</v>
      </c>
      <c r="AA202" s="207">
        <v>489</v>
      </c>
      <c r="AB202" s="207"/>
      <c r="AC202" s="132">
        <v>0.126</v>
      </c>
      <c r="AD202" s="207"/>
      <c r="AE202" s="207"/>
      <c r="AF202" s="207"/>
      <c r="AG202" s="30">
        <f t="shared" si="17"/>
        <v>1355</v>
      </c>
      <c r="AH202" s="31"/>
      <c r="AI202" s="31"/>
      <c r="AJ202" s="32"/>
      <c r="AO202" s="207"/>
      <c r="AP202" s="207"/>
      <c r="AQ202" s="207"/>
      <c r="AR202" s="207"/>
      <c r="AS202" s="207"/>
      <c r="AT202" s="207"/>
      <c r="AU202" s="207"/>
      <c r="AV202" s="207"/>
      <c r="AW202" s="34"/>
      <c r="AX202" s="35"/>
      <c r="AY202" s="36"/>
      <c r="AZ202" s="206"/>
    </row>
    <row r="203" spans="1:52" s="9" customFormat="1" x14ac:dyDescent="0.35">
      <c r="A203" s="207"/>
      <c r="B203" s="71" t="s">
        <v>25</v>
      </c>
      <c r="C203" s="207">
        <v>6</v>
      </c>
      <c r="D203" s="207"/>
      <c r="E203" s="132">
        <v>2E-3</v>
      </c>
      <c r="F203" s="207">
        <v>5</v>
      </c>
      <c r="G203" s="207"/>
      <c r="H203" s="132">
        <v>1E-3</v>
      </c>
      <c r="I203" s="207">
        <v>5</v>
      </c>
      <c r="J203" s="207"/>
      <c r="K203" s="132">
        <v>1E-3</v>
      </c>
      <c r="L203" s="207">
        <v>4</v>
      </c>
      <c r="M203" s="207"/>
      <c r="N203" s="132">
        <v>1E-3</v>
      </c>
      <c r="O203" s="30">
        <v>15</v>
      </c>
      <c r="P203" s="31">
        <v>0.2</v>
      </c>
      <c r="S203" s="58">
        <v>2E-3</v>
      </c>
      <c r="T203" s="32"/>
      <c r="U203" s="207">
        <v>5</v>
      </c>
      <c r="V203" s="207"/>
      <c r="W203" s="132">
        <v>1E-3</v>
      </c>
      <c r="X203" s="207">
        <v>11</v>
      </c>
      <c r="Y203" s="207"/>
      <c r="Z203" s="132">
        <v>3.0000000000000001E-3</v>
      </c>
      <c r="AA203" s="207">
        <v>11</v>
      </c>
      <c r="AB203" s="207"/>
      <c r="AC203" s="132">
        <v>3.0000000000000001E-3</v>
      </c>
      <c r="AD203" s="207"/>
      <c r="AE203" s="207"/>
      <c r="AF203" s="207"/>
      <c r="AG203" s="30">
        <f t="shared" si="17"/>
        <v>27</v>
      </c>
      <c r="AH203" s="31"/>
      <c r="AI203" s="31"/>
      <c r="AJ203" s="32"/>
      <c r="AO203" s="207"/>
      <c r="AP203" s="207"/>
      <c r="AQ203" s="207"/>
      <c r="AR203" s="207"/>
      <c r="AS203" s="207"/>
      <c r="AT203" s="207"/>
      <c r="AU203" s="207"/>
      <c r="AV203" s="207"/>
      <c r="AW203" s="34"/>
      <c r="AX203" s="35"/>
      <c r="AY203" s="36"/>
      <c r="AZ203" s="206"/>
    </row>
    <row r="204" spans="1:52" s="9" customFormat="1" x14ac:dyDescent="0.35">
      <c r="A204" s="207"/>
      <c r="B204" s="71" t="s">
        <v>26</v>
      </c>
      <c r="C204" s="207">
        <v>16</v>
      </c>
      <c r="D204" s="207"/>
      <c r="E204" s="132">
        <v>4.0000000000000001E-3</v>
      </c>
      <c r="F204" s="207">
        <v>15</v>
      </c>
      <c r="G204" s="207"/>
      <c r="H204" s="132">
        <v>4.0000000000000001E-3</v>
      </c>
      <c r="I204" s="207">
        <v>19</v>
      </c>
      <c r="J204" s="207"/>
      <c r="K204" s="132">
        <v>5.0000000000000001E-3</v>
      </c>
      <c r="L204" s="207">
        <v>8</v>
      </c>
      <c r="M204" s="207"/>
      <c r="N204" s="132">
        <v>1E-3</v>
      </c>
      <c r="O204" s="30">
        <v>44</v>
      </c>
      <c r="P204" s="31">
        <v>0.5</v>
      </c>
      <c r="S204" s="58">
        <v>5.0000000000000001E-3</v>
      </c>
      <c r="T204" s="32"/>
      <c r="U204" s="207">
        <v>27</v>
      </c>
      <c r="V204" s="207"/>
      <c r="W204" s="132">
        <v>6.0000000000000001E-3</v>
      </c>
      <c r="X204" s="207">
        <v>22</v>
      </c>
      <c r="Y204" s="207"/>
      <c r="Z204" s="132">
        <v>5.0000000000000001E-3</v>
      </c>
      <c r="AA204" s="207">
        <v>14</v>
      </c>
      <c r="AB204" s="207"/>
      <c r="AC204" s="132">
        <v>4.0000000000000001E-3</v>
      </c>
      <c r="AD204" s="207"/>
      <c r="AE204" s="207"/>
      <c r="AF204" s="207"/>
      <c r="AG204" s="30">
        <f t="shared" si="17"/>
        <v>63</v>
      </c>
      <c r="AH204" s="31"/>
      <c r="AI204" s="31"/>
      <c r="AJ204" s="32"/>
      <c r="AO204" s="207"/>
      <c r="AP204" s="207"/>
      <c r="AQ204" s="207"/>
      <c r="AR204" s="207"/>
      <c r="AS204" s="207"/>
      <c r="AT204" s="207"/>
      <c r="AU204" s="207"/>
      <c r="AV204" s="207"/>
      <c r="AW204" s="34"/>
      <c r="AX204" s="35"/>
      <c r="AY204" s="36"/>
      <c r="AZ204" s="206"/>
    </row>
    <row r="205" spans="1:52" s="9" customFormat="1" x14ac:dyDescent="0.35">
      <c r="A205" s="207"/>
      <c r="B205" s="71" t="s">
        <v>27</v>
      </c>
      <c r="C205" s="207">
        <v>37</v>
      </c>
      <c r="D205" s="207"/>
      <c r="E205" s="132">
        <v>8.9999999999999993E-3</v>
      </c>
      <c r="F205" s="207">
        <v>40</v>
      </c>
      <c r="G205" s="207"/>
      <c r="H205" s="132">
        <v>1.0999999999999999E-2</v>
      </c>
      <c r="I205" s="207">
        <v>36</v>
      </c>
      <c r="J205" s="207"/>
      <c r="K205" s="132">
        <v>8.9999999999999993E-3</v>
      </c>
      <c r="L205" s="207">
        <v>57</v>
      </c>
      <c r="M205" s="207"/>
      <c r="N205" s="132">
        <v>1.4E-2</v>
      </c>
      <c r="O205" s="30">
        <v>154</v>
      </c>
      <c r="P205" s="31">
        <v>1.7</v>
      </c>
      <c r="S205" s="58">
        <v>1.7000000000000001E-2</v>
      </c>
      <c r="T205" s="32"/>
      <c r="U205" s="207">
        <v>56</v>
      </c>
      <c r="V205" s="207"/>
      <c r="W205" s="132">
        <v>1.2999999999999999E-2</v>
      </c>
      <c r="X205" s="207">
        <v>47</v>
      </c>
      <c r="Y205" s="207"/>
      <c r="Z205" s="132">
        <v>1.0999999999999999E-2</v>
      </c>
      <c r="AA205" s="207">
        <v>42</v>
      </c>
      <c r="AB205" s="207"/>
      <c r="AC205" s="132">
        <v>1.0999999999999999E-2</v>
      </c>
      <c r="AD205" s="207"/>
      <c r="AE205" s="207"/>
      <c r="AF205" s="207"/>
      <c r="AG205" s="30">
        <f t="shared" si="17"/>
        <v>145</v>
      </c>
      <c r="AH205" s="31"/>
      <c r="AI205" s="31"/>
      <c r="AJ205" s="32"/>
      <c r="AO205" s="207"/>
      <c r="AP205" s="207"/>
      <c r="AQ205" s="207"/>
      <c r="AR205" s="207"/>
      <c r="AS205" s="207"/>
      <c r="AT205" s="207"/>
      <c r="AU205" s="207"/>
      <c r="AV205" s="207"/>
      <c r="AW205" s="34"/>
      <c r="AX205" s="35"/>
      <c r="AY205" s="36"/>
      <c r="AZ205" s="206"/>
    </row>
    <row r="206" spans="1:52" s="9" customFormat="1" x14ac:dyDescent="0.35">
      <c r="A206" s="207"/>
      <c r="B206" s="71" t="s">
        <v>28</v>
      </c>
      <c r="C206" s="207">
        <v>1</v>
      </c>
      <c r="D206" s="207"/>
      <c r="E206" s="132">
        <v>5.0000000000000001E-4</v>
      </c>
      <c r="F206" s="207">
        <v>1</v>
      </c>
      <c r="G206" s="207"/>
      <c r="H206" s="132">
        <v>8.9999999999999998E-4</v>
      </c>
      <c r="I206" s="207">
        <v>1</v>
      </c>
      <c r="J206" s="207"/>
      <c r="K206" s="132">
        <v>0</v>
      </c>
      <c r="L206" s="207">
        <v>3</v>
      </c>
      <c r="M206" s="207"/>
      <c r="N206" s="132">
        <v>1E-3</v>
      </c>
      <c r="O206" s="30">
        <v>5</v>
      </c>
      <c r="P206" s="31">
        <v>0.1</v>
      </c>
      <c r="S206" s="58">
        <v>1E-3</v>
      </c>
      <c r="T206" s="32"/>
      <c r="U206" s="207">
        <v>3</v>
      </c>
      <c r="V206" s="207"/>
      <c r="W206" s="132">
        <v>1E-3</v>
      </c>
      <c r="X206" s="207">
        <v>3</v>
      </c>
      <c r="Y206" s="207"/>
      <c r="Z206" s="132">
        <v>1E-3</v>
      </c>
      <c r="AA206" s="207">
        <v>2</v>
      </c>
      <c r="AB206" s="207"/>
      <c r="AC206" s="132">
        <v>1E-3</v>
      </c>
      <c r="AD206" s="207"/>
      <c r="AE206" s="207"/>
      <c r="AF206" s="207"/>
      <c r="AG206" s="30">
        <f t="shared" si="17"/>
        <v>8</v>
      </c>
      <c r="AH206" s="31"/>
      <c r="AI206" s="31"/>
      <c r="AJ206" s="32"/>
      <c r="AO206" s="207"/>
      <c r="AP206" s="207"/>
      <c r="AQ206" s="207"/>
      <c r="AR206" s="207"/>
      <c r="AS206" s="207"/>
      <c r="AT206" s="207"/>
      <c r="AU206" s="207"/>
      <c r="AV206" s="207"/>
      <c r="AW206" s="34"/>
      <c r="AX206" s="35"/>
      <c r="AY206" s="36"/>
      <c r="AZ206" s="206"/>
    </row>
    <row r="207" spans="1:52" s="9" customFormat="1" x14ac:dyDescent="0.35">
      <c r="A207" s="207"/>
      <c r="B207" s="71" t="s">
        <v>29</v>
      </c>
      <c r="C207" s="207">
        <v>35</v>
      </c>
      <c r="D207" s="207"/>
      <c r="E207" s="132">
        <v>8.9999999999999993E-3</v>
      </c>
      <c r="F207" s="207">
        <v>25</v>
      </c>
      <c r="G207" s="207"/>
      <c r="H207" s="132">
        <v>7.0000000000000001E-3</v>
      </c>
      <c r="I207" s="207">
        <v>31</v>
      </c>
      <c r="J207" s="207"/>
      <c r="K207" s="132">
        <v>8.0000000000000002E-3</v>
      </c>
      <c r="L207" s="207">
        <v>46</v>
      </c>
      <c r="M207" s="207"/>
      <c r="N207" s="132">
        <v>1.0999999999999999E-2</v>
      </c>
      <c r="O207" s="30">
        <v>90</v>
      </c>
      <c r="P207" s="31">
        <v>1</v>
      </c>
      <c r="S207" s="58">
        <v>0.01</v>
      </c>
      <c r="T207" s="32"/>
      <c r="U207" s="207">
        <v>40</v>
      </c>
      <c r="V207" s="207"/>
      <c r="W207" s="132">
        <v>8.9999999999999993E-3</v>
      </c>
      <c r="X207" s="207">
        <v>32</v>
      </c>
      <c r="Y207" s="207"/>
      <c r="Z207" s="132">
        <v>8.0000000000000002E-3</v>
      </c>
      <c r="AA207" s="207">
        <v>24</v>
      </c>
      <c r="AB207" s="207"/>
      <c r="AC207" s="132">
        <v>6.0000000000000001E-3</v>
      </c>
      <c r="AD207" s="207"/>
      <c r="AE207" s="207"/>
      <c r="AF207" s="207"/>
      <c r="AG207" s="30">
        <f t="shared" si="17"/>
        <v>96</v>
      </c>
      <c r="AH207" s="31"/>
      <c r="AI207" s="31"/>
      <c r="AJ207" s="32"/>
      <c r="AO207" s="207"/>
      <c r="AP207" s="207"/>
      <c r="AQ207" s="207"/>
      <c r="AR207" s="207"/>
      <c r="AS207" s="207"/>
      <c r="AT207" s="207"/>
      <c r="AU207" s="207"/>
      <c r="AV207" s="207"/>
      <c r="AW207" s="34"/>
      <c r="AX207" s="35"/>
      <c r="AY207" s="36"/>
      <c r="AZ207" s="206"/>
    </row>
    <row r="208" spans="1:52" s="9" customFormat="1" x14ac:dyDescent="0.35">
      <c r="A208" s="207"/>
      <c r="B208" s="71" t="s">
        <v>30</v>
      </c>
      <c r="C208" s="207">
        <v>1</v>
      </c>
      <c r="D208" s="207"/>
      <c r="E208" s="132">
        <v>5.0000000000000001E-4</v>
      </c>
      <c r="F208" s="207">
        <v>3</v>
      </c>
      <c r="G208" s="207"/>
      <c r="H208" s="132">
        <v>1E-3</v>
      </c>
      <c r="I208" s="207">
        <v>4</v>
      </c>
      <c r="J208" s="207"/>
      <c r="K208" s="132">
        <v>1E-3</v>
      </c>
      <c r="L208" s="207">
        <v>2</v>
      </c>
      <c r="M208" s="207"/>
      <c r="N208" s="135">
        <v>5.0000000000000001E-4</v>
      </c>
      <c r="O208" s="30">
        <v>5</v>
      </c>
      <c r="P208" s="31">
        <v>0.1</v>
      </c>
      <c r="S208" s="58">
        <v>1E-3</v>
      </c>
      <c r="T208" s="32"/>
      <c r="U208" s="207">
        <v>5</v>
      </c>
      <c r="V208" s="207"/>
      <c r="W208" s="132">
        <v>1E-3</v>
      </c>
      <c r="X208" s="207">
        <v>4</v>
      </c>
      <c r="Y208" s="207"/>
      <c r="Z208" s="132">
        <v>1E-3</v>
      </c>
      <c r="AA208" s="207">
        <v>3</v>
      </c>
      <c r="AB208" s="207"/>
      <c r="AC208" s="132">
        <v>1E-3</v>
      </c>
      <c r="AD208" s="207"/>
      <c r="AE208" s="207"/>
      <c r="AF208" s="207"/>
      <c r="AG208" s="30">
        <f t="shared" si="17"/>
        <v>12</v>
      </c>
      <c r="AH208" s="31"/>
      <c r="AI208" s="31"/>
      <c r="AJ208" s="32"/>
      <c r="AO208" s="207"/>
      <c r="AP208" s="207"/>
      <c r="AQ208" s="207"/>
      <c r="AR208" s="207"/>
      <c r="AS208" s="207"/>
      <c r="AT208" s="207"/>
      <c r="AU208" s="207"/>
      <c r="AV208" s="207"/>
      <c r="AW208" s="34"/>
      <c r="AX208" s="35"/>
      <c r="AY208" s="36"/>
      <c r="AZ208" s="206"/>
    </row>
    <row r="209" spans="1:52" s="9" customFormat="1" x14ac:dyDescent="0.35">
      <c r="A209" s="207"/>
      <c r="B209" s="71" t="s">
        <v>18</v>
      </c>
      <c r="C209" s="207"/>
      <c r="D209" s="207"/>
      <c r="E209" s="132"/>
      <c r="F209" s="207"/>
      <c r="G209" s="207"/>
      <c r="H209" s="132"/>
      <c r="I209" s="207"/>
      <c r="J209" s="207"/>
      <c r="K209" s="207"/>
      <c r="L209" s="207"/>
      <c r="M209" s="207"/>
      <c r="N209" s="207"/>
      <c r="O209" s="38">
        <f>SUM(O200:O208)</f>
        <v>8883</v>
      </c>
      <c r="P209" s="39"/>
      <c r="S209" s="116">
        <f>SUM(S200:S208)</f>
        <v>1.0009999999999999</v>
      </c>
      <c r="T209" s="32"/>
      <c r="U209" s="37">
        <f>SUM(U200:U208)</f>
        <v>4342</v>
      </c>
      <c r="V209" s="37"/>
      <c r="W209" s="37"/>
      <c r="X209" s="37">
        <f>SUM(X200:X208)</f>
        <v>4093</v>
      </c>
      <c r="Y209" s="37"/>
      <c r="Z209" s="37"/>
      <c r="AA209" s="37">
        <f>SUM(AA200:AA208)</f>
        <v>3879</v>
      </c>
      <c r="AB209" s="37"/>
      <c r="AC209" s="37"/>
      <c r="AD209" s="37"/>
      <c r="AE209" s="37"/>
      <c r="AF209" s="37"/>
      <c r="AG209" s="38">
        <f>SUM(U209:AF209)</f>
        <v>12314</v>
      </c>
      <c r="AH209" s="31"/>
      <c r="AI209" s="31"/>
      <c r="AJ209" s="32"/>
      <c r="AO209" s="207"/>
      <c r="AP209" s="207"/>
      <c r="AQ209" s="207"/>
      <c r="AR209" s="207"/>
      <c r="AS209" s="207"/>
      <c r="AT209" s="207"/>
      <c r="AU209" s="207"/>
      <c r="AV209" s="207"/>
      <c r="AW209" s="34"/>
      <c r="AX209" s="35"/>
      <c r="AY209" s="36"/>
      <c r="AZ209" s="206"/>
    </row>
    <row r="210" spans="1:52" s="9" customFormat="1" x14ac:dyDescent="0.35">
      <c r="A210" s="29">
        <v>37</v>
      </c>
      <c r="B210" s="56" t="s">
        <v>133</v>
      </c>
      <c r="C210" s="29"/>
      <c r="D210" s="29"/>
      <c r="E210" s="187"/>
      <c r="F210" s="29"/>
      <c r="G210" s="29"/>
      <c r="H210" s="187"/>
      <c r="I210" s="29"/>
      <c r="J210" s="29"/>
      <c r="K210" s="29"/>
      <c r="L210" s="29"/>
      <c r="M210" s="29"/>
      <c r="N210" s="29"/>
      <c r="O210" s="30"/>
      <c r="P210" s="31" t="s">
        <v>52</v>
      </c>
      <c r="Q210" s="31"/>
      <c r="R210" s="31"/>
      <c r="S210" s="31"/>
      <c r="T210" s="32"/>
      <c r="U210" s="207"/>
      <c r="V210" s="207"/>
      <c r="W210" s="207"/>
      <c r="X210" s="207"/>
      <c r="Y210" s="207"/>
      <c r="Z210" s="207"/>
      <c r="AA210" s="207"/>
      <c r="AB210" s="207"/>
      <c r="AC210" s="207"/>
      <c r="AD210" s="207"/>
      <c r="AE210" s="207"/>
      <c r="AF210" s="207"/>
      <c r="AG210" s="30"/>
      <c r="AH210" s="31"/>
      <c r="AI210" s="31"/>
      <c r="AJ210" s="32"/>
      <c r="AO210" s="207"/>
      <c r="AP210" s="207"/>
      <c r="AQ210" s="207"/>
      <c r="AR210" s="207"/>
      <c r="AS210" s="207"/>
      <c r="AT210" s="207"/>
      <c r="AU210" s="207"/>
      <c r="AV210" s="207"/>
      <c r="AW210" s="34"/>
      <c r="AX210" s="35"/>
      <c r="AY210" s="36"/>
      <c r="AZ210" s="206"/>
    </row>
    <row r="211" spans="1:52" s="9" customFormat="1" x14ac:dyDescent="0.35">
      <c r="A211" s="207"/>
      <c r="B211" s="71" t="s">
        <v>32</v>
      </c>
      <c r="C211" s="207">
        <v>11</v>
      </c>
      <c r="D211" s="207"/>
      <c r="E211" s="132">
        <v>3.0000000000000001E-3</v>
      </c>
      <c r="F211" s="207">
        <v>10</v>
      </c>
      <c r="G211" s="207"/>
      <c r="H211" s="132">
        <v>3.0000000000000001E-3</v>
      </c>
      <c r="I211" s="207">
        <v>14</v>
      </c>
      <c r="J211" s="207"/>
      <c r="K211" s="132">
        <v>3.0000000000000001E-3</v>
      </c>
      <c r="L211" s="207">
        <v>18</v>
      </c>
      <c r="M211" s="207"/>
      <c r="N211" s="132">
        <v>4.0000000000000001E-3</v>
      </c>
      <c r="O211" s="30">
        <v>33</v>
      </c>
      <c r="P211" s="31">
        <v>0.4</v>
      </c>
      <c r="Q211" s="31"/>
      <c r="R211" s="31"/>
      <c r="S211" s="58">
        <v>4.0000000000000001E-3</v>
      </c>
      <c r="T211" s="32"/>
      <c r="U211" s="207">
        <v>20</v>
      </c>
      <c r="V211" s="207"/>
      <c r="W211" s="132">
        <v>5.0000000000000001E-3</v>
      </c>
      <c r="X211" s="207">
        <v>14</v>
      </c>
      <c r="Y211" s="207"/>
      <c r="Z211" s="132">
        <v>3.0000000000000001E-3</v>
      </c>
      <c r="AA211" s="207">
        <v>16</v>
      </c>
      <c r="AB211" s="207"/>
      <c r="AC211" s="132">
        <v>4.0000000000000001E-3</v>
      </c>
      <c r="AD211" s="207"/>
      <c r="AE211" s="207"/>
      <c r="AF211" s="207"/>
      <c r="AG211" s="30">
        <f t="shared" ref="AG211:AG221" si="18">SUM(U211, X211, AA211, AD211)</f>
        <v>50</v>
      </c>
      <c r="AH211" s="31"/>
      <c r="AI211" s="31"/>
      <c r="AJ211" s="32"/>
      <c r="AO211" s="207"/>
      <c r="AP211" s="207"/>
      <c r="AQ211" s="207"/>
      <c r="AR211" s="207"/>
      <c r="AS211" s="207"/>
      <c r="AT211" s="207"/>
      <c r="AU211" s="207"/>
      <c r="AV211" s="207"/>
      <c r="AW211" s="34"/>
      <c r="AX211" s="35"/>
      <c r="AY211" s="36"/>
      <c r="AZ211" s="206"/>
    </row>
    <row r="212" spans="1:52" s="9" customFormat="1" x14ac:dyDescent="0.35">
      <c r="A212" s="207"/>
      <c r="B212" s="71" t="s">
        <v>34</v>
      </c>
      <c r="C212" s="207">
        <v>590</v>
      </c>
      <c r="D212" s="207"/>
      <c r="E212" s="132">
        <v>0.151</v>
      </c>
      <c r="F212" s="207">
        <v>550</v>
      </c>
      <c r="G212" s="207"/>
      <c r="H212" s="132">
        <v>0.155</v>
      </c>
      <c r="I212" s="207">
        <v>635</v>
      </c>
      <c r="J212" s="207"/>
      <c r="K212" s="132">
        <v>0.156</v>
      </c>
      <c r="L212" s="207">
        <v>631</v>
      </c>
      <c r="M212" s="207"/>
      <c r="N212" s="132">
        <v>0.153</v>
      </c>
      <c r="O212" s="30">
        <v>1292</v>
      </c>
      <c r="P212" s="31">
        <v>14.5</v>
      </c>
      <c r="Q212" s="31"/>
      <c r="R212" s="31"/>
      <c r="S212" s="58">
        <v>0.14499999999999999</v>
      </c>
      <c r="T212" s="32"/>
      <c r="U212" s="207">
        <v>681</v>
      </c>
      <c r="V212" s="207"/>
      <c r="W212" s="132">
        <v>0.157</v>
      </c>
      <c r="X212" s="207">
        <v>658</v>
      </c>
      <c r="Y212" s="207"/>
      <c r="Z212" s="132">
        <v>0.161</v>
      </c>
      <c r="AA212" s="207">
        <v>603</v>
      </c>
      <c r="AB212" s="207"/>
      <c r="AC212" s="132">
        <v>0.155</v>
      </c>
      <c r="AD212" s="207"/>
      <c r="AE212" s="207"/>
      <c r="AF212" s="207"/>
      <c r="AG212" s="30">
        <f t="shared" si="18"/>
        <v>1942</v>
      </c>
      <c r="AH212" s="31"/>
      <c r="AI212" s="31"/>
      <c r="AJ212" s="32"/>
      <c r="AO212" s="207"/>
      <c r="AP212" s="207"/>
      <c r="AQ212" s="207"/>
      <c r="AR212" s="207"/>
      <c r="AS212" s="207"/>
      <c r="AT212" s="207"/>
      <c r="AU212" s="207"/>
      <c r="AV212" s="207"/>
      <c r="AW212" s="34"/>
      <c r="AX212" s="35"/>
      <c r="AY212" s="36"/>
      <c r="AZ212" s="206"/>
    </row>
    <row r="213" spans="1:52" s="9" customFormat="1" x14ac:dyDescent="0.35">
      <c r="A213" s="207"/>
      <c r="B213" s="71" t="s">
        <v>35</v>
      </c>
      <c r="C213" s="207">
        <v>206</v>
      </c>
      <c r="D213" s="207"/>
      <c r="E213" s="132">
        <v>5.2999999999999999E-2</v>
      </c>
      <c r="F213" s="207">
        <v>180</v>
      </c>
      <c r="G213" s="207"/>
      <c r="H213" s="132">
        <v>5.0999999999999997E-2</v>
      </c>
      <c r="I213" s="207">
        <v>238</v>
      </c>
      <c r="J213" s="207"/>
      <c r="K213" s="132">
        <v>5.8000000000000003E-2</v>
      </c>
      <c r="L213" s="207">
        <v>211</v>
      </c>
      <c r="M213" s="207"/>
      <c r="N213" s="132">
        <v>5.0999999999999997E-2</v>
      </c>
      <c r="O213" s="30">
        <v>554</v>
      </c>
      <c r="P213" s="31">
        <v>6.2</v>
      </c>
      <c r="Q213" s="31"/>
      <c r="R213" s="31"/>
      <c r="S213" s="58">
        <v>6.2E-2</v>
      </c>
      <c r="T213" s="32"/>
      <c r="U213" s="207">
        <v>238</v>
      </c>
      <c r="V213" s="207"/>
      <c r="W213" s="132">
        <v>5.5E-2</v>
      </c>
      <c r="X213" s="207">
        <v>205</v>
      </c>
      <c r="Y213" s="207"/>
      <c r="Z213" s="132">
        <v>0.05</v>
      </c>
      <c r="AA213" s="207">
        <v>214</v>
      </c>
      <c r="AB213" s="207"/>
      <c r="AC213" s="132">
        <v>5.5E-2</v>
      </c>
      <c r="AD213" s="207"/>
      <c r="AE213" s="207"/>
      <c r="AF213" s="207"/>
      <c r="AG213" s="30">
        <f t="shared" si="18"/>
        <v>657</v>
      </c>
      <c r="AH213" s="31"/>
      <c r="AI213" s="31"/>
      <c r="AJ213" s="32"/>
      <c r="AO213" s="207"/>
      <c r="AP213" s="207"/>
      <c r="AQ213" s="207"/>
      <c r="AR213" s="207"/>
      <c r="AS213" s="207"/>
      <c r="AT213" s="207"/>
      <c r="AU213" s="207"/>
      <c r="AV213" s="207"/>
      <c r="AW213" s="34"/>
      <c r="AX213" s="35"/>
      <c r="AY213" s="36"/>
      <c r="AZ213" s="206"/>
    </row>
    <row r="214" spans="1:52" s="9" customFormat="1" x14ac:dyDescent="0.35">
      <c r="A214" s="207"/>
      <c r="B214" s="71" t="s">
        <v>37</v>
      </c>
      <c r="C214" s="207">
        <v>97</v>
      </c>
      <c r="D214" s="207"/>
      <c r="E214" s="132">
        <v>2.5000000000000001E-2</v>
      </c>
      <c r="F214" s="207">
        <v>64</v>
      </c>
      <c r="G214" s="207"/>
      <c r="H214" s="132">
        <v>1.7999999999999999E-2</v>
      </c>
      <c r="I214" s="207">
        <v>75</v>
      </c>
      <c r="J214" s="207"/>
      <c r="K214" s="132">
        <v>1.7999999999999999E-2</v>
      </c>
      <c r="L214" s="207">
        <v>87</v>
      </c>
      <c r="M214" s="207"/>
      <c r="N214" s="132">
        <v>2.1000000000000001E-2</v>
      </c>
      <c r="O214" s="30">
        <v>205</v>
      </c>
      <c r="P214" s="31">
        <v>2.2999999999999998</v>
      </c>
      <c r="Q214" s="31"/>
      <c r="R214" s="31"/>
      <c r="S214" s="58">
        <v>2.3E-2</v>
      </c>
      <c r="T214" s="32"/>
      <c r="U214" s="207">
        <v>95</v>
      </c>
      <c r="V214" s="207"/>
      <c r="W214" s="132">
        <v>2.1999999999999999E-2</v>
      </c>
      <c r="X214" s="207">
        <v>106</v>
      </c>
      <c r="Y214" s="207"/>
      <c r="Z214" s="132">
        <v>2.5999999999999999E-2</v>
      </c>
      <c r="AA214" s="207">
        <v>84</v>
      </c>
      <c r="AB214" s="207"/>
      <c r="AC214" s="132">
        <v>2.1999999999999999E-2</v>
      </c>
      <c r="AD214" s="207"/>
      <c r="AE214" s="207"/>
      <c r="AF214" s="207"/>
      <c r="AG214" s="30">
        <f t="shared" si="18"/>
        <v>285</v>
      </c>
      <c r="AH214" s="31"/>
      <c r="AI214" s="31"/>
      <c r="AJ214" s="32"/>
      <c r="AO214" s="207"/>
      <c r="AP214" s="207"/>
      <c r="AQ214" s="207"/>
      <c r="AR214" s="207"/>
      <c r="AS214" s="207"/>
      <c r="AT214" s="207"/>
      <c r="AU214" s="207"/>
      <c r="AV214" s="207"/>
      <c r="AW214" s="34"/>
      <c r="AX214" s="35"/>
      <c r="AY214" s="36"/>
      <c r="AZ214" s="206"/>
    </row>
    <row r="215" spans="1:52" s="9" customFormat="1" x14ac:dyDescent="0.35">
      <c r="A215" s="207"/>
      <c r="B215" s="71" t="s">
        <v>39</v>
      </c>
      <c r="C215" s="207">
        <v>550</v>
      </c>
      <c r="D215" s="207"/>
      <c r="E215" s="132">
        <v>0.14099999999999999</v>
      </c>
      <c r="F215" s="207">
        <v>525</v>
      </c>
      <c r="G215" s="207"/>
      <c r="H215" s="132">
        <v>0.14799999999999999</v>
      </c>
      <c r="I215" s="207">
        <v>607</v>
      </c>
      <c r="J215" s="207"/>
      <c r="K215" s="132">
        <v>0.14899999999999999</v>
      </c>
      <c r="L215" s="207">
        <v>562</v>
      </c>
      <c r="M215" s="207"/>
      <c r="N215" s="132">
        <v>0.13600000000000001</v>
      </c>
      <c r="O215" s="30">
        <v>1269</v>
      </c>
      <c r="P215" s="31">
        <v>14.3</v>
      </c>
      <c r="Q215" s="31"/>
      <c r="R215" s="31"/>
      <c r="S215" s="58">
        <v>0.14299999999999999</v>
      </c>
      <c r="T215" s="32"/>
      <c r="U215" s="207">
        <v>505</v>
      </c>
      <c r="V215" s="207"/>
      <c r="W215" s="132">
        <v>0.11600000000000001</v>
      </c>
      <c r="X215" s="207">
        <v>452</v>
      </c>
      <c r="Y215" s="207"/>
      <c r="Z215" s="132">
        <v>0.11</v>
      </c>
      <c r="AA215" s="207">
        <v>455</v>
      </c>
      <c r="AB215" s="207"/>
      <c r="AC215" s="132">
        <v>0.11700000000000001</v>
      </c>
      <c r="AD215" s="207"/>
      <c r="AE215" s="207"/>
      <c r="AF215" s="207"/>
      <c r="AG215" s="30">
        <f t="shared" si="18"/>
        <v>1412</v>
      </c>
      <c r="AH215" s="31"/>
      <c r="AI215" s="31"/>
      <c r="AJ215" s="32"/>
      <c r="AO215" s="207"/>
      <c r="AP215" s="207"/>
      <c r="AQ215" s="207"/>
      <c r="AR215" s="207"/>
      <c r="AS215" s="207"/>
      <c r="AT215" s="207"/>
      <c r="AU215" s="207"/>
      <c r="AV215" s="207"/>
      <c r="AW215" s="34"/>
      <c r="AX215" s="35"/>
      <c r="AY215" s="36"/>
      <c r="AZ215" s="206"/>
    </row>
    <row r="216" spans="1:52" s="9" customFormat="1" x14ac:dyDescent="0.35">
      <c r="A216" s="207"/>
      <c r="B216" s="71" t="s">
        <v>41</v>
      </c>
      <c r="C216" s="207">
        <v>9</v>
      </c>
      <c r="D216" s="207"/>
      <c r="E216" s="132">
        <v>2E-3</v>
      </c>
      <c r="F216" s="207">
        <v>8</v>
      </c>
      <c r="G216" s="207"/>
      <c r="H216" s="132">
        <v>2E-3</v>
      </c>
      <c r="I216" s="207">
        <v>6</v>
      </c>
      <c r="J216" s="207"/>
      <c r="K216" s="132">
        <v>1E-3</v>
      </c>
      <c r="L216" s="207">
        <v>16</v>
      </c>
      <c r="M216" s="207"/>
      <c r="N216" s="132">
        <v>4.0000000000000001E-3</v>
      </c>
      <c r="O216" s="30">
        <v>19</v>
      </c>
      <c r="P216" s="31">
        <v>0.2</v>
      </c>
      <c r="Q216" s="31"/>
      <c r="R216" s="31"/>
      <c r="S216" s="58">
        <v>2E-3</v>
      </c>
      <c r="T216" s="32"/>
      <c r="U216" s="207">
        <v>29</v>
      </c>
      <c r="V216" s="207"/>
      <c r="W216" s="132">
        <v>7.0000000000000001E-3</v>
      </c>
      <c r="X216" s="207">
        <v>44</v>
      </c>
      <c r="Y216" s="207"/>
      <c r="Z216" s="132">
        <v>1.0999999999999999E-2</v>
      </c>
      <c r="AA216" s="207">
        <v>37</v>
      </c>
      <c r="AB216" s="207"/>
      <c r="AC216" s="132">
        <v>0.01</v>
      </c>
      <c r="AD216" s="207"/>
      <c r="AE216" s="207"/>
      <c r="AF216" s="207"/>
      <c r="AG216" s="30">
        <f t="shared" si="18"/>
        <v>110</v>
      </c>
      <c r="AH216" s="31"/>
      <c r="AI216" s="31"/>
      <c r="AJ216" s="32"/>
      <c r="AO216" s="207"/>
      <c r="AP216" s="207"/>
      <c r="AQ216" s="207"/>
      <c r="AR216" s="207"/>
      <c r="AS216" s="207"/>
      <c r="AT216" s="207"/>
      <c r="AU216" s="207"/>
      <c r="AV216" s="207"/>
      <c r="AW216" s="34"/>
      <c r="AX216" s="35"/>
      <c r="AY216" s="36"/>
      <c r="AZ216" s="206"/>
    </row>
    <row r="217" spans="1:52" s="9" customFormat="1" x14ac:dyDescent="0.35">
      <c r="A217" s="207"/>
      <c r="B217" s="71" t="s">
        <v>43</v>
      </c>
      <c r="C217" s="207">
        <v>458</v>
      </c>
      <c r="D217" s="207"/>
      <c r="E217" s="132">
        <v>0.11700000000000001</v>
      </c>
      <c r="F217" s="207">
        <v>386</v>
      </c>
      <c r="G217" s="207"/>
      <c r="H217" s="132">
        <v>0.109</v>
      </c>
      <c r="I217" s="207">
        <v>444</v>
      </c>
      <c r="J217" s="207"/>
      <c r="K217" s="132">
        <v>0.109</v>
      </c>
      <c r="L217" s="207">
        <v>479</v>
      </c>
      <c r="M217" s="207"/>
      <c r="N217" s="132">
        <v>0.11600000000000001</v>
      </c>
      <c r="O217" s="30">
        <v>967</v>
      </c>
      <c r="P217" s="31">
        <v>10.9</v>
      </c>
      <c r="Q217" s="31"/>
      <c r="R217" s="31"/>
      <c r="S217" s="58">
        <v>0.109</v>
      </c>
      <c r="T217" s="32"/>
      <c r="U217" s="207">
        <v>662</v>
      </c>
      <c r="V217" s="207"/>
      <c r="W217" s="132">
        <v>0.152</v>
      </c>
      <c r="X217" s="207">
        <v>647</v>
      </c>
      <c r="Y217" s="207"/>
      <c r="Z217" s="132">
        <v>0.158</v>
      </c>
      <c r="AA217" s="207">
        <v>647</v>
      </c>
      <c r="AB217" s="207"/>
      <c r="AC217" s="132">
        <v>0.16700000000000001</v>
      </c>
      <c r="AD217" s="207"/>
      <c r="AE217" s="207"/>
      <c r="AF217" s="207"/>
      <c r="AG217" s="30">
        <f t="shared" si="18"/>
        <v>1956</v>
      </c>
      <c r="AH217" s="31"/>
      <c r="AI217" s="31"/>
      <c r="AJ217" s="32"/>
      <c r="AO217" s="207"/>
      <c r="AP217" s="207"/>
      <c r="AQ217" s="207"/>
      <c r="AR217" s="207"/>
      <c r="AS217" s="207"/>
      <c r="AT217" s="207"/>
      <c r="AU217" s="207"/>
      <c r="AV217" s="207"/>
      <c r="AW217" s="34"/>
      <c r="AX217" s="35"/>
      <c r="AY217" s="36"/>
      <c r="AZ217" s="206"/>
    </row>
    <row r="218" spans="1:52" s="9" customFormat="1" x14ac:dyDescent="0.35">
      <c r="A218" s="207"/>
      <c r="B218" s="71" t="s">
        <v>45</v>
      </c>
      <c r="C218" s="207">
        <v>42</v>
      </c>
      <c r="D218" s="207"/>
      <c r="E218" s="132">
        <v>1.0999999999999999E-2</v>
      </c>
      <c r="F218" s="207">
        <v>35</v>
      </c>
      <c r="G218" s="207"/>
      <c r="H218" s="132">
        <v>0.01</v>
      </c>
      <c r="I218" s="207">
        <v>30</v>
      </c>
      <c r="J218" s="207"/>
      <c r="K218" s="132">
        <v>7.0000000000000001E-3</v>
      </c>
      <c r="L218" s="207">
        <v>40</v>
      </c>
      <c r="M218" s="207"/>
      <c r="N218" s="132">
        <v>0.01</v>
      </c>
      <c r="O218" s="30">
        <v>82</v>
      </c>
      <c r="P218" s="31">
        <v>0.9</v>
      </c>
      <c r="Q218" s="31"/>
      <c r="R218" s="31"/>
      <c r="S218" s="58">
        <v>8.9999999999999993E-3</v>
      </c>
      <c r="T218" s="32"/>
      <c r="U218" s="207">
        <v>37</v>
      </c>
      <c r="V218" s="207"/>
      <c r="W218" s="132">
        <v>8.9999999999999993E-3</v>
      </c>
      <c r="X218" s="207">
        <v>40</v>
      </c>
      <c r="Y218" s="207"/>
      <c r="Z218" s="132">
        <v>0.01</v>
      </c>
      <c r="AA218" s="207">
        <v>37</v>
      </c>
      <c r="AB218" s="207"/>
      <c r="AC218" s="132">
        <v>0.01</v>
      </c>
      <c r="AD218" s="207"/>
      <c r="AE218" s="207"/>
      <c r="AF218" s="207"/>
      <c r="AG218" s="30">
        <f t="shared" si="18"/>
        <v>114</v>
      </c>
      <c r="AH218" s="31"/>
      <c r="AI218" s="31"/>
      <c r="AJ218" s="32"/>
      <c r="AO218" s="207"/>
      <c r="AP218" s="207"/>
      <c r="AQ218" s="207"/>
      <c r="AR218" s="207"/>
      <c r="AS218" s="207"/>
      <c r="AT218" s="207"/>
      <c r="AU218" s="207"/>
      <c r="AV218" s="207"/>
      <c r="AW218" s="34"/>
      <c r="AX218" s="35"/>
      <c r="AY218" s="36"/>
      <c r="AZ218" s="206"/>
    </row>
    <row r="219" spans="1:52" s="9" customFormat="1" x14ac:dyDescent="0.35">
      <c r="A219" s="207"/>
      <c r="B219" s="71" t="s">
        <v>46</v>
      </c>
      <c r="C219" s="207">
        <v>69</v>
      </c>
      <c r="D219" s="207"/>
      <c r="E219" s="132">
        <v>1.7999999999999999E-2</v>
      </c>
      <c r="F219" s="207">
        <v>76</v>
      </c>
      <c r="G219" s="207"/>
      <c r="H219" s="132">
        <v>2.1000000000000001E-2</v>
      </c>
      <c r="I219" s="207">
        <v>73</v>
      </c>
      <c r="J219" s="207"/>
      <c r="K219" s="132">
        <v>1.7999999999999999E-2</v>
      </c>
      <c r="L219" s="207">
        <v>82</v>
      </c>
      <c r="M219" s="207"/>
      <c r="N219" s="132">
        <v>0.02</v>
      </c>
      <c r="O219" s="30">
        <v>185</v>
      </c>
      <c r="P219" s="31">
        <v>2.1</v>
      </c>
      <c r="Q219" s="31"/>
      <c r="R219" s="31"/>
      <c r="S219" s="58">
        <v>2.1000000000000001E-2</v>
      </c>
      <c r="T219" s="32"/>
      <c r="U219" s="207">
        <v>87</v>
      </c>
      <c r="V219" s="207"/>
      <c r="W219" s="132">
        <v>0.02</v>
      </c>
      <c r="X219" s="207">
        <v>80</v>
      </c>
      <c r="Y219" s="207"/>
      <c r="Z219" s="132">
        <v>2.1999999999999999E-2</v>
      </c>
      <c r="AA219" s="207">
        <v>70</v>
      </c>
      <c r="AB219" s="207"/>
      <c r="AC219" s="132">
        <v>1.7999999999999999E-2</v>
      </c>
      <c r="AD219" s="207"/>
      <c r="AE219" s="207"/>
      <c r="AF219" s="207"/>
      <c r="AG219" s="30">
        <f t="shared" si="18"/>
        <v>237</v>
      </c>
      <c r="AH219" s="31"/>
      <c r="AI219" s="31"/>
      <c r="AJ219" s="32"/>
      <c r="AO219" s="207"/>
      <c r="AP219" s="207"/>
      <c r="AQ219" s="207"/>
      <c r="AR219" s="207"/>
      <c r="AS219" s="207"/>
      <c r="AT219" s="207"/>
      <c r="AU219" s="207"/>
      <c r="AV219" s="207"/>
      <c r="AW219" s="34"/>
      <c r="AX219" s="35"/>
      <c r="AY219" s="36"/>
      <c r="AZ219" s="206"/>
    </row>
    <row r="220" spans="1:52" s="9" customFormat="1" x14ac:dyDescent="0.35">
      <c r="A220" s="207"/>
      <c r="B220" s="71" t="s">
        <v>44</v>
      </c>
      <c r="C220" s="207">
        <v>140</v>
      </c>
      <c r="D220" s="207"/>
      <c r="E220" s="132">
        <v>3.5999999999999997E-2</v>
      </c>
      <c r="F220" s="207">
        <v>163</v>
      </c>
      <c r="G220" s="207"/>
      <c r="H220" s="132">
        <v>4.5999999999999999E-2</v>
      </c>
      <c r="I220" s="207">
        <v>220</v>
      </c>
      <c r="J220" s="207"/>
      <c r="K220" s="132">
        <v>5.3999999999999999E-2</v>
      </c>
      <c r="L220" s="207">
        <v>216</v>
      </c>
      <c r="M220" s="207"/>
      <c r="N220" s="132">
        <v>5.1999999999999998E-2</v>
      </c>
      <c r="O220" s="30">
        <v>564</v>
      </c>
      <c r="P220" s="31">
        <v>6.3</v>
      </c>
      <c r="Q220" s="31"/>
      <c r="R220" s="31"/>
      <c r="S220" s="58">
        <v>6.3E-2</v>
      </c>
      <c r="T220" s="32"/>
      <c r="U220" s="207">
        <v>229</v>
      </c>
      <c r="V220" s="207"/>
      <c r="W220" s="132">
        <v>5.2999999999999999E-2</v>
      </c>
      <c r="X220" s="207">
        <v>150</v>
      </c>
      <c r="Y220" s="207"/>
      <c r="Z220" s="132">
        <v>3.6999999999999998E-2</v>
      </c>
      <c r="AA220" s="207">
        <v>134</v>
      </c>
      <c r="AB220" s="207"/>
      <c r="AC220" s="132">
        <v>3.5000000000000003E-2</v>
      </c>
      <c r="AD220" s="207"/>
      <c r="AE220" s="207"/>
      <c r="AF220" s="207"/>
      <c r="AG220" s="30">
        <f t="shared" si="18"/>
        <v>513</v>
      </c>
      <c r="AH220" s="31"/>
      <c r="AI220" s="31"/>
      <c r="AJ220" s="32"/>
      <c r="AO220" s="207"/>
      <c r="AP220" s="207"/>
      <c r="AQ220" s="207"/>
      <c r="AR220" s="207"/>
      <c r="AS220" s="207"/>
      <c r="AT220" s="207"/>
      <c r="AU220" s="207"/>
      <c r="AV220" s="207"/>
      <c r="AW220" s="34"/>
      <c r="AX220" s="35"/>
      <c r="AY220" s="36"/>
      <c r="AZ220" s="206"/>
    </row>
    <row r="221" spans="1:52" s="9" customFormat="1" x14ac:dyDescent="0.35">
      <c r="A221" s="207"/>
      <c r="B221" s="71" t="s">
        <v>40</v>
      </c>
      <c r="C221" s="207">
        <v>1737</v>
      </c>
      <c r="D221" s="207"/>
      <c r="E221" s="132">
        <v>0.44400000000000001</v>
      </c>
      <c r="F221" s="207">
        <v>1560</v>
      </c>
      <c r="G221" s="207"/>
      <c r="H221" s="132">
        <v>0.439</v>
      </c>
      <c r="I221" s="207">
        <v>1732</v>
      </c>
      <c r="J221" s="207"/>
      <c r="K221" s="132">
        <v>0.42499999999999999</v>
      </c>
      <c r="L221" s="207">
        <v>1783</v>
      </c>
      <c r="M221" s="207"/>
      <c r="N221" s="132">
        <v>0.432</v>
      </c>
      <c r="O221" s="30">
        <v>3713</v>
      </c>
      <c r="P221" s="31">
        <v>41.8</v>
      </c>
      <c r="Q221" s="31"/>
      <c r="R221" s="31"/>
      <c r="S221" s="58">
        <v>0.41799999999999998</v>
      </c>
      <c r="T221" s="32"/>
      <c r="U221" s="207">
        <v>1759</v>
      </c>
      <c r="V221" s="207"/>
      <c r="W221" s="132">
        <v>0.40500000000000003</v>
      </c>
      <c r="X221" s="207">
        <v>1697</v>
      </c>
      <c r="Y221" s="207"/>
      <c r="Z221" s="132">
        <v>0.41499999999999998</v>
      </c>
      <c r="AA221" s="207">
        <v>1582</v>
      </c>
      <c r="AB221" s="207"/>
      <c r="AC221" s="132">
        <v>0.40799999999999997</v>
      </c>
      <c r="AD221" s="207"/>
      <c r="AE221" s="207"/>
      <c r="AF221" s="207"/>
      <c r="AG221" s="30">
        <f t="shared" si="18"/>
        <v>5038</v>
      </c>
      <c r="AH221" s="31"/>
      <c r="AI221" s="31"/>
      <c r="AJ221" s="32"/>
      <c r="AO221" s="207"/>
      <c r="AP221" s="207"/>
      <c r="AQ221" s="207"/>
      <c r="AR221" s="207"/>
      <c r="AS221" s="207"/>
      <c r="AT221" s="207"/>
      <c r="AU221" s="207"/>
      <c r="AV221" s="207"/>
      <c r="AW221" s="34"/>
      <c r="AX221" s="35"/>
      <c r="AY221" s="36"/>
      <c r="AZ221" s="206"/>
    </row>
    <row r="222" spans="1:52" s="9" customFormat="1" x14ac:dyDescent="0.35">
      <c r="A222" s="207"/>
      <c r="B222" s="71" t="s">
        <v>18</v>
      </c>
      <c r="C222" s="207"/>
      <c r="D222" s="207"/>
      <c r="E222" s="207"/>
      <c r="F222" s="207"/>
      <c r="G222" s="207"/>
      <c r="H222" s="207"/>
      <c r="I222" s="207"/>
      <c r="J222" s="207"/>
      <c r="K222" s="207"/>
      <c r="L222" s="207"/>
      <c r="M222" s="207"/>
      <c r="N222" s="207"/>
      <c r="O222" s="38">
        <f>SUM(O211:O221)</f>
        <v>8883</v>
      </c>
      <c r="P222" s="39"/>
      <c r="Q222" s="39"/>
      <c r="R222" s="39"/>
      <c r="S222" s="116">
        <f>SUM(S211:S221)</f>
        <v>0.99899999999999989</v>
      </c>
      <c r="T222" s="40"/>
      <c r="U222" s="37">
        <f>SUM(U211:U221)</f>
        <v>4342</v>
      </c>
      <c r="V222" s="37"/>
      <c r="W222" s="37"/>
      <c r="X222" s="37">
        <f>SUM(X211:X221)</f>
        <v>4093</v>
      </c>
      <c r="Y222" s="37"/>
      <c r="Z222" s="37"/>
      <c r="AA222" s="37">
        <f>SUM(AA211:AA221)</f>
        <v>3879</v>
      </c>
      <c r="AB222" s="37"/>
      <c r="AC222" s="37"/>
      <c r="AD222" s="37"/>
      <c r="AE222" s="37"/>
      <c r="AF222" s="37"/>
      <c r="AG222" s="38">
        <f>SUM(U222:AF222)</f>
        <v>12314</v>
      </c>
      <c r="AH222" s="31"/>
      <c r="AI222" s="31"/>
      <c r="AJ222" s="32"/>
      <c r="AO222" s="207"/>
      <c r="AP222" s="207"/>
      <c r="AQ222" s="207"/>
      <c r="AR222" s="207"/>
      <c r="AS222" s="207"/>
      <c r="AT222" s="207"/>
      <c r="AU222" s="207"/>
      <c r="AV222" s="207"/>
      <c r="AW222" s="34"/>
      <c r="AX222" s="35"/>
      <c r="AY222" s="36"/>
      <c r="AZ222" s="206"/>
    </row>
    <row r="223" spans="1:52" s="9" customFormat="1" ht="29" x14ac:dyDescent="0.35">
      <c r="A223" s="29">
        <v>38</v>
      </c>
      <c r="B223" s="56" t="s">
        <v>134</v>
      </c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30"/>
      <c r="P223" s="31"/>
      <c r="Q223" s="31"/>
      <c r="R223" s="31"/>
      <c r="S223" s="31"/>
      <c r="T223" s="32"/>
      <c r="U223" s="207"/>
      <c r="V223" s="207"/>
      <c r="W223" s="207"/>
      <c r="X223" s="207"/>
      <c r="Y223" s="207"/>
      <c r="Z223" s="207"/>
      <c r="AA223" s="207"/>
      <c r="AB223" s="207"/>
      <c r="AC223" s="207"/>
      <c r="AD223" s="207"/>
      <c r="AE223" s="207"/>
      <c r="AF223" s="207"/>
      <c r="AG223" s="30"/>
      <c r="AH223" s="31"/>
      <c r="AI223" s="31"/>
      <c r="AJ223" s="32"/>
      <c r="AO223" s="207"/>
      <c r="AP223" s="207"/>
      <c r="AQ223" s="207"/>
      <c r="AR223" s="207"/>
      <c r="AS223" s="207"/>
      <c r="AT223" s="207"/>
      <c r="AU223" s="207"/>
      <c r="AV223" s="207"/>
      <c r="AW223" s="34"/>
      <c r="AX223" s="35"/>
      <c r="AY223" s="36"/>
      <c r="AZ223" s="206"/>
    </row>
    <row r="224" spans="1:52" s="9" customFormat="1" x14ac:dyDescent="0.35">
      <c r="A224" s="29">
        <v>39</v>
      </c>
      <c r="B224" s="56" t="s">
        <v>135</v>
      </c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30"/>
      <c r="P224" s="31"/>
      <c r="Q224" s="31"/>
      <c r="R224" s="31"/>
      <c r="S224" s="31"/>
      <c r="T224" s="32"/>
      <c r="U224" s="207"/>
      <c r="V224" s="207"/>
      <c r="W224" s="207"/>
      <c r="X224" s="207"/>
      <c r="Y224" s="207"/>
      <c r="Z224" s="207"/>
      <c r="AA224" s="207"/>
      <c r="AB224" s="207"/>
      <c r="AC224" s="207"/>
      <c r="AD224" s="207"/>
      <c r="AE224" s="207"/>
      <c r="AF224" s="207"/>
      <c r="AG224" s="30"/>
      <c r="AH224" s="31"/>
      <c r="AI224" s="31"/>
      <c r="AJ224" s="32"/>
      <c r="AO224" s="207"/>
      <c r="AP224" s="207"/>
      <c r="AQ224" s="207"/>
      <c r="AR224" s="207"/>
      <c r="AS224" s="207"/>
      <c r="AT224" s="207"/>
      <c r="AU224" s="207"/>
      <c r="AV224" s="207"/>
      <c r="AW224" s="34"/>
      <c r="AX224" s="35"/>
      <c r="AY224" s="36"/>
      <c r="AZ224" s="206"/>
    </row>
    <row r="225" spans="1:52" s="9" customFormat="1" x14ac:dyDescent="0.35">
      <c r="A225" s="29">
        <v>40</v>
      </c>
      <c r="B225" s="59" t="s">
        <v>136</v>
      </c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45"/>
      <c r="P225" s="42"/>
      <c r="Q225" s="31"/>
      <c r="R225" s="31"/>
      <c r="S225" s="31"/>
      <c r="T225" s="32"/>
      <c r="U225" s="207"/>
      <c r="V225" s="207"/>
      <c r="W225" s="207"/>
      <c r="X225" s="207"/>
      <c r="Y225" s="207"/>
      <c r="Z225" s="207"/>
      <c r="AA225" s="207">
        <v>77</v>
      </c>
      <c r="AB225" s="207"/>
      <c r="AC225" s="207"/>
      <c r="AD225" s="207"/>
      <c r="AE225" s="207"/>
      <c r="AF225" s="207"/>
      <c r="AG225" s="30"/>
      <c r="AH225" s="31"/>
      <c r="AI225" s="31"/>
      <c r="AJ225" s="32"/>
      <c r="AO225" s="207"/>
      <c r="AP225" s="207"/>
      <c r="AQ225" s="207"/>
      <c r="AR225" s="207"/>
      <c r="AS225" s="207"/>
      <c r="AT225" s="207"/>
      <c r="AU225" s="207"/>
      <c r="AV225" s="207"/>
      <c r="AW225" s="34"/>
      <c r="AX225" s="35"/>
      <c r="AY225" s="36"/>
      <c r="AZ225" s="206" t="s">
        <v>137</v>
      </c>
    </row>
    <row r="226" spans="1:52" s="9" customFormat="1" x14ac:dyDescent="0.35">
      <c r="A226" s="29"/>
      <c r="B226" s="83" t="s">
        <v>214</v>
      </c>
      <c r="C226" s="174"/>
      <c r="D226" s="174"/>
      <c r="E226" s="174"/>
      <c r="F226" s="174"/>
      <c r="G226" s="174"/>
      <c r="H226" s="174"/>
      <c r="I226" s="174"/>
      <c r="J226" s="174"/>
      <c r="K226" s="174"/>
      <c r="L226" s="174"/>
      <c r="M226" s="174"/>
      <c r="N226" s="174"/>
      <c r="O226" s="45"/>
      <c r="P226" s="42"/>
      <c r="Q226" s="31"/>
      <c r="R226" s="31"/>
      <c r="S226" s="31"/>
      <c r="T226" s="32"/>
      <c r="U226" s="209"/>
      <c r="V226" s="209"/>
      <c r="W226" s="209"/>
      <c r="X226" s="209"/>
      <c r="Y226" s="209"/>
      <c r="Z226" s="209"/>
      <c r="AA226" s="209"/>
      <c r="AB226" s="209"/>
      <c r="AC226" s="209"/>
      <c r="AD226" s="209"/>
      <c r="AE226" s="209"/>
      <c r="AF226" s="209"/>
      <c r="AG226" s="30"/>
      <c r="AH226" s="31"/>
      <c r="AI226" s="31"/>
      <c r="AJ226" s="32"/>
      <c r="AO226" s="209"/>
      <c r="AP226" s="209"/>
      <c r="AQ226" s="209"/>
      <c r="AR226" s="209"/>
      <c r="AS226" s="209"/>
      <c r="AT226" s="209"/>
      <c r="AU226" s="209"/>
      <c r="AV226" s="209"/>
      <c r="AW226" s="34"/>
      <c r="AX226" s="35"/>
      <c r="AY226" s="36"/>
      <c r="AZ226" s="208"/>
    </row>
    <row r="227" spans="1:52" s="9" customFormat="1" x14ac:dyDescent="0.35">
      <c r="A227" s="29"/>
      <c r="B227" s="83" t="s">
        <v>215</v>
      </c>
      <c r="C227" s="174">
        <v>235</v>
      </c>
      <c r="D227" s="174"/>
      <c r="E227" s="174"/>
      <c r="F227" s="174">
        <v>129</v>
      </c>
      <c r="G227" s="174"/>
      <c r="H227" s="174"/>
      <c r="I227" s="174">
        <v>83</v>
      </c>
      <c r="J227" s="174"/>
      <c r="K227" s="174"/>
      <c r="L227" s="174">
        <v>87</v>
      </c>
      <c r="M227" s="174"/>
      <c r="N227" s="174"/>
      <c r="O227" s="45">
        <f>SUM(C227,F227,I227,L227)</f>
        <v>534</v>
      </c>
      <c r="P227" s="42"/>
      <c r="Q227" s="31"/>
      <c r="R227" s="31"/>
      <c r="S227" s="31"/>
      <c r="T227" s="32"/>
      <c r="U227" s="209"/>
      <c r="V227" s="209"/>
      <c r="W227" s="209"/>
      <c r="X227" s="209"/>
      <c r="Y227" s="209"/>
      <c r="Z227" s="209"/>
      <c r="AA227" s="209"/>
      <c r="AB227" s="209"/>
      <c r="AC227" s="209"/>
      <c r="AD227" s="209"/>
      <c r="AE227" s="209"/>
      <c r="AF227" s="209"/>
      <c r="AG227" s="30"/>
      <c r="AH227" s="31"/>
      <c r="AI227" s="31"/>
      <c r="AJ227" s="32"/>
      <c r="AO227" s="209"/>
      <c r="AP227" s="209"/>
      <c r="AQ227" s="209"/>
      <c r="AR227" s="209"/>
      <c r="AS227" s="209"/>
      <c r="AT227" s="209"/>
      <c r="AU227" s="209"/>
      <c r="AV227" s="209"/>
      <c r="AW227" s="34"/>
      <c r="AX227" s="35"/>
      <c r="AY227" s="36"/>
      <c r="AZ227" s="208"/>
    </row>
    <row r="228" spans="1:52" s="9" customFormat="1" ht="43.5" x14ac:dyDescent="0.35">
      <c r="A228" s="18" t="s">
        <v>138</v>
      </c>
      <c r="B228" s="19" t="s">
        <v>139</v>
      </c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1"/>
      <c r="P228" s="22"/>
      <c r="Q228" s="22"/>
      <c r="R228" s="22"/>
      <c r="S228" s="22"/>
      <c r="T228" s="23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1"/>
      <c r="AH228" s="22"/>
      <c r="AI228" s="22"/>
      <c r="AJ228" s="23"/>
      <c r="AK228" s="25"/>
      <c r="AL228" s="25"/>
      <c r="AM228" s="25"/>
      <c r="AN228" s="25"/>
      <c r="AO228" s="24"/>
      <c r="AP228" s="24"/>
      <c r="AQ228" s="24"/>
      <c r="AR228" s="24"/>
      <c r="AS228" s="24"/>
      <c r="AT228" s="24"/>
      <c r="AU228" s="24"/>
      <c r="AV228" s="24"/>
      <c r="AW228" s="26"/>
      <c r="AX228" s="27"/>
      <c r="AY228" s="28"/>
      <c r="AZ228" s="206"/>
    </row>
    <row r="229" spans="1:52" s="9" customFormat="1" ht="29" x14ac:dyDescent="0.35">
      <c r="A229" s="29">
        <v>41</v>
      </c>
      <c r="B229" s="56" t="s">
        <v>140</v>
      </c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30"/>
      <c r="P229" s="31"/>
      <c r="Q229" s="31"/>
      <c r="R229" s="31"/>
      <c r="S229" s="31"/>
      <c r="T229" s="32"/>
      <c r="U229" s="207"/>
      <c r="V229" s="207"/>
      <c r="W229" s="207"/>
      <c r="X229" s="207"/>
      <c r="Y229" s="207"/>
      <c r="Z229" s="207"/>
      <c r="AA229" s="207"/>
      <c r="AB229" s="207"/>
      <c r="AC229" s="207"/>
      <c r="AD229" s="207"/>
      <c r="AE229" s="207"/>
      <c r="AF229" s="207"/>
      <c r="AG229" s="30"/>
      <c r="AH229" s="31"/>
      <c r="AI229" s="31"/>
      <c r="AJ229" s="32"/>
      <c r="AO229" s="207"/>
      <c r="AP229" s="207"/>
      <c r="AQ229" s="207"/>
      <c r="AR229" s="207"/>
      <c r="AS229" s="207"/>
      <c r="AT229" s="207"/>
      <c r="AU229" s="207"/>
      <c r="AV229" s="207"/>
      <c r="AW229" s="34"/>
      <c r="AX229" s="35"/>
      <c r="AY229" s="36"/>
      <c r="AZ229" s="206"/>
    </row>
    <row r="230" spans="1:52" s="9" customFormat="1" x14ac:dyDescent="0.35">
      <c r="A230" s="29">
        <v>42</v>
      </c>
      <c r="B230" s="59" t="s">
        <v>141</v>
      </c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30"/>
      <c r="P230" s="31"/>
      <c r="Q230" s="31"/>
      <c r="R230" s="31"/>
      <c r="S230" s="31"/>
      <c r="T230" s="32"/>
      <c r="U230" s="207"/>
      <c r="V230" s="207"/>
      <c r="W230" s="207"/>
      <c r="X230" s="207"/>
      <c r="Y230" s="207"/>
      <c r="Z230" s="207"/>
      <c r="AA230" s="207"/>
      <c r="AB230" s="207"/>
      <c r="AC230" s="207"/>
      <c r="AD230" s="207"/>
      <c r="AE230" s="207"/>
      <c r="AF230" s="207"/>
      <c r="AG230" s="30"/>
      <c r="AH230" s="31"/>
      <c r="AI230" s="31"/>
      <c r="AJ230" s="32"/>
      <c r="AO230" s="207"/>
      <c r="AP230" s="207"/>
      <c r="AQ230" s="207"/>
      <c r="AR230" s="207"/>
      <c r="AS230" s="207"/>
      <c r="AT230" s="207"/>
      <c r="AU230" s="207"/>
      <c r="AV230" s="207"/>
      <c r="AW230" s="34"/>
      <c r="AX230" s="35"/>
      <c r="AY230" s="36"/>
      <c r="AZ230" s="222" t="s">
        <v>142</v>
      </c>
    </row>
    <row r="231" spans="1:52" s="9" customFormat="1" x14ac:dyDescent="0.35">
      <c r="A231" s="29">
        <v>43</v>
      </c>
      <c r="B231" s="59" t="s">
        <v>143</v>
      </c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30"/>
      <c r="P231" s="31"/>
      <c r="Q231" s="31"/>
      <c r="R231" s="31"/>
      <c r="S231" s="31"/>
      <c r="T231" s="32"/>
      <c r="U231" s="207"/>
      <c r="V231" s="207"/>
      <c r="W231" s="207"/>
      <c r="X231" s="207"/>
      <c r="Y231" s="207"/>
      <c r="Z231" s="207"/>
      <c r="AA231" s="207"/>
      <c r="AB231" s="207"/>
      <c r="AC231" s="207"/>
      <c r="AD231" s="207"/>
      <c r="AE231" s="207"/>
      <c r="AF231" s="207"/>
      <c r="AG231" s="30"/>
      <c r="AH231" s="31"/>
      <c r="AI231" s="31"/>
      <c r="AJ231" s="32"/>
      <c r="AO231" s="207"/>
      <c r="AP231" s="207"/>
      <c r="AQ231" s="207"/>
      <c r="AR231" s="207"/>
      <c r="AS231" s="207"/>
      <c r="AT231" s="207"/>
      <c r="AU231" s="207"/>
      <c r="AV231" s="207"/>
      <c r="AW231" s="34"/>
      <c r="AX231" s="35"/>
      <c r="AY231" s="36"/>
      <c r="AZ231" s="222"/>
    </row>
    <row r="232" spans="1:52" s="9" customFormat="1" x14ac:dyDescent="0.35">
      <c r="A232" s="29">
        <v>44</v>
      </c>
      <c r="B232" s="53" t="s">
        <v>144</v>
      </c>
      <c r="C232" s="48">
        <v>950980</v>
      </c>
      <c r="D232" s="48"/>
      <c r="E232" s="48"/>
      <c r="F232" s="48">
        <v>763821</v>
      </c>
      <c r="G232" s="48"/>
      <c r="H232" s="48"/>
      <c r="I232" s="48">
        <v>789226</v>
      </c>
      <c r="J232" s="48"/>
      <c r="K232" s="48"/>
      <c r="L232" s="48">
        <v>1113988</v>
      </c>
      <c r="M232" s="48"/>
      <c r="N232" s="48"/>
      <c r="O232" s="38">
        <v>3618015</v>
      </c>
      <c r="P232" s="39"/>
      <c r="Q232" s="31"/>
      <c r="R232" s="31"/>
      <c r="S232" s="31"/>
      <c r="T232" s="32"/>
      <c r="U232" s="44">
        <v>1087463</v>
      </c>
      <c r="V232" s="44"/>
      <c r="W232" s="44"/>
      <c r="X232" s="44">
        <v>856146</v>
      </c>
      <c r="Y232" s="44"/>
      <c r="Z232" s="44"/>
      <c r="AA232" s="44">
        <v>752219</v>
      </c>
      <c r="AB232" s="44"/>
      <c r="AC232" s="44"/>
      <c r="AD232" s="44"/>
      <c r="AE232" s="44"/>
      <c r="AF232" s="44"/>
      <c r="AG232" s="103">
        <f>SUM(U232:AF232)</f>
        <v>2695828</v>
      </c>
      <c r="AH232" s="31"/>
      <c r="AI232" s="31"/>
      <c r="AJ232" s="32"/>
      <c r="AO232" s="207"/>
      <c r="AP232" s="207"/>
      <c r="AQ232" s="207"/>
      <c r="AR232" s="207"/>
      <c r="AS232" s="207"/>
      <c r="AT232" s="207"/>
      <c r="AU232" s="207"/>
      <c r="AV232" s="207"/>
      <c r="AW232" s="34"/>
      <c r="AX232" s="35"/>
      <c r="AY232" s="36"/>
      <c r="AZ232" s="206" t="s">
        <v>94</v>
      </c>
    </row>
    <row r="233" spans="1:52" s="9" customFormat="1" x14ac:dyDescent="0.35">
      <c r="A233" s="29"/>
      <c r="B233" s="53" t="s">
        <v>145</v>
      </c>
      <c r="C233" s="48">
        <v>537578</v>
      </c>
      <c r="D233" s="48"/>
      <c r="E233" s="48"/>
      <c r="F233" s="48">
        <v>435036</v>
      </c>
      <c r="G233" s="48"/>
      <c r="H233" s="48"/>
      <c r="I233" s="48">
        <v>382244</v>
      </c>
      <c r="J233" s="48"/>
      <c r="K233" s="48"/>
      <c r="L233" s="48">
        <v>403145</v>
      </c>
      <c r="M233" s="48"/>
      <c r="N233" s="48"/>
      <c r="O233" s="45">
        <f>SUM(C233:L233)</f>
        <v>1758003</v>
      </c>
      <c r="P233" s="39"/>
      <c r="Q233" s="31"/>
      <c r="R233" s="31"/>
      <c r="S233" s="31"/>
      <c r="T233" s="32"/>
      <c r="U233" s="44">
        <v>616201</v>
      </c>
      <c r="V233" s="44"/>
      <c r="W233" s="44"/>
      <c r="X233" s="44">
        <v>289415</v>
      </c>
      <c r="Y233" s="44"/>
      <c r="Z233" s="44"/>
      <c r="AA233" s="44">
        <v>333253</v>
      </c>
      <c r="AB233" s="44"/>
      <c r="AC233" s="44"/>
      <c r="AD233" s="44"/>
      <c r="AE233" s="44"/>
      <c r="AF233" s="44"/>
      <c r="AG233" s="103"/>
      <c r="AH233" s="31"/>
      <c r="AI233" s="31"/>
      <c r="AJ233" s="32"/>
      <c r="AO233" s="207"/>
      <c r="AP233" s="207"/>
      <c r="AQ233" s="207"/>
      <c r="AR233" s="207"/>
      <c r="AS233" s="207"/>
      <c r="AT233" s="207"/>
      <c r="AU233" s="207"/>
      <c r="AV233" s="207"/>
      <c r="AW233" s="34"/>
      <c r="AX233" s="35"/>
      <c r="AY233" s="36"/>
      <c r="AZ233" s="206"/>
    </row>
    <row r="234" spans="1:52" s="9" customFormat="1" ht="29" x14ac:dyDescent="0.35">
      <c r="A234" s="29">
        <v>45</v>
      </c>
      <c r="B234" s="59" t="s">
        <v>146</v>
      </c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30"/>
      <c r="P234" s="31"/>
      <c r="Q234" s="31"/>
      <c r="R234" s="31"/>
      <c r="S234" s="31"/>
      <c r="T234" s="32"/>
      <c r="U234" s="207"/>
      <c r="V234" s="207"/>
      <c r="W234" s="207"/>
      <c r="X234" s="207"/>
      <c r="Y234" s="207"/>
      <c r="Z234" s="207"/>
      <c r="AA234" s="207"/>
      <c r="AB234" s="207"/>
      <c r="AC234" s="207"/>
      <c r="AD234" s="207"/>
      <c r="AE234" s="207"/>
      <c r="AF234" s="207"/>
      <c r="AG234" s="30"/>
      <c r="AH234" s="31"/>
      <c r="AI234" s="31"/>
      <c r="AJ234" s="32"/>
      <c r="AO234" s="207"/>
      <c r="AP234" s="207"/>
      <c r="AQ234" s="207"/>
      <c r="AR234" s="207"/>
      <c r="AS234" s="207"/>
      <c r="AT234" s="207"/>
      <c r="AU234" s="207"/>
      <c r="AV234" s="207"/>
      <c r="AW234" s="34"/>
      <c r="AX234" s="35"/>
      <c r="AY234" s="36"/>
      <c r="AZ234" s="228" t="s">
        <v>147</v>
      </c>
    </row>
    <row r="235" spans="1:52" s="9" customFormat="1" x14ac:dyDescent="0.35">
      <c r="A235" s="29"/>
      <c r="B235" s="60" t="s">
        <v>148</v>
      </c>
      <c r="C235" s="150">
        <f>263+50+55</f>
        <v>368</v>
      </c>
      <c r="D235" s="150"/>
      <c r="E235" s="150"/>
      <c r="F235" s="150">
        <f>18+34+16</f>
        <v>68</v>
      </c>
      <c r="G235" s="150"/>
      <c r="H235" s="150"/>
      <c r="I235" s="150">
        <f>8+37+25</f>
        <v>70</v>
      </c>
      <c r="J235" s="150"/>
      <c r="K235" s="150"/>
      <c r="L235" s="150">
        <f>5+50+30</f>
        <v>85</v>
      </c>
      <c r="M235" s="150"/>
      <c r="N235" s="150"/>
      <c r="O235" s="144">
        <f>SUM(C235,F235,I235,L235)</f>
        <v>591</v>
      </c>
      <c r="P235" s="154"/>
      <c r="Q235" s="31"/>
      <c r="R235" s="31"/>
      <c r="S235" s="31"/>
      <c r="T235" s="32"/>
      <c r="U235" s="146">
        <v>146</v>
      </c>
      <c r="V235" s="44"/>
      <c r="W235" s="44"/>
      <c r="X235" s="146">
        <v>23</v>
      </c>
      <c r="Y235" s="44"/>
      <c r="Z235" s="44"/>
      <c r="AA235" s="44"/>
      <c r="AB235" s="44"/>
      <c r="AC235" s="44"/>
      <c r="AD235" s="44"/>
      <c r="AE235" s="44"/>
      <c r="AF235" s="44"/>
      <c r="AG235" s="144">
        <f>SUM(U235,X235,AA235,AD235)</f>
        <v>169</v>
      </c>
      <c r="AH235" s="31"/>
      <c r="AI235" s="31"/>
      <c r="AJ235" s="32"/>
      <c r="AO235" s="207"/>
      <c r="AP235" s="207"/>
      <c r="AQ235" s="207"/>
      <c r="AR235" s="207"/>
      <c r="AS235" s="207"/>
      <c r="AT235" s="207"/>
      <c r="AU235" s="207"/>
      <c r="AV235" s="207"/>
      <c r="AW235" s="34"/>
      <c r="AX235" s="35"/>
      <c r="AY235" s="36"/>
      <c r="AZ235" s="228"/>
    </row>
    <row r="236" spans="1:52" s="9" customFormat="1" x14ac:dyDescent="0.35">
      <c r="A236" s="29"/>
      <c r="B236" s="60" t="s">
        <v>149</v>
      </c>
      <c r="C236" s="150">
        <v>28</v>
      </c>
      <c r="D236" s="150"/>
      <c r="E236" s="150"/>
      <c r="F236" s="150">
        <v>35</v>
      </c>
      <c r="G236" s="150"/>
      <c r="H236" s="150"/>
      <c r="I236" s="150">
        <v>39</v>
      </c>
      <c r="J236" s="150"/>
      <c r="K236" s="150"/>
      <c r="L236" s="150">
        <v>32</v>
      </c>
      <c r="M236" s="150"/>
      <c r="N236" s="150"/>
      <c r="O236" s="144">
        <f t="shared" ref="O236:O240" si="19">SUM(C236,F236,I236,L236)</f>
        <v>134</v>
      </c>
      <c r="P236" s="42"/>
      <c r="Q236" s="31"/>
      <c r="R236" s="31"/>
      <c r="S236" s="31"/>
      <c r="T236" s="32"/>
      <c r="U236" s="146">
        <v>16</v>
      </c>
      <c r="V236" s="44"/>
      <c r="W236" s="44"/>
      <c r="X236" s="146">
        <v>28</v>
      </c>
      <c r="Y236" s="44"/>
      <c r="Z236" s="44"/>
      <c r="AA236" s="146">
        <v>16</v>
      </c>
      <c r="AB236" s="44"/>
      <c r="AC236" s="44"/>
      <c r="AD236" s="44"/>
      <c r="AE236" s="44"/>
      <c r="AF236" s="44"/>
      <c r="AG236" s="144">
        <f t="shared" ref="AG236:AG240" si="20">SUM(U236,X236,AA236,AD236)</f>
        <v>60</v>
      </c>
      <c r="AH236" s="31"/>
      <c r="AI236" s="31"/>
      <c r="AJ236" s="32"/>
      <c r="AO236" s="207"/>
      <c r="AP236" s="207"/>
      <c r="AQ236" s="207"/>
      <c r="AR236" s="207"/>
      <c r="AS236" s="207"/>
      <c r="AT236" s="207"/>
      <c r="AU236" s="207"/>
      <c r="AV236" s="207"/>
      <c r="AW236" s="34"/>
      <c r="AX236" s="35"/>
      <c r="AY236" s="36"/>
      <c r="AZ236" s="228"/>
    </row>
    <row r="237" spans="1:52" s="9" customFormat="1" x14ac:dyDescent="0.35">
      <c r="A237" s="29"/>
      <c r="B237" s="60" t="s">
        <v>150</v>
      </c>
      <c r="C237" s="156">
        <v>405</v>
      </c>
      <c r="D237" s="156"/>
      <c r="E237" s="156"/>
      <c r="F237" s="156">
        <v>403</v>
      </c>
      <c r="G237" s="156"/>
      <c r="H237" s="156"/>
      <c r="I237" s="156">
        <v>415</v>
      </c>
      <c r="J237" s="156"/>
      <c r="K237" s="156"/>
      <c r="L237" s="156">
        <v>436</v>
      </c>
      <c r="M237" s="156"/>
      <c r="N237" s="156"/>
      <c r="O237" s="144">
        <f t="shared" si="19"/>
        <v>1659</v>
      </c>
      <c r="P237" s="108"/>
      <c r="Q237" s="31"/>
      <c r="R237" s="31"/>
      <c r="S237" s="31"/>
      <c r="T237" s="32"/>
      <c r="U237" s="143">
        <v>446</v>
      </c>
      <c r="V237" s="44"/>
      <c r="W237" s="44"/>
      <c r="X237" s="143">
        <v>403</v>
      </c>
      <c r="Y237" s="44"/>
      <c r="Z237" s="44"/>
      <c r="AA237" s="143">
        <v>429</v>
      </c>
      <c r="AB237" s="44"/>
      <c r="AC237" s="44"/>
      <c r="AD237" s="44"/>
      <c r="AE237" s="44"/>
      <c r="AF237" s="44"/>
      <c r="AG237" s="144">
        <f t="shared" si="20"/>
        <v>1278</v>
      </c>
      <c r="AH237" s="31"/>
      <c r="AI237" s="31"/>
      <c r="AJ237" s="32"/>
      <c r="AO237" s="207"/>
      <c r="AP237" s="207"/>
      <c r="AQ237" s="207"/>
      <c r="AR237" s="207"/>
      <c r="AS237" s="207"/>
      <c r="AT237" s="207"/>
      <c r="AU237" s="207"/>
      <c r="AV237" s="207"/>
      <c r="AW237" s="34"/>
      <c r="AX237" s="35"/>
      <c r="AY237" s="36"/>
      <c r="AZ237" s="141"/>
    </row>
    <row r="238" spans="1:52" s="9" customFormat="1" x14ac:dyDescent="0.35">
      <c r="A238" s="29"/>
      <c r="B238" s="56" t="s">
        <v>151</v>
      </c>
      <c r="C238" s="155"/>
      <c r="D238" s="155"/>
      <c r="E238" s="155"/>
      <c r="F238" s="155"/>
      <c r="G238" s="155"/>
      <c r="H238" s="155"/>
      <c r="I238" s="155"/>
      <c r="J238" s="155"/>
      <c r="K238" s="155"/>
      <c r="L238" s="155"/>
      <c r="M238" s="155"/>
      <c r="N238" s="155"/>
      <c r="O238" s="103"/>
      <c r="P238" s="108"/>
      <c r="Q238" s="42"/>
      <c r="R238" s="42"/>
      <c r="S238" s="42"/>
      <c r="T238" s="43"/>
      <c r="U238" s="44"/>
      <c r="V238" s="44"/>
      <c r="W238" s="44"/>
      <c r="X238" s="44"/>
      <c r="Y238" s="44"/>
      <c r="Z238" s="44"/>
      <c r="AA238" s="41"/>
      <c r="AB238" s="44"/>
      <c r="AC238" s="44"/>
      <c r="AD238" s="44"/>
      <c r="AE238" s="44"/>
      <c r="AF238" s="44"/>
      <c r="AG238" s="103"/>
      <c r="AH238" s="42"/>
      <c r="AI238" s="42"/>
      <c r="AJ238" s="43"/>
      <c r="AO238" s="207"/>
      <c r="AP238" s="207"/>
      <c r="AQ238" s="207"/>
      <c r="AR238" s="207"/>
      <c r="AS238" s="207"/>
      <c r="AT238" s="207"/>
      <c r="AU238" s="207"/>
      <c r="AV238" s="207"/>
      <c r="AW238" s="34"/>
      <c r="AX238" s="35"/>
      <c r="AY238" s="36"/>
      <c r="AZ238" s="141"/>
    </row>
    <row r="239" spans="1:52" s="9" customFormat="1" x14ac:dyDescent="0.35">
      <c r="A239" s="29"/>
      <c r="B239" s="60" t="s">
        <v>152</v>
      </c>
      <c r="C239" s="156">
        <v>312</v>
      </c>
      <c r="D239" s="156"/>
      <c r="E239" s="156"/>
      <c r="F239" s="156">
        <v>312</v>
      </c>
      <c r="G239" s="156"/>
      <c r="H239" s="156"/>
      <c r="I239" s="156">
        <v>312</v>
      </c>
      <c r="J239" s="156"/>
      <c r="K239" s="156"/>
      <c r="L239" s="156">
        <v>312</v>
      </c>
      <c r="M239" s="156"/>
      <c r="N239" s="156"/>
      <c r="O239" s="144">
        <f>SUM(C239,F239,I239,L239)</f>
        <v>1248</v>
      </c>
      <c r="P239" s="108"/>
      <c r="Q239" s="42"/>
      <c r="R239" s="42"/>
      <c r="S239" s="42"/>
      <c r="T239" s="43"/>
      <c r="U239" s="143">
        <v>312</v>
      </c>
      <c r="V239" s="44"/>
      <c r="W239" s="44"/>
      <c r="X239" s="143">
        <v>312</v>
      </c>
      <c r="Y239" s="44"/>
      <c r="Z239" s="44"/>
      <c r="AA239" s="157">
        <v>312</v>
      </c>
      <c r="AB239" s="44"/>
      <c r="AC239" s="44"/>
      <c r="AD239" s="44"/>
      <c r="AE239" s="44"/>
      <c r="AF239" s="44"/>
      <c r="AG239" s="144">
        <f t="shared" si="20"/>
        <v>936</v>
      </c>
      <c r="AH239" s="42"/>
      <c r="AI239" s="42"/>
      <c r="AJ239" s="43"/>
      <c r="AO239" s="207"/>
      <c r="AP239" s="207"/>
      <c r="AQ239" s="207"/>
      <c r="AR239" s="207"/>
      <c r="AS239" s="207"/>
      <c r="AT239" s="207"/>
      <c r="AU239" s="207"/>
      <c r="AV239" s="207"/>
      <c r="AW239" s="34"/>
      <c r="AX239" s="35"/>
      <c r="AY239" s="36"/>
      <c r="AZ239" s="141"/>
    </row>
    <row r="240" spans="1:52" s="9" customFormat="1" x14ac:dyDescent="0.35">
      <c r="A240" s="29"/>
      <c r="B240" s="60" t="s">
        <v>153</v>
      </c>
      <c r="C240" s="156">
        <v>116</v>
      </c>
      <c r="D240" s="156"/>
      <c r="E240" s="156"/>
      <c r="F240" s="156">
        <v>90</v>
      </c>
      <c r="G240" s="156"/>
      <c r="H240" s="156"/>
      <c r="I240" s="156">
        <v>106</v>
      </c>
      <c r="J240" s="156"/>
      <c r="K240" s="156"/>
      <c r="L240" s="156">
        <v>112</v>
      </c>
      <c r="M240" s="156"/>
      <c r="N240" s="156"/>
      <c r="O240" s="144">
        <f t="shared" si="19"/>
        <v>424</v>
      </c>
      <c r="P240" s="108"/>
      <c r="Q240" s="42"/>
      <c r="R240" s="42"/>
      <c r="S240" s="42"/>
      <c r="T240" s="43"/>
      <c r="U240" s="143">
        <v>136</v>
      </c>
      <c r="V240" s="44"/>
      <c r="W240" s="44"/>
      <c r="X240" s="143">
        <v>139</v>
      </c>
      <c r="Y240" s="44"/>
      <c r="Z240" s="44"/>
      <c r="AA240" s="143">
        <v>116</v>
      </c>
      <c r="AB240" s="44"/>
      <c r="AC240" s="44"/>
      <c r="AD240" s="44"/>
      <c r="AE240" s="44"/>
      <c r="AF240" s="44"/>
      <c r="AG240" s="144">
        <f t="shared" si="20"/>
        <v>391</v>
      </c>
      <c r="AH240" s="42"/>
      <c r="AI240" s="42"/>
      <c r="AJ240" s="43"/>
      <c r="AO240" s="207"/>
      <c r="AP240" s="207"/>
      <c r="AQ240" s="207"/>
      <c r="AR240" s="207"/>
      <c r="AS240" s="207"/>
      <c r="AT240" s="207"/>
      <c r="AU240" s="207"/>
      <c r="AV240" s="207"/>
      <c r="AW240" s="34"/>
      <c r="AX240" s="35"/>
      <c r="AY240" s="36"/>
      <c r="AZ240" s="141"/>
    </row>
    <row r="241" spans="1:52" s="9" customFormat="1" x14ac:dyDescent="0.35">
      <c r="A241" s="29"/>
      <c r="B241" s="60"/>
      <c r="C241" s="155"/>
      <c r="D241" s="155"/>
      <c r="E241" s="155"/>
      <c r="F241" s="155"/>
      <c r="G241" s="155"/>
      <c r="H241" s="155"/>
      <c r="I241" s="155"/>
      <c r="J241" s="155"/>
      <c r="K241" s="155"/>
      <c r="L241" s="155"/>
      <c r="M241" s="155"/>
      <c r="N241" s="155"/>
      <c r="O241" s="103"/>
      <c r="P241" s="108"/>
      <c r="Q241" s="42"/>
      <c r="R241" s="42"/>
      <c r="S241" s="42"/>
      <c r="T241" s="43"/>
      <c r="U241" s="44"/>
      <c r="V241" s="44"/>
      <c r="W241" s="44"/>
      <c r="X241" s="44"/>
      <c r="Y241" s="44"/>
      <c r="Z241" s="44"/>
      <c r="AA241" s="41"/>
      <c r="AB241" s="44"/>
      <c r="AC241" s="44"/>
      <c r="AD241" s="44"/>
      <c r="AE241" s="44"/>
      <c r="AF241" s="44"/>
      <c r="AG241" s="103"/>
      <c r="AH241" s="42"/>
      <c r="AI241" s="42"/>
      <c r="AJ241" s="43"/>
      <c r="AO241" s="207"/>
      <c r="AP241" s="207"/>
      <c r="AQ241" s="207"/>
      <c r="AR241" s="207"/>
      <c r="AS241" s="207"/>
      <c r="AT241" s="207"/>
      <c r="AU241" s="207"/>
      <c r="AV241" s="207"/>
      <c r="AW241" s="34"/>
      <c r="AX241" s="35"/>
      <c r="AY241" s="36"/>
      <c r="AZ241" s="141"/>
    </row>
    <row r="242" spans="1:52" s="9" customFormat="1" x14ac:dyDescent="0.35">
      <c r="A242" s="18" t="s">
        <v>154</v>
      </c>
      <c r="B242" s="19" t="s">
        <v>155</v>
      </c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21"/>
      <c r="P242" s="22"/>
      <c r="Q242" s="22"/>
      <c r="R242" s="22"/>
      <c r="S242" s="22"/>
      <c r="T242" s="23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1"/>
      <c r="AH242" s="22"/>
      <c r="AI242" s="22"/>
      <c r="AJ242" s="23"/>
      <c r="AK242" s="25"/>
      <c r="AL242" s="25"/>
      <c r="AM242" s="25"/>
      <c r="AN242" s="25"/>
      <c r="AO242" s="24"/>
      <c r="AP242" s="24"/>
      <c r="AQ242" s="24"/>
      <c r="AR242" s="24"/>
      <c r="AS242" s="24"/>
      <c r="AT242" s="24"/>
      <c r="AU242" s="24"/>
      <c r="AV242" s="24"/>
      <c r="AW242" s="26"/>
      <c r="AX242" s="27"/>
      <c r="AY242" s="28"/>
      <c r="AZ242" s="206"/>
    </row>
    <row r="243" spans="1:52" s="9" customFormat="1" x14ac:dyDescent="0.35">
      <c r="A243" s="29">
        <v>46</v>
      </c>
      <c r="B243" s="56" t="s">
        <v>156</v>
      </c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30"/>
      <c r="P243" s="31"/>
      <c r="Q243" s="31"/>
      <c r="R243" s="31"/>
      <c r="S243" s="31"/>
      <c r="T243" s="32"/>
      <c r="U243" s="207"/>
      <c r="V243" s="207"/>
      <c r="W243" s="207"/>
      <c r="X243" s="207"/>
      <c r="Y243" s="207"/>
      <c r="Z243" s="207"/>
      <c r="AA243" s="207"/>
      <c r="AB243" s="207"/>
      <c r="AC243" s="207"/>
      <c r="AD243" s="207"/>
      <c r="AE243" s="207"/>
      <c r="AF243" s="207"/>
      <c r="AG243" s="30"/>
      <c r="AH243" s="31"/>
      <c r="AI243" s="31"/>
      <c r="AJ243" s="32"/>
      <c r="AO243" s="207"/>
      <c r="AP243" s="207"/>
      <c r="AQ243" s="207"/>
      <c r="AR243" s="207"/>
      <c r="AS243" s="207"/>
      <c r="AT243" s="207"/>
      <c r="AU243" s="207"/>
      <c r="AV243" s="207"/>
      <c r="AW243" s="34"/>
      <c r="AX243" s="35"/>
      <c r="AY243" s="36"/>
      <c r="AZ243" s="206"/>
    </row>
    <row r="244" spans="1:52" s="9" customFormat="1" x14ac:dyDescent="0.35">
      <c r="A244" s="29">
        <v>47</v>
      </c>
      <c r="B244" s="59" t="s">
        <v>157</v>
      </c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30"/>
      <c r="P244" s="31"/>
      <c r="Q244" s="31"/>
      <c r="R244" s="31"/>
      <c r="S244" s="31"/>
      <c r="T244" s="32"/>
      <c r="U244" s="207"/>
      <c r="V244" s="207"/>
      <c r="W244" s="207"/>
      <c r="X244" s="207"/>
      <c r="Y244" s="207"/>
      <c r="Z244" s="207"/>
      <c r="AA244" s="207"/>
      <c r="AB244" s="207"/>
      <c r="AC244" s="207"/>
      <c r="AD244" s="207"/>
      <c r="AE244" s="207"/>
      <c r="AF244" s="207"/>
      <c r="AG244" s="30"/>
      <c r="AH244" s="31"/>
      <c r="AI244" s="31"/>
      <c r="AJ244" s="32"/>
      <c r="AO244" s="207"/>
      <c r="AP244" s="207"/>
      <c r="AQ244" s="207"/>
      <c r="AR244" s="207"/>
      <c r="AS244" s="207"/>
      <c r="AT244" s="207"/>
      <c r="AU244" s="207"/>
      <c r="AV244" s="207"/>
      <c r="AW244" s="34"/>
      <c r="AX244" s="35"/>
      <c r="AY244" s="36"/>
      <c r="AZ244" s="206" t="s">
        <v>158</v>
      </c>
    </row>
    <row r="245" spans="1:52" s="9" customFormat="1" ht="29" x14ac:dyDescent="0.35">
      <c r="A245" s="29">
        <v>48</v>
      </c>
      <c r="B245" s="56" t="s">
        <v>159</v>
      </c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30"/>
      <c r="P245" s="31"/>
      <c r="Q245" s="31"/>
      <c r="R245" s="31"/>
      <c r="S245" s="31"/>
      <c r="T245" s="32"/>
      <c r="U245" s="207"/>
      <c r="V245" s="207"/>
      <c r="W245" s="207"/>
      <c r="X245" s="207"/>
      <c r="Y245" s="207"/>
      <c r="Z245" s="207"/>
      <c r="AA245" s="207"/>
      <c r="AB245" s="207"/>
      <c r="AC245" s="207"/>
      <c r="AD245" s="207"/>
      <c r="AE245" s="207"/>
      <c r="AF245" s="207"/>
      <c r="AG245" s="30"/>
      <c r="AH245" s="31"/>
      <c r="AI245" s="31"/>
      <c r="AJ245" s="32"/>
      <c r="AO245" s="207"/>
      <c r="AP245" s="207"/>
      <c r="AQ245" s="207"/>
      <c r="AR245" s="207"/>
      <c r="AS245" s="207"/>
      <c r="AT245" s="207"/>
      <c r="AU245" s="207"/>
      <c r="AV245" s="207"/>
      <c r="AW245" s="34"/>
      <c r="AX245" s="35"/>
      <c r="AY245" s="36"/>
      <c r="AZ245" s="206"/>
    </row>
    <row r="246" spans="1:52" s="9" customFormat="1" x14ac:dyDescent="0.35">
      <c r="A246" s="29">
        <v>49</v>
      </c>
      <c r="B246" s="56" t="s">
        <v>160</v>
      </c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30"/>
      <c r="P246" s="31"/>
      <c r="Q246" s="31"/>
      <c r="R246" s="31"/>
      <c r="S246" s="31"/>
      <c r="T246" s="32"/>
      <c r="U246" s="207"/>
      <c r="V246" s="207"/>
      <c r="W246" s="207"/>
      <c r="X246" s="207"/>
      <c r="Y246" s="207"/>
      <c r="Z246" s="207"/>
      <c r="AA246" s="207"/>
      <c r="AB246" s="207"/>
      <c r="AC246" s="207"/>
      <c r="AD246" s="207"/>
      <c r="AE246" s="207"/>
      <c r="AF246" s="207"/>
      <c r="AG246" s="30"/>
      <c r="AH246" s="31"/>
      <c r="AI246" s="31"/>
      <c r="AJ246" s="32"/>
      <c r="AO246" s="207"/>
      <c r="AP246" s="207"/>
      <c r="AQ246" s="207"/>
      <c r="AR246" s="207"/>
      <c r="AS246" s="207"/>
      <c r="AT246" s="207"/>
      <c r="AU246" s="207"/>
      <c r="AV246" s="207"/>
      <c r="AW246" s="34"/>
      <c r="AX246" s="35"/>
      <c r="AY246" s="36"/>
      <c r="AZ246" s="206"/>
    </row>
    <row r="247" spans="1:52" s="9" customFormat="1" ht="15" thickBot="1" x14ac:dyDescent="0.4">
      <c r="A247" s="29">
        <v>50</v>
      </c>
      <c r="B247" s="56" t="s">
        <v>161</v>
      </c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61"/>
      <c r="P247" s="62"/>
      <c r="Q247" s="62"/>
      <c r="R247" s="62"/>
      <c r="S247" s="62"/>
      <c r="T247" s="63"/>
      <c r="U247" s="207"/>
      <c r="V247" s="207"/>
      <c r="W247" s="207"/>
      <c r="X247" s="207"/>
      <c r="Y247" s="207"/>
      <c r="Z247" s="207"/>
      <c r="AA247" s="207"/>
      <c r="AB247" s="207"/>
      <c r="AC247" s="207"/>
      <c r="AD247" s="207"/>
      <c r="AE247" s="207"/>
      <c r="AF247" s="207"/>
      <c r="AG247" s="61"/>
      <c r="AH247" s="62"/>
      <c r="AI247" s="62"/>
      <c r="AJ247" s="63"/>
      <c r="AO247" s="207"/>
      <c r="AP247" s="207"/>
      <c r="AQ247" s="207"/>
      <c r="AR247" s="207"/>
      <c r="AS247" s="207"/>
      <c r="AT247" s="207"/>
      <c r="AU247" s="207"/>
      <c r="AV247" s="207"/>
      <c r="AW247" s="64"/>
      <c r="AX247" s="65"/>
      <c r="AY247" s="66"/>
      <c r="AZ247" s="206"/>
    </row>
    <row r="251" spans="1:52" x14ac:dyDescent="0.35">
      <c r="B251" s="85"/>
      <c r="C251" s="68"/>
      <c r="D251" s="68"/>
      <c r="E251" s="68"/>
    </row>
    <row r="252" spans="1:52" x14ac:dyDescent="0.35">
      <c r="B252" s="86"/>
      <c r="C252" s="68"/>
      <c r="D252" s="68"/>
      <c r="E252" s="68"/>
    </row>
    <row r="253" spans="1:52" x14ac:dyDescent="0.35">
      <c r="B253" s="86"/>
    </row>
    <row r="254" spans="1:52" x14ac:dyDescent="0.35">
      <c r="B254" s="86"/>
      <c r="C254" s="68"/>
      <c r="D254" s="68"/>
      <c r="E254" s="68"/>
    </row>
    <row r="255" spans="1:52" x14ac:dyDescent="0.35">
      <c r="B255" s="86"/>
      <c r="C255" s="68"/>
      <c r="D255" s="68"/>
      <c r="E255" s="68"/>
    </row>
    <row r="256" spans="1:52" x14ac:dyDescent="0.35">
      <c r="B256" s="86"/>
      <c r="C256" s="68"/>
      <c r="D256" s="68"/>
      <c r="E256" s="68"/>
    </row>
    <row r="257" spans="2:5" x14ac:dyDescent="0.35">
      <c r="B257" s="86"/>
      <c r="C257" s="68"/>
      <c r="D257" s="68"/>
      <c r="E257" s="68"/>
    </row>
    <row r="258" spans="2:5" x14ac:dyDescent="0.35">
      <c r="B258" s="87"/>
    </row>
  </sheetData>
  <mergeCells count="21">
    <mergeCell ref="AZ135:AZ139"/>
    <mergeCell ref="AZ230:AZ231"/>
    <mergeCell ref="AZ234:AZ236"/>
    <mergeCell ref="AN2:AP2"/>
    <mergeCell ref="AK2:AM2"/>
    <mergeCell ref="AT2:AV2"/>
    <mergeCell ref="AQ2:AS2"/>
    <mergeCell ref="AZ129:AZ130"/>
    <mergeCell ref="C1:L1"/>
    <mergeCell ref="U1:AF1"/>
    <mergeCell ref="AK1:AV1"/>
    <mergeCell ref="AZ92:AZ108"/>
    <mergeCell ref="AZ110:AZ113"/>
    <mergeCell ref="U2:W2"/>
    <mergeCell ref="X2:Z2"/>
    <mergeCell ref="AA2:AC2"/>
    <mergeCell ref="AD2:AF2"/>
    <mergeCell ref="I2:K2"/>
    <mergeCell ref="F2:H2"/>
    <mergeCell ref="C2:E2"/>
    <mergeCell ref="L2:N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C216"/>
  <sheetViews>
    <sheetView topLeftCell="B1" zoomScale="80" zoomScaleNormal="80" workbookViewId="0">
      <pane xSplit="1" topLeftCell="D1" activePane="topRight" state="frozen"/>
      <selection pane="topRight" activeCell="D5" sqref="D5"/>
    </sheetView>
  </sheetViews>
  <sheetFormatPr defaultColWidth="9.1796875" defaultRowHeight="14.5" x14ac:dyDescent="0.35"/>
  <cols>
    <col min="1" max="1" width="3" style="33" bestFit="1" customWidth="1"/>
    <col min="2" max="2" width="53" style="126" customWidth="1"/>
    <col min="3" max="3" width="45.7265625" style="92" customWidth="1"/>
    <col min="4" max="4" width="11.26953125" style="33" bestFit="1" customWidth="1"/>
    <col min="5" max="6" width="11.26953125" style="165" customWidth="1"/>
    <col min="7" max="7" width="11.26953125" style="33" bestFit="1" customWidth="1"/>
    <col min="8" max="9" width="11.26953125" style="165" customWidth="1"/>
    <col min="10" max="10" width="11.26953125" style="33" bestFit="1" customWidth="1"/>
    <col min="11" max="12" width="11.26953125" style="165" customWidth="1"/>
    <col min="13" max="13" width="11.54296875" style="33" bestFit="1" customWidth="1"/>
    <col min="14" max="15" width="11.54296875" style="165" customWidth="1"/>
    <col min="16" max="16" width="23.1796875" style="33" bestFit="1" customWidth="1"/>
    <col min="17" max="17" width="24.26953125" style="33" customWidth="1"/>
    <col min="18" max="18" width="21.7265625" style="33" bestFit="1" customWidth="1"/>
    <col min="19" max="19" width="15" style="33" bestFit="1" customWidth="1"/>
    <col min="20" max="20" width="14.54296875" style="33" bestFit="1" customWidth="1"/>
    <col min="21" max="21" width="14.26953125" style="33" bestFit="1" customWidth="1"/>
    <col min="22" max="22" width="8.453125" style="33" bestFit="1" customWidth="1"/>
    <col min="23" max="23" width="14.54296875" style="33" bestFit="1" customWidth="1"/>
    <col min="24" max="24" width="14.26953125" style="33" bestFit="1" customWidth="1"/>
    <col min="25" max="25" width="8.453125" style="33" bestFit="1" customWidth="1"/>
    <col min="26" max="26" width="14.54296875" style="33" bestFit="1" customWidth="1"/>
    <col min="27" max="27" width="14.26953125" style="33" bestFit="1" customWidth="1"/>
    <col min="28" max="28" width="8.453125" style="33" bestFit="1" customWidth="1"/>
    <col min="29" max="29" width="14.54296875" style="33" bestFit="1" customWidth="1"/>
    <col min="30" max="30" width="14.26953125" style="33" bestFit="1" customWidth="1"/>
    <col min="31" max="31" width="8.453125" style="33" bestFit="1" customWidth="1"/>
    <col min="32" max="32" width="24.1796875" style="33" bestFit="1" customWidth="1"/>
    <col min="33" max="33" width="14.26953125" style="33" bestFit="1" customWidth="1"/>
    <col min="34" max="34" width="21.453125" style="33" bestFit="1" customWidth="1"/>
    <col min="35" max="35" width="10.1796875" style="33" bestFit="1" customWidth="1"/>
    <col min="36" max="36" width="11.26953125" style="9" bestFit="1" customWidth="1"/>
    <col min="37" max="39" width="11.26953125" style="33" bestFit="1" customWidth="1"/>
    <col min="40" max="40" width="9.81640625" style="9" bestFit="1" customWidth="1"/>
    <col min="41" max="42" width="6.26953125" style="9" customWidth="1"/>
    <col min="43" max="43" width="45.54296875" style="102" customWidth="1"/>
    <col min="44" max="16384" width="9.1796875" style="9"/>
  </cols>
  <sheetData>
    <row r="1" spans="1:55" x14ac:dyDescent="0.35">
      <c r="A1" s="1"/>
      <c r="B1" s="69"/>
      <c r="C1" s="81"/>
      <c r="D1" s="219" t="s">
        <v>0</v>
      </c>
      <c r="E1" s="220"/>
      <c r="F1" s="220"/>
      <c r="G1" s="220"/>
      <c r="H1" s="220"/>
      <c r="I1" s="220"/>
      <c r="J1" s="220"/>
      <c r="K1" s="220"/>
      <c r="L1" s="220"/>
      <c r="M1" s="220"/>
      <c r="N1" s="166"/>
      <c r="O1" s="166"/>
      <c r="P1" s="2" t="s">
        <v>1</v>
      </c>
      <c r="Q1" s="3"/>
      <c r="R1" s="4"/>
      <c r="S1" s="5"/>
      <c r="T1" s="221" t="s">
        <v>2</v>
      </c>
      <c r="U1" s="221"/>
      <c r="V1" s="221"/>
      <c r="W1" s="221"/>
      <c r="X1" s="221"/>
      <c r="Y1" s="221"/>
      <c r="Z1" s="221"/>
      <c r="AA1" s="221"/>
      <c r="AB1" s="221"/>
      <c r="AC1" s="221"/>
      <c r="AD1" s="221"/>
      <c r="AE1" s="221"/>
      <c r="AF1" s="2" t="s">
        <v>1</v>
      </c>
      <c r="AG1" s="6"/>
      <c r="AH1" s="7"/>
      <c r="AI1" s="8"/>
      <c r="AJ1" s="221" t="s">
        <v>162</v>
      </c>
      <c r="AK1" s="221"/>
      <c r="AL1" s="221"/>
      <c r="AM1" s="221"/>
      <c r="AN1" s="2" t="s">
        <v>1</v>
      </c>
      <c r="AO1" s="7"/>
      <c r="AP1" s="8"/>
      <c r="AQ1" s="206"/>
      <c r="AR1" s="230" t="s">
        <v>163</v>
      </c>
      <c r="AS1" s="230"/>
      <c r="AT1" s="230"/>
      <c r="AU1" s="230"/>
      <c r="AV1" s="230" t="s">
        <v>164</v>
      </c>
      <c r="AW1" s="230"/>
      <c r="AX1" s="230"/>
      <c r="AY1" s="230"/>
      <c r="AZ1" s="230" t="s">
        <v>165</v>
      </c>
      <c r="BA1" s="230"/>
      <c r="BB1" s="230"/>
      <c r="BC1" s="230"/>
    </row>
    <row r="2" spans="1:55" x14ac:dyDescent="0.35">
      <c r="A2" s="1"/>
      <c r="B2" s="70" t="s">
        <v>4</v>
      </c>
      <c r="C2" s="88" t="s">
        <v>166</v>
      </c>
      <c r="D2" s="10" t="s">
        <v>5</v>
      </c>
      <c r="E2" s="10"/>
      <c r="F2" s="10"/>
      <c r="G2" s="10" t="s">
        <v>6</v>
      </c>
      <c r="H2" s="10"/>
      <c r="I2" s="10"/>
      <c r="J2" s="10" t="s">
        <v>7</v>
      </c>
      <c r="K2" s="205"/>
      <c r="L2" s="205"/>
      <c r="M2" s="205" t="s">
        <v>8</v>
      </c>
      <c r="N2" s="203"/>
      <c r="O2" s="203"/>
      <c r="P2" s="11">
        <v>1819</v>
      </c>
      <c r="Q2" s="12"/>
      <c r="R2" s="13"/>
      <c r="S2" s="14"/>
      <c r="T2" s="224" t="s">
        <v>5</v>
      </c>
      <c r="U2" s="224"/>
      <c r="V2" s="225"/>
      <c r="W2" s="226" t="s">
        <v>6</v>
      </c>
      <c r="X2" s="224"/>
      <c r="Y2" s="225"/>
      <c r="Z2" s="226" t="s">
        <v>7</v>
      </c>
      <c r="AA2" s="224"/>
      <c r="AB2" s="225"/>
      <c r="AC2" s="226" t="s">
        <v>167</v>
      </c>
      <c r="AD2" s="224"/>
      <c r="AE2" s="227"/>
      <c r="AF2" s="11">
        <v>1920</v>
      </c>
      <c r="AG2" s="15"/>
      <c r="AH2" s="16"/>
      <c r="AI2" s="17"/>
      <c r="AJ2" s="204" t="s">
        <v>5</v>
      </c>
      <c r="AK2" s="10" t="s">
        <v>6</v>
      </c>
      <c r="AL2" s="10" t="s">
        <v>7</v>
      </c>
      <c r="AM2" s="205" t="s">
        <v>8</v>
      </c>
      <c r="AN2" s="11">
        <v>2021</v>
      </c>
      <c r="AO2" s="16"/>
      <c r="AP2" s="17"/>
      <c r="AQ2" s="206"/>
      <c r="AR2" s="207" t="s">
        <v>5</v>
      </c>
      <c r="AS2" s="207" t="s">
        <v>6</v>
      </c>
      <c r="AT2" s="207" t="s">
        <v>7</v>
      </c>
      <c r="AU2" s="207" t="s">
        <v>8</v>
      </c>
      <c r="AV2" s="207" t="s">
        <v>5</v>
      </c>
      <c r="AW2" s="207" t="s">
        <v>6</v>
      </c>
      <c r="AX2" s="207" t="s">
        <v>7</v>
      </c>
      <c r="AY2" s="207" t="s">
        <v>8</v>
      </c>
      <c r="AZ2" s="207" t="s">
        <v>5</v>
      </c>
      <c r="BA2" s="207" t="s">
        <v>6</v>
      </c>
      <c r="BB2" s="207" t="s">
        <v>7</v>
      </c>
      <c r="BC2" s="207" t="s">
        <v>8</v>
      </c>
    </row>
    <row r="3" spans="1:55" ht="29" x14ac:dyDescent="0.35">
      <c r="A3" s="18" t="s">
        <v>9</v>
      </c>
      <c r="B3" s="19" t="s">
        <v>10</v>
      </c>
      <c r="C3" s="19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1"/>
      <c r="Q3" s="22"/>
      <c r="R3" s="22"/>
      <c r="S3" s="23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1"/>
      <c r="AG3" s="22"/>
      <c r="AH3" s="22"/>
      <c r="AI3" s="23"/>
      <c r="AJ3" s="25"/>
      <c r="AK3" s="24"/>
      <c r="AL3" s="24"/>
      <c r="AM3" s="24"/>
      <c r="AN3" s="26"/>
      <c r="AO3" s="27"/>
      <c r="AP3" s="28"/>
      <c r="AQ3" s="206"/>
    </row>
    <row r="4" spans="1:55" x14ac:dyDescent="0.35">
      <c r="A4" s="29">
        <v>1</v>
      </c>
      <c r="B4" s="53" t="s">
        <v>11</v>
      </c>
      <c r="C4" s="53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30"/>
      <c r="Q4" s="31"/>
      <c r="R4" s="31"/>
      <c r="S4" s="32"/>
      <c r="T4" s="207"/>
      <c r="U4" s="207"/>
      <c r="V4" s="207"/>
      <c r="W4" s="207"/>
      <c r="X4" s="207"/>
      <c r="Y4" s="207"/>
      <c r="Z4" s="207"/>
      <c r="AA4" s="207"/>
      <c r="AB4" s="207"/>
      <c r="AC4" s="207"/>
      <c r="AD4" s="207"/>
      <c r="AE4" s="207"/>
      <c r="AF4" s="30"/>
      <c r="AG4" s="31"/>
      <c r="AH4" s="31"/>
      <c r="AI4" s="32"/>
      <c r="AK4" s="207"/>
      <c r="AL4" s="207"/>
      <c r="AM4" s="207"/>
      <c r="AN4" s="34"/>
      <c r="AO4" s="35"/>
      <c r="AP4" s="36"/>
      <c r="AQ4" s="206" t="s">
        <v>13</v>
      </c>
    </row>
    <row r="5" spans="1:55" x14ac:dyDescent="0.35">
      <c r="A5" s="207"/>
      <c r="B5" s="71" t="s">
        <v>14</v>
      </c>
      <c r="D5" s="207">
        <f>'Tables Raw'!C5</f>
        <v>0</v>
      </c>
      <c r="E5" s="207"/>
      <c r="F5" s="207"/>
      <c r="G5" s="207">
        <f>'Tables Raw'!F5</f>
        <v>0</v>
      </c>
      <c r="H5" s="207"/>
      <c r="I5" s="207"/>
      <c r="J5" s="207">
        <f>'Tables Raw'!I5</f>
        <v>1</v>
      </c>
      <c r="K5" s="207"/>
      <c r="L5" s="207"/>
      <c r="M5" s="207">
        <f>'Tables Raw'!L5</f>
        <v>1</v>
      </c>
      <c r="N5" s="207"/>
      <c r="O5" s="207"/>
      <c r="P5" s="30">
        <v>2</v>
      </c>
      <c r="Q5" s="31"/>
      <c r="R5" s="31"/>
      <c r="S5" s="32"/>
      <c r="T5" s="207">
        <f>'Tables Raw'!U5</f>
        <v>0</v>
      </c>
      <c r="U5" s="207"/>
      <c r="V5" s="207"/>
      <c r="W5" s="207">
        <f>'Tables Raw'!X5</f>
        <v>0</v>
      </c>
      <c r="X5" s="207"/>
      <c r="Y5" s="207"/>
      <c r="Z5" s="207">
        <f>'Tables Raw'!AA5</f>
        <v>2</v>
      </c>
      <c r="AA5" s="207"/>
      <c r="AB5" s="207"/>
      <c r="AC5" s="207">
        <v>0</v>
      </c>
      <c r="AD5" s="207"/>
      <c r="AE5" s="207"/>
      <c r="AF5" s="45">
        <f>'Tables Raw'!AG5</f>
        <v>2</v>
      </c>
      <c r="AG5" s="31"/>
      <c r="AH5" s="31"/>
      <c r="AI5" s="32"/>
      <c r="AK5" s="207"/>
      <c r="AL5" s="207"/>
      <c r="AM5" s="207"/>
      <c r="AN5" s="34"/>
      <c r="AO5" s="35"/>
      <c r="AP5" s="36"/>
      <c r="AQ5" s="206" t="s">
        <v>15</v>
      </c>
    </row>
    <row r="6" spans="1:55" x14ac:dyDescent="0.35">
      <c r="A6" s="207"/>
      <c r="B6" s="71" t="s">
        <v>16</v>
      </c>
      <c r="D6" s="207">
        <f>'Tables Raw'!C6</f>
        <v>11</v>
      </c>
      <c r="E6" s="207"/>
      <c r="F6" s="207"/>
      <c r="G6" s="207">
        <f>'Tables Raw'!F6</f>
        <v>18</v>
      </c>
      <c r="H6" s="207"/>
      <c r="I6" s="207"/>
      <c r="J6" s="207">
        <f>'Tables Raw'!I6</f>
        <v>22</v>
      </c>
      <c r="K6" s="207"/>
      <c r="L6" s="207"/>
      <c r="M6" s="207">
        <f>'Tables Raw'!L6</f>
        <v>16</v>
      </c>
      <c r="N6" s="207"/>
      <c r="O6" s="207"/>
      <c r="P6" s="30">
        <v>57</v>
      </c>
      <c r="Q6" s="31"/>
      <c r="R6" s="31"/>
      <c r="S6" s="32"/>
      <c r="T6" s="207">
        <f>'Tables Raw'!U6</f>
        <v>24</v>
      </c>
      <c r="U6" s="207"/>
      <c r="V6" s="207"/>
      <c r="W6" s="207">
        <f>'Tables Raw'!X6</f>
        <v>17</v>
      </c>
      <c r="X6" s="207"/>
      <c r="Y6" s="207"/>
      <c r="Z6" s="207">
        <f>'Tables Raw'!AA6</f>
        <v>15</v>
      </c>
      <c r="AA6" s="207"/>
      <c r="AB6" s="207"/>
      <c r="AC6" s="207">
        <v>8</v>
      </c>
      <c r="AD6" s="207"/>
      <c r="AE6" s="207"/>
      <c r="AF6" s="45">
        <f>'Tables Raw'!AG6</f>
        <v>56</v>
      </c>
      <c r="AG6" s="31"/>
      <c r="AH6" s="31"/>
      <c r="AI6" s="32"/>
      <c r="AK6" s="207"/>
      <c r="AL6" s="207"/>
      <c r="AM6" s="207"/>
      <c r="AN6" s="34"/>
      <c r="AO6" s="35"/>
      <c r="AP6" s="36"/>
      <c r="AQ6" s="206"/>
    </row>
    <row r="7" spans="1:55" x14ac:dyDescent="0.35">
      <c r="A7" s="207"/>
      <c r="B7" s="71" t="s">
        <v>17</v>
      </c>
      <c r="D7" s="207">
        <f>'Tables Raw'!C7</f>
        <v>0</v>
      </c>
      <c r="E7" s="207"/>
      <c r="F7" s="207"/>
      <c r="G7" s="207">
        <f>'Tables Raw'!F7</f>
        <v>1</v>
      </c>
      <c r="H7" s="207"/>
      <c r="I7" s="207"/>
      <c r="J7" s="207">
        <f>'Tables Raw'!I7</f>
        <v>0</v>
      </c>
      <c r="K7" s="207"/>
      <c r="L7" s="207"/>
      <c r="M7" s="207">
        <f>'Tables Raw'!L7</f>
        <v>0</v>
      </c>
      <c r="N7" s="207"/>
      <c r="O7" s="207"/>
      <c r="P7" s="30">
        <v>1</v>
      </c>
      <c r="Q7" s="31"/>
      <c r="R7" s="31"/>
      <c r="S7" s="32"/>
      <c r="T7" s="207">
        <f>'Tables Raw'!U7</f>
        <v>1</v>
      </c>
      <c r="U7" s="207"/>
      <c r="V7" s="207"/>
      <c r="W7" s="207">
        <f>'Tables Raw'!X7</f>
        <v>2</v>
      </c>
      <c r="X7" s="207"/>
      <c r="Y7" s="207"/>
      <c r="Z7" s="207">
        <f>'Tables Raw'!AA7</f>
        <v>0</v>
      </c>
      <c r="AA7" s="207"/>
      <c r="AB7" s="207"/>
      <c r="AC7" s="207">
        <v>0</v>
      </c>
      <c r="AD7" s="207"/>
      <c r="AE7" s="207"/>
      <c r="AF7" s="45">
        <f>'Tables Raw'!AG7</f>
        <v>3</v>
      </c>
      <c r="AG7" s="31"/>
      <c r="AH7" s="31"/>
      <c r="AI7" s="32"/>
      <c r="AK7" s="207"/>
      <c r="AL7" s="207"/>
      <c r="AM7" s="207"/>
      <c r="AN7" s="34"/>
      <c r="AO7" s="35"/>
      <c r="AP7" s="36"/>
      <c r="AQ7" s="206"/>
    </row>
    <row r="8" spans="1:55" x14ac:dyDescent="0.35">
      <c r="A8" s="37"/>
      <c r="B8" s="72" t="s">
        <v>18</v>
      </c>
      <c r="C8" s="82"/>
      <c r="D8" s="41">
        <f>SUM(D5:D7)</f>
        <v>11</v>
      </c>
      <c r="E8" s="41"/>
      <c r="F8" s="41"/>
      <c r="G8" s="41">
        <f>SUM(G5:G7)</f>
        <v>19</v>
      </c>
      <c r="H8" s="41"/>
      <c r="I8" s="41"/>
      <c r="J8" s="41">
        <f>SUM(J5:J7)</f>
        <v>23</v>
      </c>
      <c r="K8" s="41"/>
      <c r="L8" s="41"/>
      <c r="M8" s="41">
        <f>SUM(M5:M7)</f>
        <v>17</v>
      </c>
      <c r="N8" s="41"/>
      <c r="O8" s="41"/>
      <c r="P8" s="38">
        <f>SUM(P5:P7)</f>
        <v>60</v>
      </c>
      <c r="Q8" s="39"/>
      <c r="R8" s="39"/>
      <c r="S8" s="40"/>
      <c r="T8" s="41">
        <f>SUM(T5:T7)</f>
        <v>25</v>
      </c>
      <c r="U8" s="41"/>
      <c r="V8" s="41"/>
      <c r="W8" s="41">
        <f>SUM(W5:W7)</f>
        <v>19</v>
      </c>
      <c r="X8" s="41"/>
      <c r="Y8" s="41"/>
      <c r="Z8" s="41">
        <f>SUM(Z5:Z7)</f>
        <v>17</v>
      </c>
      <c r="AA8" s="41"/>
      <c r="AB8" s="41"/>
      <c r="AC8" s="41">
        <v>8</v>
      </c>
      <c r="AD8" s="41"/>
      <c r="AE8" s="44"/>
      <c r="AF8" s="194">
        <f>SUM(AF5:AF7)</f>
        <v>61</v>
      </c>
      <c r="AG8" s="31"/>
      <c r="AH8" s="31"/>
      <c r="AI8" s="32"/>
      <c r="AJ8" s="207">
        <v>8</v>
      </c>
      <c r="AK8" s="207">
        <v>15</v>
      </c>
      <c r="AL8" s="207">
        <v>20</v>
      </c>
      <c r="AM8" s="207">
        <v>25</v>
      </c>
      <c r="AN8" s="34">
        <v>68</v>
      </c>
      <c r="AO8" s="35"/>
      <c r="AP8" s="36"/>
      <c r="AQ8" s="206"/>
    </row>
    <row r="9" spans="1:55" x14ac:dyDescent="0.35">
      <c r="A9" s="29">
        <v>2</v>
      </c>
      <c r="B9" s="53" t="s">
        <v>19</v>
      </c>
      <c r="C9" s="8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30"/>
      <c r="Q9" s="31"/>
      <c r="R9" s="31"/>
      <c r="S9" s="32"/>
      <c r="T9" s="207"/>
      <c r="U9" s="207"/>
      <c r="V9" s="207"/>
      <c r="W9" s="207"/>
      <c r="X9" s="207"/>
      <c r="Y9" s="207"/>
      <c r="Z9" s="207"/>
      <c r="AA9" s="207"/>
      <c r="AB9" s="207"/>
      <c r="AC9" s="207"/>
      <c r="AD9" s="207"/>
      <c r="AE9" s="31"/>
      <c r="AF9" s="117"/>
      <c r="AG9" s="31"/>
      <c r="AH9" s="42"/>
      <c r="AI9" s="43"/>
      <c r="AK9" s="207"/>
      <c r="AL9" s="207"/>
      <c r="AM9" s="207"/>
      <c r="AN9" s="34"/>
      <c r="AO9" s="35"/>
      <c r="AP9" s="36"/>
      <c r="AQ9" s="206" t="s">
        <v>20</v>
      </c>
    </row>
    <row r="10" spans="1:55" x14ac:dyDescent="0.35">
      <c r="A10" s="207"/>
      <c r="B10" s="90" t="s">
        <v>21</v>
      </c>
      <c r="C10" s="93" t="s">
        <v>168</v>
      </c>
      <c r="D10" s="31">
        <f>'Tables Raw'!C10</f>
        <v>5</v>
      </c>
      <c r="E10" s="31"/>
      <c r="F10" s="31"/>
      <c r="G10" s="31">
        <f>'Tables Raw'!F10</f>
        <v>13</v>
      </c>
      <c r="H10" s="31"/>
      <c r="I10" s="31"/>
      <c r="J10" s="31">
        <f>'Tables Raw'!I10</f>
        <v>20</v>
      </c>
      <c r="K10" s="31"/>
      <c r="L10" s="31"/>
      <c r="M10" s="31">
        <f>'Tables Raw'!L10</f>
        <v>15</v>
      </c>
      <c r="N10" s="207"/>
      <c r="O10" s="207"/>
      <c r="P10" s="30">
        <f>'Tables Raw'!O10</f>
        <v>45</v>
      </c>
      <c r="Q10" s="31"/>
      <c r="R10" s="31"/>
      <c r="S10" s="32"/>
      <c r="T10" s="31">
        <f>'Tables Raw'!U10</f>
        <v>20</v>
      </c>
      <c r="U10" s="31"/>
      <c r="V10" s="31"/>
      <c r="W10" s="31">
        <f>'Tables Raw'!X10</f>
        <v>15</v>
      </c>
      <c r="X10" s="31"/>
      <c r="Y10" s="31"/>
      <c r="Z10" s="31">
        <f>'Tables Raw'!AA10</f>
        <v>13</v>
      </c>
      <c r="AA10" s="31"/>
      <c r="AB10" s="31"/>
      <c r="AC10" s="31">
        <v>8</v>
      </c>
      <c r="AD10" s="31"/>
      <c r="AE10" s="31"/>
      <c r="AF10" s="117">
        <f>'Tables Raw'!AG10</f>
        <v>48</v>
      </c>
      <c r="AG10" s="9"/>
      <c r="AH10" s="42"/>
      <c r="AI10" s="43"/>
      <c r="AK10" s="207"/>
      <c r="AL10" s="207"/>
      <c r="AM10" s="207"/>
      <c r="AN10" s="34">
        <v>58</v>
      </c>
      <c r="AO10" s="35"/>
      <c r="AP10" s="36"/>
      <c r="AQ10" s="206" t="s">
        <v>22</v>
      </c>
    </row>
    <row r="11" spans="1:55" x14ac:dyDescent="0.35">
      <c r="A11" s="207"/>
      <c r="B11" s="90" t="s">
        <v>23</v>
      </c>
      <c r="C11" s="93" t="s">
        <v>169</v>
      </c>
      <c r="D11" s="31">
        <f>'Tables Raw'!C11</f>
        <v>4</v>
      </c>
      <c r="E11" s="31"/>
      <c r="F11" s="31"/>
      <c r="G11" s="31">
        <f>'Tables Raw'!F11</f>
        <v>4</v>
      </c>
      <c r="H11" s="31"/>
      <c r="I11" s="31"/>
      <c r="J11" s="31">
        <f>'Tables Raw'!I11</f>
        <v>1</v>
      </c>
      <c r="K11" s="31"/>
      <c r="L11" s="31"/>
      <c r="M11" s="31">
        <f>'Tables Raw'!L11</f>
        <v>0</v>
      </c>
      <c r="N11" s="207"/>
      <c r="O11" s="207"/>
      <c r="P11" s="30">
        <f>'Tables Raw'!O11</f>
        <v>8</v>
      </c>
      <c r="Q11" s="31"/>
      <c r="R11" s="31"/>
      <c r="S11" s="32"/>
      <c r="T11" s="31">
        <f>'Tables Raw'!U11</f>
        <v>1</v>
      </c>
      <c r="U11" s="31"/>
      <c r="V11" s="31"/>
      <c r="W11" s="31">
        <f>'Tables Raw'!X11</f>
        <v>2</v>
      </c>
      <c r="X11" s="31"/>
      <c r="Y11" s="31"/>
      <c r="Z11" s="31">
        <f>'Tables Raw'!AA11</f>
        <v>2</v>
      </c>
      <c r="AA11" s="31"/>
      <c r="AB11" s="31"/>
      <c r="AC11" s="31">
        <v>0</v>
      </c>
      <c r="AD11" s="31"/>
      <c r="AE11" s="31"/>
      <c r="AF11" s="117">
        <f>'Tables Raw'!AG11</f>
        <v>5</v>
      </c>
      <c r="AG11" s="9"/>
      <c r="AH11" s="42"/>
      <c r="AI11" s="43"/>
      <c r="AK11" s="207"/>
      <c r="AL11" s="207"/>
      <c r="AM11" s="207"/>
      <c r="AN11" s="34">
        <v>2</v>
      </c>
      <c r="AO11" s="35"/>
      <c r="AP11" s="36"/>
      <c r="AQ11" s="206"/>
    </row>
    <row r="12" spans="1:55" x14ac:dyDescent="0.35">
      <c r="A12" s="207"/>
      <c r="B12" s="90" t="s">
        <v>27</v>
      </c>
      <c r="C12" s="93" t="s">
        <v>170</v>
      </c>
      <c r="D12" s="31">
        <f>'Tables Raw'!C15</f>
        <v>0</v>
      </c>
      <c r="E12" s="31"/>
      <c r="F12" s="31"/>
      <c r="G12" s="31">
        <f>'Tables Raw'!F15</f>
        <v>1</v>
      </c>
      <c r="H12" s="31"/>
      <c r="I12" s="31"/>
      <c r="J12" s="31">
        <f>'Tables Raw'!I15</f>
        <v>0</v>
      </c>
      <c r="K12" s="31"/>
      <c r="L12" s="31"/>
      <c r="M12" s="31">
        <f>'Tables Raw'!L15</f>
        <v>0</v>
      </c>
      <c r="N12" s="207"/>
      <c r="O12" s="207"/>
      <c r="P12" s="30">
        <f>'Tables Raw'!O15</f>
        <v>1</v>
      </c>
      <c r="Q12" s="31"/>
      <c r="R12" s="31"/>
      <c r="S12" s="32"/>
      <c r="T12" s="31">
        <f>'Tables Raw'!U15</f>
        <v>0</v>
      </c>
      <c r="U12" s="31"/>
      <c r="V12" s="31"/>
      <c r="W12" s="31">
        <f>'Tables Raw'!X15</f>
        <v>0</v>
      </c>
      <c r="X12" s="31"/>
      <c r="Y12" s="31"/>
      <c r="Z12" s="31">
        <f>'Tables Raw'!AA15</f>
        <v>0</v>
      </c>
      <c r="AA12" s="31"/>
      <c r="AB12" s="31"/>
      <c r="AC12" s="31">
        <v>0</v>
      </c>
      <c r="AD12" s="31"/>
      <c r="AE12" s="31"/>
      <c r="AF12" s="117">
        <f>'Tables Raw'!AG15</f>
        <v>0</v>
      </c>
      <c r="AG12" s="9"/>
      <c r="AH12" s="42"/>
      <c r="AI12" s="43"/>
      <c r="AK12" s="207"/>
      <c r="AL12" s="207"/>
      <c r="AM12" s="207"/>
      <c r="AN12" s="34">
        <v>2</v>
      </c>
      <c r="AO12" s="35"/>
      <c r="AP12" s="36"/>
      <c r="AQ12" s="206"/>
    </row>
    <row r="13" spans="1:55" x14ac:dyDescent="0.35">
      <c r="A13" s="207"/>
      <c r="B13" s="91" t="s">
        <v>24</v>
      </c>
      <c r="C13" s="93" t="s">
        <v>171</v>
      </c>
      <c r="D13" s="31">
        <f>'Tables Raw'!C12</f>
        <v>2</v>
      </c>
      <c r="E13" s="31"/>
      <c r="F13" s="31"/>
      <c r="G13" s="31">
        <f>'Tables Raw'!F12</f>
        <v>1</v>
      </c>
      <c r="H13" s="31"/>
      <c r="I13" s="31"/>
      <c r="J13" s="31">
        <f>'Tables Raw'!I12</f>
        <v>2</v>
      </c>
      <c r="K13" s="31"/>
      <c r="L13" s="31"/>
      <c r="M13" s="31">
        <f>'Tables Raw'!L12</f>
        <v>2</v>
      </c>
      <c r="N13" s="207"/>
      <c r="O13" s="207"/>
      <c r="P13" s="30">
        <f>'Tables Raw'!O12</f>
        <v>6</v>
      </c>
      <c r="Q13" s="31"/>
      <c r="R13" s="31"/>
      <c r="S13" s="32"/>
      <c r="T13" s="31">
        <f>'Tables Raw'!U12</f>
        <v>4</v>
      </c>
      <c r="U13" s="31"/>
      <c r="V13" s="31"/>
      <c r="W13" s="31">
        <f>'Tables Raw'!X12</f>
        <v>2</v>
      </c>
      <c r="X13" s="31"/>
      <c r="Y13" s="31"/>
      <c r="Z13" s="31">
        <f>'Tables Raw'!AA12</f>
        <v>2</v>
      </c>
      <c r="AA13" s="31"/>
      <c r="AB13" s="31"/>
      <c r="AC13" s="31">
        <v>0</v>
      </c>
      <c r="AD13" s="31"/>
      <c r="AE13" s="31"/>
      <c r="AF13" s="117">
        <f>'Tables Raw'!AG12</f>
        <v>8</v>
      </c>
      <c r="AG13" s="42"/>
      <c r="AH13" s="42"/>
      <c r="AI13" s="43"/>
      <c r="AK13" s="207"/>
      <c r="AL13" s="207"/>
      <c r="AM13" s="207"/>
      <c r="AN13" s="34">
        <v>6</v>
      </c>
      <c r="AO13" s="35"/>
      <c r="AP13" s="36"/>
      <c r="AQ13" s="206"/>
    </row>
    <row r="14" spans="1:55" x14ac:dyDescent="0.35">
      <c r="A14" s="207"/>
      <c r="B14" s="72" t="s">
        <v>172</v>
      </c>
      <c r="C14" s="93" t="s">
        <v>173</v>
      </c>
      <c r="D14" s="31">
        <f>'Tables Raw'!C13+'Tables Raw'!C14+'Tables Raw'!C16+'Tables Raw'!C17+'Tables Raw'!C18</f>
        <v>0</v>
      </c>
      <c r="E14" s="31"/>
      <c r="F14" s="31"/>
      <c r="G14" s="31">
        <f>'Tables Raw'!F13+'Tables Raw'!F14+'Tables Raw'!F16+'Tables Raw'!F17+'Tables Raw'!F18</f>
        <v>0</v>
      </c>
      <c r="H14" s="31"/>
      <c r="I14" s="31"/>
      <c r="J14" s="31">
        <f>'Tables Raw'!I13+'Tables Raw'!I14+'Tables Raw'!I16+'Tables Raw'!I17+'Tables Raw'!I18</f>
        <v>0</v>
      </c>
      <c r="K14" s="31"/>
      <c r="L14" s="31"/>
      <c r="M14" s="31">
        <f>'Tables Raw'!L13+'Tables Raw'!L14+'Tables Raw'!L16+'Tables Raw'!L17+'Tables Raw'!L18</f>
        <v>0</v>
      </c>
      <c r="N14" s="207"/>
      <c r="O14" s="207"/>
      <c r="P14" s="30">
        <f>'Tables Raw'!O13+'Tables Raw'!O14+'Tables Raw'!O16+'Tables Raw'!O17+'Tables Raw'!O18</f>
        <v>0</v>
      </c>
      <c r="Q14" s="31"/>
      <c r="R14" s="31"/>
      <c r="S14" s="32"/>
      <c r="T14" s="31">
        <f>'Tables Raw'!U13+'Tables Raw'!U14+'Tables Raw'!U16+'Tables Raw'!U17+'Tables Raw'!U18</f>
        <v>0</v>
      </c>
      <c r="U14" s="31"/>
      <c r="V14" s="31"/>
      <c r="W14" s="31">
        <f>'Tables Raw'!X13+'Tables Raw'!X14+'Tables Raw'!X16+'Tables Raw'!X17+'Tables Raw'!X18</f>
        <v>0</v>
      </c>
      <c r="X14" s="31"/>
      <c r="Y14" s="31"/>
      <c r="Z14" s="31">
        <f>'Tables Raw'!AA13+'Tables Raw'!AA14+'Tables Raw'!AA16+'Tables Raw'!AA17+'Tables Raw'!AA18</f>
        <v>0</v>
      </c>
      <c r="AA14" s="31"/>
      <c r="AB14" s="31"/>
      <c r="AC14" s="31">
        <v>0</v>
      </c>
      <c r="AD14" s="31"/>
      <c r="AE14" s="31"/>
      <c r="AF14" s="117">
        <f>'Tables Raw'!AG13+'Tables Raw'!AG14+'Tables Raw'!AG16+'Tables Raw'!AG17+'Tables Raw'!AG18</f>
        <v>0</v>
      </c>
      <c r="AG14" s="42"/>
      <c r="AH14" s="42"/>
      <c r="AI14" s="43"/>
      <c r="AK14" s="207"/>
      <c r="AL14" s="207"/>
      <c r="AM14" s="207"/>
      <c r="AN14" s="34">
        <v>0</v>
      </c>
      <c r="AO14" s="35"/>
      <c r="AP14" s="36"/>
      <c r="AQ14" s="206"/>
    </row>
    <row r="15" spans="1:55" x14ac:dyDescent="0.35">
      <c r="A15" s="207"/>
      <c r="B15" s="72" t="s">
        <v>18</v>
      </c>
      <c r="C15" s="82"/>
      <c r="D15" s="37">
        <f>SUM(D10:D14)</f>
        <v>11</v>
      </c>
      <c r="E15" s="207"/>
      <c r="F15" s="207"/>
      <c r="G15" s="37">
        <f>SUM(G10:G14)</f>
        <v>19</v>
      </c>
      <c r="H15" s="207"/>
      <c r="I15" s="207"/>
      <c r="J15" s="37">
        <f>SUM(J10:J14)</f>
        <v>23</v>
      </c>
      <c r="K15" s="207"/>
      <c r="L15" s="207"/>
      <c r="M15" s="37">
        <f>SUM(M10:M14)</f>
        <v>17</v>
      </c>
      <c r="N15" s="207"/>
      <c r="O15" s="207"/>
      <c r="P15" s="38">
        <f>SUM(P10:P14)</f>
        <v>60</v>
      </c>
      <c r="Q15" s="31"/>
      <c r="R15" s="35"/>
      <c r="S15" s="32"/>
      <c r="T15" s="207"/>
      <c r="U15" s="207"/>
      <c r="V15" s="207"/>
      <c r="W15" s="207"/>
      <c r="X15" s="207"/>
      <c r="Y15" s="207"/>
      <c r="Z15" s="207"/>
      <c r="AA15" s="207"/>
      <c r="AB15" s="207"/>
      <c r="AC15" s="207">
        <v>8</v>
      </c>
      <c r="AD15" s="207"/>
      <c r="AE15" s="31"/>
      <c r="AF15" s="130">
        <f>SUM(AF10:AF14)</f>
        <v>61</v>
      </c>
      <c r="AG15" s="9"/>
      <c r="AH15" s="42"/>
      <c r="AI15" s="43"/>
      <c r="AK15" s="207"/>
      <c r="AL15" s="207"/>
      <c r="AM15" s="207"/>
      <c r="AN15" s="34">
        <v>68</v>
      </c>
      <c r="AO15" s="35"/>
      <c r="AP15" s="36"/>
      <c r="AQ15" s="206"/>
    </row>
    <row r="16" spans="1:55" x14ac:dyDescent="0.35">
      <c r="A16" s="37"/>
      <c r="B16" s="9"/>
      <c r="C16" s="9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4"/>
      <c r="Q16" s="39"/>
      <c r="R16" s="39"/>
      <c r="S16" s="40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207"/>
      <c r="AF16" s="117"/>
      <c r="AG16" s="31"/>
      <c r="AH16" s="31"/>
      <c r="AI16" s="32"/>
      <c r="AK16" s="207"/>
      <c r="AL16" s="207"/>
      <c r="AM16" s="207"/>
      <c r="AN16" s="34"/>
      <c r="AO16" s="35"/>
      <c r="AP16" s="36"/>
      <c r="AQ16" s="206"/>
    </row>
    <row r="17" spans="1:43" x14ac:dyDescent="0.35">
      <c r="A17" s="29">
        <v>3</v>
      </c>
      <c r="B17" s="53" t="s">
        <v>31</v>
      </c>
      <c r="C17" s="53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30"/>
      <c r="Q17" s="42"/>
      <c r="R17" s="153"/>
      <c r="S17" s="32"/>
      <c r="T17" s="207"/>
      <c r="U17" s="207"/>
      <c r="V17" s="207"/>
      <c r="W17" s="207"/>
      <c r="X17" s="207"/>
      <c r="Y17" s="207"/>
      <c r="Z17" s="207"/>
      <c r="AA17" s="207"/>
      <c r="AB17" s="207"/>
      <c r="AC17" s="207"/>
      <c r="AD17" s="207"/>
      <c r="AE17" s="207"/>
      <c r="AF17" s="119"/>
      <c r="AG17" s="42"/>
      <c r="AH17" s="207"/>
      <c r="AI17" s="32"/>
      <c r="AK17" s="207"/>
      <c r="AL17" s="207"/>
      <c r="AM17" s="207"/>
      <c r="AN17" s="34"/>
      <c r="AO17" s="35"/>
      <c r="AP17" s="36"/>
      <c r="AQ17" s="206" t="s">
        <v>33</v>
      </c>
    </row>
    <row r="18" spans="1:43" x14ac:dyDescent="0.35">
      <c r="A18" s="207"/>
      <c r="B18" s="72" t="s">
        <v>34</v>
      </c>
      <c r="C18" s="94" t="s">
        <v>174</v>
      </c>
      <c r="D18" s="31">
        <f>'Tables Raw'!C22+'Tables Raw'!C28</f>
        <v>1</v>
      </c>
      <c r="E18" s="31"/>
      <c r="F18" s="31"/>
      <c r="G18" s="31">
        <f>'Tables Raw'!F22+'Tables Raw'!F28</f>
        <v>2</v>
      </c>
      <c r="H18" s="31"/>
      <c r="I18" s="31"/>
      <c r="J18" s="31">
        <f>'Tables Raw'!I22+'Tables Raw'!I28</f>
        <v>1</v>
      </c>
      <c r="K18" s="31"/>
      <c r="L18" s="31"/>
      <c r="M18" s="31">
        <f>'Tables Raw'!L22+'Tables Raw'!L28</f>
        <v>0</v>
      </c>
      <c r="N18" s="44"/>
      <c r="O18" s="44"/>
      <c r="P18" s="30">
        <f>'Tables Raw'!O22+'Tables Raw'!O28</f>
        <v>3</v>
      </c>
      <c r="Q18" s="176"/>
      <c r="R18" s="42"/>
      <c r="S18" s="32"/>
      <c r="T18" s="31">
        <f>'Tables Raw'!$U$22+'Tables Raw'!$U$28</f>
        <v>2</v>
      </c>
      <c r="U18" s="31"/>
      <c r="V18" s="31"/>
      <c r="W18" s="31">
        <f>'Tables Raw'!$X$22+'Tables Raw'!$X$28</f>
        <v>2</v>
      </c>
      <c r="X18" s="31"/>
      <c r="Y18" s="31"/>
      <c r="Z18" s="31">
        <f>'Tables Raw'!AA22+'Tables Raw'!AA28</f>
        <v>2</v>
      </c>
      <c r="AA18" s="31"/>
      <c r="AB18" s="31"/>
      <c r="AC18" s="31">
        <v>1</v>
      </c>
      <c r="AD18" s="31"/>
      <c r="AE18" s="31"/>
      <c r="AF18" s="117">
        <f>'Tables Raw'!AG22+'Tables Raw'!AG28</f>
        <v>6</v>
      </c>
      <c r="AG18" s="104"/>
      <c r="AH18" s="207"/>
      <c r="AI18" s="32"/>
      <c r="AK18" s="207"/>
      <c r="AL18" s="207"/>
      <c r="AM18" s="207"/>
      <c r="AN18" s="34">
        <v>6</v>
      </c>
      <c r="AO18" s="35"/>
      <c r="AP18" s="36"/>
      <c r="AQ18" s="206" t="s">
        <v>34</v>
      </c>
    </row>
    <row r="19" spans="1:43" x14ac:dyDescent="0.35">
      <c r="A19" s="207"/>
      <c r="B19" s="72" t="s">
        <v>35</v>
      </c>
      <c r="C19" s="97" t="s">
        <v>175</v>
      </c>
      <c r="D19" s="31">
        <f>'Tables Raw'!C23</f>
        <v>3</v>
      </c>
      <c r="E19" s="31"/>
      <c r="F19" s="31"/>
      <c r="G19" s="31">
        <f>'Tables Raw'!F23</f>
        <v>0</v>
      </c>
      <c r="H19" s="31"/>
      <c r="I19" s="31"/>
      <c r="J19" s="31">
        <f>'Tables Raw'!I23</f>
        <v>4</v>
      </c>
      <c r="K19" s="31"/>
      <c r="L19" s="31"/>
      <c r="M19" s="31">
        <f>'Tables Raw'!L23</f>
        <v>0</v>
      </c>
      <c r="N19" s="44"/>
      <c r="O19" s="44"/>
      <c r="P19" s="30">
        <f>'Tables Raw'!O23</f>
        <v>6</v>
      </c>
      <c r="Q19" s="176"/>
      <c r="R19" s="42"/>
      <c r="S19" s="32"/>
      <c r="T19" s="31">
        <f>'Tables Raw'!$U$23</f>
        <v>2</v>
      </c>
      <c r="U19" s="31"/>
      <c r="V19" s="31"/>
      <c r="W19" s="31">
        <f>'Tables Raw'!$X$23</f>
        <v>3</v>
      </c>
      <c r="X19" s="31"/>
      <c r="Y19" s="31"/>
      <c r="Z19" s="31">
        <f>'Tables Raw'!AA23</f>
        <v>0</v>
      </c>
      <c r="AA19" s="31"/>
      <c r="AB19" s="31"/>
      <c r="AC19" s="31">
        <v>1</v>
      </c>
      <c r="AD19" s="31"/>
      <c r="AE19" s="31"/>
      <c r="AF19" s="117">
        <f>'Tables Raw'!AG23</f>
        <v>5</v>
      </c>
      <c r="AG19" s="104"/>
      <c r="AH19" s="207"/>
      <c r="AI19" s="32"/>
      <c r="AK19" s="207"/>
      <c r="AL19" s="207"/>
      <c r="AM19" s="207"/>
      <c r="AN19" s="34">
        <v>8</v>
      </c>
      <c r="AO19" s="35"/>
      <c r="AP19" s="36"/>
      <c r="AQ19" s="206" t="s">
        <v>36</v>
      </c>
    </row>
    <row r="20" spans="1:43" x14ac:dyDescent="0.35">
      <c r="A20" s="207"/>
      <c r="B20" s="72" t="s">
        <v>39</v>
      </c>
      <c r="C20" s="98" t="s">
        <v>176</v>
      </c>
      <c r="D20" s="31">
        <f>'Tables Raw'!C25</f>
        <v>2</v>
      </c>
      <c r="E20" s="31"/>
      <c r="F20" s="31"/>
      <c r="G20" s="31">
        <f>'Tables Raw'!F25</f>
        <v>6</v>
      </c>
      <c r="H20" s="31"/>
      <c r="I20" s="31"/>
      <c r="J20" s="31">
        <f>'Tables Raw'!I25</f>
        <v>10</v>
      </c>
      <c r="K20" s="31"/>
      <c r="L20" s="31"/>
      <c r="M20" s="31">
        <f>'Tables Raw'!L25</f>
        <v>7</v>
      </c>
      <c r="N20" s="44"/>
      <c r="O20" s="44"/>
      <c r="P20" s="30">
        <f>'Tables Raw'!O25</f>
        <v>23</v>
      </c>
      <c r="Q20" s="176"/>
      <c r="R20" s="42"/>
      <c r="S20" s="32"/>
      <c r="T20" s="31">
        <f>'Tables Raw'!$U$25</f>
        <v>4</v>
      </c>
      <c r="U20" s="31"/>
      <c r="V20" s="31"/>
      <c r="W20" s="31">
        <f>'Tables Raw'!$X$25</f>
        <v>4</v>
      </c>
      <c r="X20" s="31"/>
      <c r="Y20" s="31"/>
      <c r="Z20" s="31">
        <f>'Tables Raw'!AA25</f>
        <v>3</v>
      </c>
      <c r="AA20" s="31"/>
      <c r="AB20" s="31"/>
      <c r="AC20" s="31">
        <v>2</v>
      </c>
      <c r="AD20" s="31"/>
      <c r="AE20" s="31"/>
      <c r="AF20" s="117">
        <f>'Tables Raw'!AG25</f>
        <v>11</v>
      </c>
      <c r="AG20" s="104"/>
      <c r="AH20" s="207"/>
      <c r="AI20" s="32"/>
      <c r="AK20" s="207"/>
      <c r="AL20" s="207"/>
      <c r="AM20" s="207"/>
      <c r="AN20" s="34">
        <v>14</v>
      </c>
      <c r="AO20" s="35"/>
      <c r="AP20" s="36"/>
      <c r="AQ20" s="206" t="s">
        <v>38</v>
      </c>
    </row>
    <row r="21" spans="1:43" x14ac:dyDescent="0.35">
      <c r="A21" s="207"/>
      <c r="B21" s="72" t="s">
        <v>40</v>
      </c>
      <c r="C21" s="101" t="s">
        <v>177</v>
      </c>
      <c r="D21" s="31">
        <f>'Tables Raw'!C26+'Tables Raw'!C31</f>
        <v>3</v>
      </c>
      <c r="E21" s="31"/>
      <c r="F21" s="31"/>
      <c r="G21" s="31">
        <f>'Tables Raw'!F26+'Tables Raw'!F31</f>
        <v>5</v>
      </c>
      <c r="H21" s="31"/>
      <c r="I21" s="31"/>
      <c r="J21" s="31">
        <f>'Tables Raw'!I26+'Tables Raw'!I31</f>
        <v>3</v>
      </c>
      <c r="K21" s="31"/>
      <c r="L21" s="31"/>
      <c r="M21" s="31">
        <f>'Tables Raw'!L26+'Tables Raw'!L31</f>
        <v>4</v>
      </c>
      <c r="N21" s="44"/>
      <c r="O21" s="44"/>
      <c r="P21" s="30">
        <f>'Tables Raw'!O26+'Tables Raw'!O31</f>
        <v>13</v>
      </c>
      <c r="Q21" s="176"/>
      <c r="R21" s="42"/>
      <c r="S21" s="32"/>
      <c r="T21" s="31">
        <f>'Tables Raw'!$U$26+'Tables Raw'!$U$31</f>
        <v>8</v>
      </c>
      <c r="U21" s="31"/>
      <c r="V21" s="31"/>
      <c r="W21" s="31">
        <f>'Tables Raw'!$X$26+'Tables Raw'!$X$31</f>
        <v>3</v>
      </c>
      <c r="X21" s="31"/>
      <c r="Y21" s="31"/>
      <c r="Z21" s="31">
        <f>'Tables Raw'!AA26+'Tables Raw'!AA31</f>
        <v>2</v>
      </c>
      <c r="AA21" s="31"/>
      <c r="AB21" s="31"/>
      <c r="AC21" s="31">
        <v>4</v>
      </c>
      <c r="AD21" s="31"/>
      <c r="AE21" s="31"/>
      <c r="AF21" s="117">
        <f>'Tables Raw'!AG26+'Tables Raw'!AG31</f>
        <v>13</v>
      </c>
      <c r="AG21" s="104"/>
      <c r="AH21" s="207"/>
      <c r="AI21" s="32"/>
      <c r="AK21" s="207"/>
      <c r="AL21" s="207"/>
      <c r="AM21" s="207"/>
      <c r="AN21" s="34">
        <v>12</v>
      </c>
      <c r="AO21" s="35"/>
      <c r="AP21" s="36"/>
      <c r="AQ21" s="206" t="s">
        <v>40</v>
      </c>
    </row>
    <row r="22" spans="1:43" x14ac:dyDescent="0.35">
      <c r="A22" s="207"/>
      <c r="B22" s="72" t="s">
        <v>46</v>
      </c>
      <c r="C22" s="99" t="s">
        <v>178</v>
      </c>
      <c r="D22" s="31">
        <f>'Tables Raw'!C21+'Tables Raw'!C27+'Tables Raw'!C29</f>
        <v>1</v>
      </c>
      <c r="E22" s="31"/>
      <c r="F22" s="31"/>
      <c r="G22" s="31">
        <f>'Tables Raw'!F21+'Tables Raw'!F27+'Tables Raw'!F29</f>
        <v>2</v>
      </c>
      <c r="H22" s="31"/>
      <c r="I22" s="31"/>
      <c r="J22" s="31">
        <f>'Tables Raw'!I21+'Tables Raw'!I27+'Tables Raw'!I29</f>
        <v>2</v>
      </c>
      <c r="K22" s="31"/>
      <c r="L22" s="31"/>
      <c r="M22" s="31">
        <f>'Tables Raw'!L21+'Tables Raw'!L27+'Tables Raw'!L29</f>
        <v>2</v>
      </c>
      <c r="N22" s="44"/>
      <c r="O22" s="44"/>
      <c r="P22" s="30">
        <f>'Tables Raw'!O21+'Tables Raw'!O27+'Tables Raw'!O29</f>
        <v>6</v>
      </c>
      <c r="Q22" s="176"/>
      <c r="R22" s="42"/>
      <c r="S22" s="32"/>
      <c r="T22" s="31">
        <f>'Tables Raw'!$U$21+'Tables Raw'!$U$27+'Tables Raw'!$U$29</f>
        <v>5</v>
      </c>
      <c r="U22" s="31"/>
      <c r="V22" s="31"/>
      <c r="W22" s="31">
        <f>'Tables Raw'!$X$21+'Tables Raw'!$X$27+'Tables Raw'!$X$29</f>
        <v>5</v>
      </c>
      <c r="X22" s="31"/>
      <c r="Y22" s="31"/>
      <c r="Z22" s="31">
        <f>'Tables Raw'!AA21+'Tables Raw'!AA27+'Tables Raw'!AA29</f>
        <v>7</v>
      </c>
      <c r="AA22" s="31"/>
      <c r="AB22" s="31"/>
      <c r="AC22" s="31">
        <v>0</v>
      </c>
      <c r="AD22" s="31"/>
      <c r="AE22" s="31"/>
      <c r="AF22" s="117">
        <f>'Tables Raw'!AG21+'Tables Raw'!AG27+'Tables Raw'!AG29</f>
        <v>17</v>
      </c>
      <c r="AG22" s="104"/>
      <c r="AH22" s="207"/>
      <c r="AI22" s="32"/>
      <c r="AK22" s="207"/>
      <c r="AL22" s="207"/>
      <c r="AM22" s="207"/>
      <c r="AN22" s="34">
        <v>20</v>
      </c>
      <c r="AO22" s="35"/>
      <c r="AP22" s="36"/>
      <c r="AQ22" s="9" t="s">
        <v>42</v>
      </c>
    </row>
    <row r="23" spans="1:43" x14ac:dyDescent="0.35">
      <c r="A23" s="207"/>
      <c r="B23" s="72" t="s">
        <v>44</v>
      </c>
      <c r="C23" s="100" t="s">
        <v>179</v>
      </c>
      <c r="D23" s="31">
        <f>'Tables Raw'!C24+'Tables Raw'!C30</f>
        <v>1</v>
      </c>
      <c r="E23" s="31"/>
      <c r="F23" s="31"/>
      <c r="G23" s="31">
        <f>'Tables Raw'!F24+'Tables Raw'!F30</f>
        <v>4</v>
      </c>
      <c r="H23" s="31"/>
      <c r="I23" s="31"/>
      <c r="J23" s="31">
        <f>'Tables Raw'!I24+'Tables Raw'!I30</f>
        <v>3</v>
      </c>
      <c r="K23" s="31"/>
      <c r="L23" s="31"/>
      <c r="M23" s="31">
        <f>'Tables Raw'!L24+'Tables Raw'!L30</f>
        <v>4</v>
      </c>
      <c r="N23" s="44"/>
      <c r="O23" s="44"/>
      <c r="P23" s="30">
        <f>'Tables Raw'!O24+'Tables Raw'!O30</f>
        <v>9</v>
      </c>
      <c r="Q23" s="176"/>
      <c r="R23" s="42"/>
      <c r="S23" s="32"/>
      <c r="T23" s="31">
        <f>'Tables Raw'!$U$24+'Tables Raw'!$U$30</f>
        <v>4</v>
      </c>
      <c r="U23" s="31"/>
      <c r="V23" s="31"/>
      <c r="W23" s="31">
        <f>'Tables Raw'!$X$24+'Tables Raw'!$X$30</f>
        <v>2</v>
      </c>
      <c r="X23" s="31"/>
      <c r="Y23" s="31"/>
      <c r="Z23" s="31">
        <f>'Tables Raw'!AA24+'Tables Raw'!AA30</f>
        <v>3</v>
      </c>
      <c r="AA23" s="31"/>
      <c r="AB23" s="31"/>
      <c r="AC23" s="31">
        <v>0</v>
      </c>
      <c r="AD23" s="31"/>
      <c r="AE23" s="31"/>
      <c r="AF23" s="117">
        <f>'Tables Raw'!AG24+'Tables Raw'!AG30</f>
        <v>9</v>
      </c>
      <c r="AG23" s="104"/>
      <c r="AH23" s="207"/>
      <c r="AI23" s="32"/>
      <c r="AK23" s="207"/>
      <c r="AL23" s="207"/>
      <c r="AM23" s="207"/>
      <c r="AN23" s="34">
        <v>8</v>
      </c>
      <c r="AO23" s="35"/>
      <c r="AP23" s="36"/>
      <c r="AQ23" s="206" t="s">
        <v>44</v>
      </c>
    </row>
    <row r="24" spans="1:43" x14ac:dyDescent="0.35">
      <c r="A24" s="37"/>
      <c r="B24" s="72" t="s">
        <v>18</v>
      </c>
      <c r="D24" s="37">
        <f>SUM(D18:D23)</f>
        <v>11</v>
      </c>
      <c r="E24" s="37"/>
      <c r="F24" s="37"/>
      <c r="G24" s="37">
        <f>SUM(G18:G23)</f>
        <v>19</v>
      </c>
      <c r="H24" s="37"/>
      <c r="I24" s="37"/>
      <c r="J24" s="37">
        <f>SUM(J18:J23)</f>
        <v>23</v>
      </c>
      <c r="K24" s="37"/>
      <c r="L24" s="37"/>
      <c r="M24" s="37">
        <f>SUM(M18:M23)</f>
        <v>17</v>
      </c>
      <c r="N24" s="37"/>
      <c r="O24" s="37"/>
      <c r="P24" s="38">
        <f>SUM(P18:P23)</f>
        <v>60</v>
      </c>
      <c r="Q24" s="39"/>
      <c r="R24" s="39"/>
      <c r="S24" s="40"/>
      <c r="T24" s="37">
        <f>SUM(T18:T23)</f>
        <v>25</v>
      </c>
      <c r="U24" s="37"/>
      <c r="V24" s="37"/>
      <c r="W24" s="37">
        <f>SUM(W18:W23)</f>
        <v>19</v>
      </c>
      <c r="X24" s="37"/>
      <c r="Y24" s="37"/>
      <c r="Z24" s="37">
        <f>SUM(Z18:Z23)</f>
        <v>17</v>
      </c>
      <c r="AA24" s="37"/>
      <c r="AB24" s="37"/>
      <c r="AC24" s="37">
        <v>8</v>
      </c>
      <c r="AD24" s="37"/>
      <c r="AE24" s="207"/>
      <c r="AF24" s="195">
        <f>SUM(AF18:AF23)</f>
        <v>61</v>
      </c>
      <c r="AG24" s="105"/>
      <c r="AH24" s="207"/>
      <c r="AI24" s="32"/>
      <c r="AK24" s="207"/>
      <c r="AL24" s="207"/>
      <c r="AM24" s="207"/>
      <c r="AN24" s="34">
        <v>68</v>
      </c>
      <c r="AO24" s="35"/>
      <c r="AP24" s="36"/>
      <c r="AQ24" s="206"/>
    </row>
    <row r="25" spans="1:43" x14ac:dyDescent="0.35">
      <c r="A25" s="29">
        <v>4</v>
      </c>
      <c r="B25" s="53" t="s">
        <v>47</v>
      </c>
      <c r="C25" s="53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30"/>
      <c r="Q25" s="31"/>
      <c r="R25" s="31"/>
      <c r="S25" s="32"/>
      <c r="T25" s="207"/>
      <c r="U25" s="207"/>
      <c r="V25" s="207"/>
      <c r="W25" s="207"/>
      <c r="X25" s="207"/>
      <c r="Y25" s="207"/>
      <c r="Z25" s="207"/>
      <c r="AA25" s="207"/>
      <c r="AB25" s="207"/>
      <c r="AC25" s="207"/>
      <c r="AD25" s="207"/>
      <c r="AE25" s="207"/>
      <c r="AF25" s="117"/>
      <c r="AG25" s="31"/>
      <c r="AH25" s="207"/>
      <c r="AI25" s="32"/>
      <c r="AK25" s="207"/>
      <c r="AL25" s="207"/>
      <c r="AM25" s="207"/>
      <c r="AN25" s="34"/>
      <c r="AO25" s="35"/>
      <c r="AP25" s="36"/>
      <c r="AQ25" s="206"/>
    </row>
    <row r="26" spans="1:43" x14ac:dyDescent="0.35">
      <c r="A26" s="207"/>
      <c r="B26" s="72" t="s">
        <v>34</v>
      </c>
      <c r="C26" s="94" t="s">
        <v>174</v>
      </c>
      <c r="D26" s="31">
        <f>'Tables Raw'!C35+'Tables Raw'!C41</f>
        <v>1</v>
      </c>
      <c r="E26" s="31"/>
      <c r="F26" s="31"/>
      <c r="G26" s="31">
        <f>'Tables Raw'!F35+'Tables Raw'!F41</f>
        <v>0</v>
      </c>
      <c r="H26" s="31"/>
      <c r="I26" s="31"/>
      <c r="J26" s="31">
        <f>'Tables Raw'!I35+'Tables Raw'!I41</f>
        <v>1</v>
      </c>
      <c r="K26" s="31"/>
      <c r="L26" s="31"/>
      <c r="M26" s="31">
        <f>'Tables Raw'!L35+'Tables Raw'!L41</f>
        <v>3</v>
      </c>
      <c r="N26" s="44"/>
      <c r="O26" s="44"/>
      <c r="P26" s="30">
        <f>'Tables Raw'!O35+'Tables Raw'!O41</f>
        <v>5</v>
      </c>
      <c r="Q26" s="42"/>
      <c r="R26" s="42"/>
      <c r="S26" s="32"/>
      <c r="T26" s="31">
        <f>'Tables Raw'!U$35+'Tables Raw'!U$41</f>
        <v>6</v>
      </c>
      <c r="U26" s="31"/>
      <c r="V26" s="31"/>
      <c r="W26" s="31">
        <f>'Tables Raw'!X$35+'Tables Raw'!X$41</f>
        <v>1</v>
      </c>
      <c r="X26" s="31"/>
      <c r="Y26" s="31"/>
      <c r="Z26" s="31">
        <f>'Tables Raw'!AA$35+'Tables Raw'!AA$41</f>
        <v>1</v>
      </c>
      <c r="AA26" s="31"/>
      <c r="AB26" s="31"/>
      <c r="AC26" s="31">
        <v>1</v>
      </c>
      <c r="AD26" s="31"/>
      <c r="AE26" s="9"/>
      <c r="AF26" s="117">
        <f>'Tables Raw'!AG$35+'Tables Raw'!AG$41</f>
        <v>8</v>
      </c>
      <c r="AG26" s="104"/>
      <c r="AH26" s="207"/>
      <c r="AI26" s="32"/>
      <c r="AJ26" s="207">
        <v>2</v>
      </c>
      <c r="AK26" s="207">
        <v>3</v>
      </c>
      <c r="AL26" s="207">
        <v>4</v>
      </c>
      <c r="AM26" s="207">
        <v>5</v>
      </c>
      <c r="AN26" s="30">
        <v>14</v>
      </c>
      <c r="AO26" s="35"/>
      <c r="AP26" s="36"/>
      <c r="AQ26" s="206" t="s">
        <v>48</v>
      </c>
    </row>
    <row r="27" spans="1:43" x14ac:dyDescent="0.35">
      <c r="A27" s="207"/>
      <c r="B27" s="72" t="s">
        <v>35</v>
      </c>
      <c r="C27" s="97" t="s">
        <v>175</v>
      </c>
      <c r="D27" s="31">
        <f>'Tables Raw'!C36</f>
        <v>2</v>
      </c>
      <c r="E27" s="31"/>
      <c r="F27" s="31"/>
      <c r="G27" s="31">
        <f>'Tables Raw'!F36</f>
        <v>1</v>
      </c>
      <c r="H27" s="31"/>
      <c r="I27" s="31"/>
      <c r="J27" s="31">
        <f>'Tables Raw'!I36</f>
        <v>2</v>
      </c>
      <c r="K27" s="31"/>
      <c r="L27" s="31"/>
      <c r="M27" s="31">
        <f>'Tables Raw'!L36</f>
        <v>2</v>
      </c>
      <c r="N27" s="44"/>
      <c r="O27" s="44"/>
      <c r="P27" s="30">
        <f>'Tables Raw'!O36</f>
        <v>7</v>
      </c>
      <c r="Q27" s="176"/>
      <c r="R27" s="42"/>
      <c r="S27" s="32"/>
      <c r="T27" s="31">
        <f>'Tables Raw'!U$36</f>
        <v>6</v>
      </c>
      <c r="U27" s="31"/>
      <c r="V27" s="31"/>
      <c r="W27" s="31">
        <f>'Tables Raw'!X$36</f>
        <v>0</v>
      </c>
      <c r="X27" s="31"/>
      <c r="Y27" s="31"/>
      <c r="Z27" s="31">
        <f>'Tables Raw'!AA$36</f>
        <v>3</v>
      </c>
      <c r="AA27" s="31"/>
      <c r="AB27" s="31"/>
      <c r="AC27" s="31">
        <v>3</v>
      </c>
      <c r="AD27" s="31"/>
      <c r="AE27" s="9"/>
      <c r="AF27" s="117">
        <f>'Tables Raw'!AG$36</f>
        <v>9</v>
      </c>
      <c r="AG27" s="104"/>
      <c r="AH27" s="207"/>
      <c r="AI27" s="32"/>
      <c r="AJ27" s="207">
        <v>3</v>
      </c>
      <c r="AK27" s="207">
        <v>3</v>
      </c>
      <c r="AL27" s="207">
        <v>4</v>
      </c>
      <c r="AM27" s="207">
        <v>5</v>
      </c>
      <c r="AN27" s="30">
        <v>15</v>
      </c>
      <c r="AO27" s="35"/>
      <c r="AP27" s="36"/>
      <c r="AQ27" s="206"/>
    </row>
    <row r="28" spans="1:43" x14ac:dyDescent="0.35">
      <c r="A28" s="207"/>
      <c r="B28" s="72" t="s">
        <v>39</v>
      </c>
      <c r="C28" s="98" t="s">
        <v>176</v>
      </c>
      <c r="D28" s="31">
        <f>'Tables Raw'!C38</f>
        <v>3</v>
      </c>
      <c r="E28" s="31"/>
      <c r="F28" s="31"/>
      <c r="G28" s="31">
        <f>'Tables Raw'!F38</f>
        <v>5</v>
      </c>
      <c r="H28" s="31"/>
      <c r="I28" s="31"/>
      <c r="J28" s="31">
        <f>'Tables Raw'!I38</f>
        <v>6</v>
      </c>
      <c r="K28" s="31"/>
      <c r="L28" s="31"/>
      <c r="M28" s="31">
        <f>'Tables Raw'!L38</f>
        <v>14</v>
      </c>
      <c r="N28" s="44"/>
      <c r="O28" s="44"/>
      <c r="P28" s="30">
        <f>'Tables Raw'!O38</f>
        <v>24</v>
      </c>
      <c r="Q28" s="176"/>
      <c r="R28" s="42"/>
      <c r="S28" s="32"/>
      <c r="T28" s="31">
        <f>'Tables Raw'!U$38</f>
        <v>5</v>
      </c>
      <c r="U28" s="31"/>
      <c r="V28" s="31"/>
      <c r="W28" s="31">
        <f>'Tables Raw'!X$38</f>
        <v>4</v>
      </c>
      <c r="X28" s="31"/>
      <c r="Y28" s="31"/>
      <c r="Z28" s="31">
        <f>'Tables Raw'!AA$38</f>
        <v>8</v>
      </c>
      <c r="AA28" s="31"/>
      <c r="AB28" s="31"/>
      <c r="AC28" s="31">
        <v>8</v>
      </c>
      <c r="AD28" s="31"/>
      <c r="AE28" s="9"/>
      <c r="AF28" s="117">
        <f>'Tables Raw'!AG$38</f>
        <v>17</v>
      </c>
      <c r="AG28" s="104"/>
      <c r="AH28" s="207"/>
      <c r="AI28" s="32"/>
      <c r="AJ28" s="207">
        <v>6</v>
      </c>
      <c r="AK28" s="207">
        <v>10</v>
      </c>
      <c r="AL28" s="207">
        <v>12</v>
      </c>
      <c r="AM28" s="207">
        <v>12</v>
      </c>
      <c r="AN28" s="30">
        <v>40</v>
      </c>
      <c r="AO28" s="35"/>
      <c r="AP28" s="36"/>
      <c r="AQ28" s="206"/>
    </row>
    <row r="29" spans="1:43" x14ac:dyDescent="0.35">
      <c r="A29" s="207"/>
      <c r="B29" s="72" t="s">
        <v>40</v>
      </c>
      <c r="C29" s="101" t="s">
        <v>177</v>
      </c>
      <c r="D29" s="31">
        <f>'Tables Raw'!C39+'Tables Raw'!C44</f>
        <v>3</v>
      </c>
      <c r="E29" s="31"/>
      <c r="F29" s="31"/>
      <c r="G29" s="31">
        <f>'Tables Raw'!F39+'Tables Raw'!F44</f>
        <v>6</v>
      </c>
      <c r="H29" s="31"/>
      <c r="I29" s="31"/>
      <c r="J29" s="31">
        <f>'Tables Raw'!I39+'Tables Raw'!I44</f>
        <v>8</v>
      </c>
      <c r="K29" s="31"/>
      <c r="L29" s="31"/>
      <c r="M29" s="31">
        <f>'Tables Raw'!L39+'Tables Raw'!L44</f>
        <v>17</v>
      </c>
      <c r="N29" s="44"/>
      <c r="O29" s="44"/>
      <c r="P29" s="30">
        <f>'Tables Raw'!O39+'Tables Raw'!O44</f>
        <v>33</v>
      </c>
      <c r="Q29" s="176"/>
      <c r="R29" s="42"/>
      <c r="S29" s="32"/>
      <c r="T29" s="31">
        <f>'Tables Raw'!U$39+'Tables Raw'!U$44</f>
        <v>18</v>
      </c>
      <c r="U29" s="31"/>
      <c r="V29" s="31"/>
      <c r="W29" s="31">
        <f>'Tables Raw'!X$39+'Tables Raw'!X$44</f>
        <v>4</v>
      </c>
      <c r="X29" s="31"/>
      <c r="Y29" s="31"/>
      <c r="Z29" s="31">
        <f>'Tables Raw'!AA$39+'Tables Raw'!AA$44</f>
        <v>10</v>
      </c>
      <c r="AA29" s="31"/>
      <c r="AB29" s="31"/>
      <c r="AC29" s="31">
        <v>10</v>
      </c>
      <c r="AD29" s="31"/>
      <c r="AE29" s="9"/>
      <c r="AF29" s="117">
        <f>'Tables Raw'!AG$39+'Tables Raw'!AG$44</f>
        <v>32</v>
      </c>
      <c r="AG29" s="104"/>
      <c r="AH29" s="207"/>
      <c r="AI29" s="32"/>
      <c r="AJ29" s="207">
        <v>12</v>
      </c>
      <c r="AK29" s="207">
        <v>12</v>
      </c>
      <c r="AL29" s="207">
        <v>14</v>
      </c>
      <c r="AM29" s="207">
        <v>14</v>
      </c>
      <c r="AN29" s="30">
        <v>52</v>
      </c>
      <c r="AO29" s="35"/>
      <c r="AP29" s="36"/>
      <c r="AQ29" s="206"/>
    </row>
    <row r="30" spans="1:43" x14ac:dyDescent="0.35">
      <c r="A30" s="207"/>
      <c r="B30" s="72" t="s">
        <v>46</v>
      </c>
      <c r="C30" s="99" t="s">
        <v>178</v>
      </c>
      <c r="D30" s="31">
        <f>'Tables Raw'!C34+'Tables Raw'!C40+'Tables Raw'!C42</f>
        <v>2</v>
      </c>
      <c r="E30" s="31"/>
      <c r="F30" s="31"/>
      <c r="G30" s="31">
        <f>'Tables Raw'!F34+'Tables Raw'!F40+'Tables Raw'!F42</f>
        <v>2</v>
      </c>
      <c r="H30" s="31"/>
      <c r="I30" s="31"/>
      <c r="J30" s="31">
        <f>'Tables Raw'!I34+'Tables Raw'!I40+'Tables Raw'!I42</f>
        <v>4</v>
      </c>
      <c r="K30" s="31"/>
      <c r="L30" s="31"/>
      <c r="M30" s="31">
        <f>'Tables Raw'!L34+'Tables Raw'!L40+'Tables Raw'!L42</f>
        <v>7</v>
      </c>
      <c r="N30" s="44"/>
      <c r="O30" s="44"/>
      <c r="P30" s="30">
        <f>'Tables Raw'!O34+'Tables Raw'!O40+'Tables Raw'!O42</f>
        <v>13</v>
      </c>
      <c r="Q30" s="176"/>
      <c r="R30" s="42"/>
      <c r="S30" s="32"/>
      <c r="T30" s="31">
        <f>'Tables Raw'!U$34+'Tables Raw'!U$40+'Tables Raw'!U$42</f>
        <v>17</v>
      </c>
      <c r="U30" s="31"/>
      <c r="V30" s="31"/>
      <c r="W30" s="31">
        <f>'Tables Raw'!X$34+'Tables Raw'!X$40+'Tables Raw'!X$42</f>
        <v>10</v>
      </c>
      <c r="X30" s="31"/>
      <c r="Y30" s="31"/>
      <c r="Z30" s="31">
        <f>'Tables Raw'!AA$34+'Tables Raw'!AA$40+'Tables Raw'!AA$42</f>
        <v>13</v>
      </c>
      <c r="AA30" s="31"/>
      <c r="AB30" s="31"/>
      <c r="AC30" s="31">
        <v>13</v>
      </c>
      <c r="AD30" s="31"/>
      <c r="AE30" s="9"/>
      <c r="AF30" s="117">
        <f>'Tables Raw'!AG$34+'Tables Raw'!AG$40+'Tables Raw'!AG$42</f>
        <v>40</v>
      </c>
      <c r="AG30" s="104"/>
      <c r="AH30" s="207"/>
      <c r="AI30" s="32"/>
      <c r="AJ30" s="207">
        <v>14</v>
      </c>
      <c r="AK30" s="207">
        <v>14</v>
      </c>
      <c r="AL30" s="207">
        <v>18</v>
      </c>
      <c r="AM30" s="207">
        <v>20</v>
      </c>
      <c r="AN30" s="30">
        <v>66</v>
      </c>
      <c r="AO30" s="35"/>
      <c r="AP30" s="36"/>
      <c r="AQ30" s="206"/>
    </row>
    <row r="31" spans="1:43" x14ac:dyDescent="0.35">
      <c r="A31" s="207"/>
      <c r="B31" s="72" t="s">
        <v>44</v>
      </c>
      <c r="C31" s="100" t="s">
        <v>179</v>
      </c>
      <c r="D31" s="31">
        <f>'Tables Raw'!C37+'Tables Raw'!C43</f>
        <v>4</v>
      </c>
      <c r="E31" s="31"/>
      <c r="F31" s="31"/>
      <c r="G31" s="31">
        <f>'Tables Raw'!F37+'Tables Raw'!F43</f>
        <v>6</v>
      </c>
      <c r="H31" s="31"/>
      <c r="I31" s="31"/>
      <c r="J31" s="31">
        <f>'Tables Raw'!I37+'Tables Raw'!I43</f>
        <v>3</v>
      </c>
      <c r="K31" s="31"/>
      <c r="L31" s="31"/>
      <c r="M31" s="31">
        <f>'Tables Raw'!L37+'Tables Raw'!L43</f>
        <v>7</v>
      </c>
      <c r="N31" s="44"/>
      <c r="O31" s="44"/>
      <c r="P31" s="30">
        <f>'Tables Raw'!O37+'Tables Raw'!O43</f>
        <v>17</v>
      </c>
      <c r="Q31" s="176"/>
      <c r="R31" s="42"/>
      <c r="S31" s="32"/>
      <c r="T31" s="31">
        <f>'Tables Raw'!U$37+'Tables Raw'!U$43</f>
        <v>11</v>
      </c>
      <c r="U31" s="31"/>
      <c r="V31" s="31"/>
      <c r="W31" s="31">
        <f>'Tables Raw'!X$37+'Tables Raw'!X$43</f>
        <v>8</v>
      </c>
      <c r="X31" s="31"/>
      <c r="Y31" s="31"/>
      <c r="Z31" s="31">
        <f>'Tables Raw'!AA$37+'Tables Raw'!AA$43</f>
        <v>7</v>
      </c>
      <c r="AA31" s="31"/>
      <c r="AB31" s="31"/>
      <c r="AC31" s="31">
        <v>7</v>
      </c>
      <c r="AD31" s="31"/>
      <c r="AE31" s="9"/>
      <c r="AF31" s="117">
        <f>'Tables Raw'!AG$37+'Tables Raw'!AG$43</f>
        <v>26</v>
      </c>
      <c r="AG31" s="104"/>
      <c r="AH31" s="207"/>
      <c r="AI31" s="32"/>
      <c r="AJ31" s="207">
        <v>7</v>
      </c>
      <c r="AK31" s="207">
        <v>7</v>
      </c>
      <c r="AL31" s="207">
        <v>9</v>
      </c>
      <c r="AM31" s="207">
        <v>10</v>
      </c>
      <c r="AN31" s="30">
        <v>33</v>
      </c>
      <c r="AO31" s="35"/>
      <c r="AP31" s="36"/>
      <c r="AQ31" s="206"/>
    </row>
    <row r="32" spans="1:43" x14ac:dyDescent="0.35">
      <c r="A32" s="207"/>
      <c r="B32" s="72" t="s">
        <v>18</v>
      </c>
      <c r="C32" s="82"/>
      <c r="D32" s="41">
        <f>SUM(D26:D31)</f>
        <v>15</v>
      </c>
      <c r="E32" s="41"/>
      <c r="F32" s="41"/>
      <c r="G32" s="41">
        <f>SUM(G26:G31)</f>
        <v>20</v>
      </c>
      <c r="H32" s="41"/>
      <c r="I32" s="41"/>
      <c r="J32" s="41">
        <f>SUM(J26:J31)</f>
        <v>24</v>
      </c>
      <c r="K32" s="41"/>
      <c r="L32" s="41"/>
      <c r="M32" s="41">
        <f>SUM(M26:M31)</f>
        <v>50</v>
      </c>
      <c r="N32" s="41"/>
      <c r="O32" s="41"/>
      <c r="P32" s="38">
        <f>SUM(P26:P31)</f>
        <v>99</v>
      </c>
      <c r="Q32" s="39"/>
      <c r="R32" s="39"/>
      <c r="S32" s="40"/>
      <c r="T32" s="41">
        <f>SUM(T26:T31)</f>
        <v>63</v>
      </c>
      <c r="U32" s="41"/>
      <c r="V32" s="41"/>
      <c r="W32" s="41">
        <f>SUM(W26:W31)</f>
        <v>27</v>
      </c>
      <c r="X32" s="41"/>
      <c r="Y32" s="41"/>
      <c r="Z32" s="41">
        <f>SUM(Z26:Z31)</f>
        <v>42</v>
      </c>
      <c r="AA32" s="41"/>
      <c r="AB32" s="41"/>
      <c r="AC32" s="41">
        <v>42</v>
      </c>
      <c r="AD32" s="41"/>
      <c r="AE32" s="41"/>
      <c r="AF32" s="195">
        <f>SUM(AF26:AF31)</f>
        <v>132</v>
      </c>
      <c r="AG32" s="105"/>
      <c r="AH32" s="207"/>
      <c r="AI32" s="32"/>
      <c r="AJ32" s="37">
        <v>30</v>
      </c>
      <c r="AK32" s="37">
        <v>50</v>
      </c>
      <c r="AL32" s="37">
        <v>70</v>
      </c>
      <c r="AM32" s="37">
        <v>70</v>
      </c>
      <c r="AN32" s="38">
        <v>220</v>
      </c>
      <c r="AO32" s="35"/>
      <c r="AP32" s="36"/>
      <c r="AQ32" s="206"/>
    </row>
    <row r="33" spans="1:42" x14ac:dyDescent="0.35">
      <c r="A33" s="29">
        <v>5</v>
      </c>
      <c r="B33" s="53" t="s">
        <v>49</v>
      </c>
      <c r="C33" s="53"/>
      <c r="D33" s="9"/>
      <c r="E33" s="9"/>
      <c r="F33" s="9"/>
      <c r="G33" s="9"/>
      <c r="H33" s="9"/>
      <c r="I33" s="9"/>
      <c r="J33" s="9"/>
      <c r="K33" s="9"/>
      <c r="L33" s="9"/>
      <c r="M33" s="31"/>
      <c r="N33" s="31"/>
      <c r="O33" s="31"/>
      <c r="P33" s="30" t="s">
        <v>180</v>
      </c>
      <c r="Q33" s="31" t="s">
        <v>51</v>
      </c>
      <c r="R33" s="31" t="s">
        <v>55</v>
      </c>
      <c r="S33" s="36"/>
      <c r="T33" s="31" t="s">
        <v>50</v>
      </c>
      <c r="U33" s="207" t="s">
        <v>51</v>
      </c>
      <c r="V33" s="207" t="s">
        <v>52</v>
      </c>
      <c r="W33" s="207" t="s">
        <v>50</v>
      </c>
      <c r="X33" s="207" t="s">
        <v>51</v>
      </c>
      <c r="Y33" s="207" t="s">
        <v>52</v>
      </c>
      <c r="Z33" s="207" t="s">
        <v>50</v>
      </c>
      <c r="AA33" s="207" t="s">
        <v>51</v>
      </c>
      <c r="AB33" s="207" t="s">
        <v>52</v>
      </c>
      <c r="AC33" s="207" t="s">
        <v>50</v>
      </c>
      <c r="AD33" s="207" t="s">
        <v>51</v>
      </c>
      <c r="AE33" s="207" t="s">
        <v>52</v>
      </c>
      <c r="AF33" s="45" t="s">
        <v>180</v>
      </c>
      <c r="AG33" s="44" t="s">
        <v>51</v>
      </c>
      <c r="AH33" s="42" t="s">
        <v>55</v>
      </c>
      <c r="AI33" s="43"/>
      <c r="AK33" s="207"/>
      <c r="AL33" s="207"/>
      <c r="AM33" s="207"/>
      <c r="AN33" s="34"/>
      <c r="AO33" s="35"/>
      <c r="AP33" s="36"/>
    </row>
    <row r="34" spans="1:42" x14ac:dyDescent="0.35">
      <c r="A34" s="207"/>
      <c r="B34" s="76" t="s">
        <v>34</v>
      </c>
      <c r="C34" s="94" t="s">
        <v>174</v>
      </c>
      <c r="D34" s="31">
        <f>'Tables Raw'!C48+'Tables Raw'!C54</f>
        <v>24</v>
      </c>
      <c r="E34" s="31">
        <f>'Tables Raw'!D48+'Tables Raw'!D54</f>
        <v>31</v>
      </c>
      <c r="F34" s="57">
        <f>D34/E34</f>
        <v>0.77419354838709675</v>
      </c>
      <c r="G34" s="31">
        <f>'Tables Raw'!F48+'Tables Raw'!F54</f>
        <v>27</v>
      </c>
      <c r="H34" s="31">
        <f>'Tables Raw'!G48+'Tables Raw'!G54</f>
        <v>31</v>
      </c>
      <c r="I34" s="57">
        <f>G34/H34</f>
        <v>0.87096774193548387</v>
      </c>
      <c r="J34" s="31">
        <f>'Tables Raw'!I48+'Tables Raw'!I54</f>
        <v>31</v>
      </c>
      <c r="K34" s="31">
        <f>'Tables Raw'!J48+'Tables Raw'!J54</f>
        <v>39</v>
      </c>
      <c r="L34" s="57">
        <f>J34/K34</f>
        <v>0.79487179487179482</v>
      </c>
      <c r="M34" s="31">
        <f>'Tables Raw'!L48+'Tables Raw'!L54</f>
        <v>25</v>
      </c>
      <c r="N34" s="31">
        <f>'Tables Raw'!M48+'Tables Raw'!M54</f>
        <v>28</v>
      </c>
      <c r="O34" s="57">
        <f>M34/N34</f>
        <v>0.8928571428571429</v>
      </c>
      <c r="P34" s="30">
        <f>'Tables Raw'!O48+'Tables Raw'!O54</f>
        <v>59</v>
      </c>
      <c r="Q34" s="31">
        <f>'Tables Raw'!P48+'Tables Raw'!P54</f>
        <v>71</v>
      </c>
      <c r="R34" s="57">
        <f>P34/Q34</f>
        <v>0.83098591549295775</v>
      </c>
      <c r="S34" s="32"/>
      <c r="T34" s="31">
        <f>'Tables Raw'!U48+'Tables Raw'!U54</f>
        <v>38</v>
      </c>
      <c r="U34" s="31">
        <f>'Tables Raw'!V48+'Tables Raw'!V54</f>
        <v>45</v>
      </c>
      <c r="V34" s="46">
        <f>'Tables Raw'!W48+'Tables Raw'!W54</f>
        <v>1.6</v>
      </c>
      <c r="W34" s="31">
        <f>'Tables Raw'!X48+'Tables Raw'!X54</f>
        <v>36</v>
      </c>
      <c r="X34" s="31">
        <f>'Tables Raw'!Y48+'Tables Raw'!Y54</f>
        <v>42</v>
      </c>
      <c r="Y34" s="46">
        <f>'Tables Raw'!Z48+'Tables Raw'!Z54</f>
        <v>1.7838000000000001</v>
      </c>
      <c r="Z34" s="31">
        <f>'Tables Raw'!AA48+'Tables Raw'!AA54</f>
        <v>38</v>
      </c>
      <c r="AA34" s="31">
        <f>'Tables Raw'!AB48+'Tables Raw'!AB54</f>
        <v>43</v>
      </c>
      <c r="AB34" s="46">
        <f>'Tables Raw'!AC48+'Tables Raw'!AC54</f>
        <v>1.8205</v>
      </c>
      <c r="AC34" s="31"/>
      <c r="AD34" s="31"/>
      <c r="AE34" s="31"/>
      <c r="AF34" s="45">
        <f>SUM(T34, W34, Z34, AC34)</f>
        <v>112</v>
      </c>
      <c r="AG34" s="42">
        <f>SUM(U34, X34, AA34, AD34)</f>
        <v>130</v>
      </c>
      <c r="AH34" s="127">
        <f>AF34/AG34</f>
        <v>0.86153846153846159</v>
      </c>
      <c r="AI34" s="43"/>
      <c r="AK34" s="207"/>
      <c r="AL34" s="207"/>
      <c r="AM34" s="207"/>
      <c r="AN34" s="190">
        <v>0.88</v>
      </c>
      <c r="AO34" s="35"/>
      <c r="AP34" s="36"/>
    </row>
    <row r="35" spans="1:42" x14ac:dyDescent="0.35">
      <c r="A35" s="207"/>
      <c r="B35" s="76" t="s">
        <v>35</v>
      </c>
      <c r="C35" s="97" t="s">
        <v>175</v>
      </c>
      <c r="D35" s="31">
        <f>'Tables Raw'!C49</f>
        <v>44</v>
      </c>
      <c r="E35" s="31">
        <f>'Tables Raw'!D49</f>
        <v>53</v>
      </c>
      <c r="F35" s="57">
        <f t="shared" ref="F35:F39" si="0">D35/E35</f>
        <v>0.83018867924528306</v>
      </c>
      <c r="G35" s="31">
        <f>'Tables Raw'!F49</f>
        <v>47</v>
      </c>
      <c r="H35" s="31">
        <f>'Tables Raw'!G49</f>
        <v>57</v>
      </c>
      <c r="I35" s="57">
        <f t="shared" ref="I35:I39" si="1">G35/H35</f>
        <v>0.82456140350877194</v>
      </c>
      <c r="J35" s="31">
        <f>'Tables Raw'!I49</f>
        <v>50</v>
      </c>
      <c r="K35" s="31">
        <f>'Tables Raw'!J49</f>
        <v>63</v>
      </c>
      <c r="L35" s="57">
        <f t="shared" ref="L35:L39" si="2">J35/K35</f>
        <v>0.79365079365079361</v>
      </c>
      <c r="M35" s="31">
        <f>'Tables Raw'!L49</f>
        <v>47</v>
      </c>
      <c r="N35" s="31">
        <f>'Tables Raw'!M49</f>
        <v>59</v>
      </c>
      <c r="O35" s="57">
        <f t="shared" ref="O35:O39" si="3">M35/N35</f>
        <v>0.79661016949152541</v>
      </c>
      <c r="P35" s="30">
        <f>'Tables Raw'!O49</f>
        <v>85</v>
      </c>
      <c r="Q35" s="31">
        <f>'Tables Raw'!P49</f>
        <v>101</v>
      </c>
      <c r="R35" s="57">
        <f t="shared" ref="R35:R39" si="4">P35/Q35</f>
        <v>0.84158415841584155</v>
      </c>
      <c r="S35" s="161"/>
      <c r="T35" s="31">
        <f>'Tables Raw'!U49</f>
        <v>58</v>
      </c>
      <c r="U35" s="31">
        <f>'Tables Raw'!V49</f>
        <v>73</v>
      </c>
      <c r="V35" s="46">
        <f>'Tables Raw'!W49</f>
        <v>0.78080000000000005</v>
      </c>
      <c r="W35" s="31">
        <f>'Tables Raw'!X49</f>
        <v>55</v>
      </c>
      <c r="X35" s="31">
        <f>'Tables Raw'!Y49</f>
        <v>69</v>
      </c>
      <c r="Y35" s="46">
        <f>'Tables Raw'!Z49</f>
        <v>0.78259999999999996</v>
      </c>
      <c r="Z35" s="31">
        <f>'Tables Raw'!AA49</f>
        <v>50</v>
      </c>
      <c r="AA35" s="31">
        <f>'Tables Raw'!AB49</f>
        <v>64</v>
      </c>
      <c r="AB35" s="46">
        <f>'Tables Raw'!AC49</f>
        <v>0.76559999999999995</v>
      </c>
      <c r="AC35" s="31"/>
      <c r="AD35" s="31"/>
      <c r="AE35" s="31"/>
      <c r="AF35" s="45">
        <f t="shared" ref="AF35:AF39" si="5">SUM(T35, W35, Z35, AC35)</f>
        <v>163</v>
      </c>
      <c r="AG35" s="42">
        <f t="shared" ref="AG35:AG39" si="6">SUM(U35, X35, AA35, AD35)</f>
        <v>206</v>
      </c>
      <c r="AH35" s="127">
        <f t="shared" ref="AH35:AH39" si="7">AF35/AG35</f>
        <v>0.79126213592233008</v>
      </c>
      <c r="AI35" s="107"/>
      <c r="AK35" s="207"/>
      <c r="AL35" s="207"/>
      <c r="AM35" s="207"/>
      <c r="AN35" s="190">
        <v>0.82</v>
      </c>
      <c r="AO35" s="35"/>
      <c r="AP35" s="36"/>
    </row>
    <row r="36" spans="1:42" x14ac:dyDescent="0.35">
      <c r="A36" s="207"/>
      <c r="B36" s="76" t="s">
        <v>39</v>
      </c>
      <c r="C36" s="98" t="s">
        <v>176</v>
      </c>
      <c r="D36" s="31">
        <f>'Tables Raw'!C51</f>
        <v>65</v>
      </c>
      <c r="E36" s="31">
        <f>'Tables Raw'!D51</f>
        <v>77</v>
      </c>
      <c r="F36" s="57">
        <f t="shared" si="0"/>
        <v>0.8441558441558441</v>
      </c>
      <c r="G36" s="31">
        <f>'Tables Raw'!F51</f>
        <v>76</v>
      </c>
      <c r="H36" s="31">
        <f>'Tables Raw'!G51</f>
        <v>96</v>
      </c>
      <c r="I36" s="57">
        <f t="shared" si="1"/>
        <v>0.79166666666666663</v>
      </c>
      <c r="J36" s="31">
        <f>'Tables Raw'!I51</f>
        <v>70</v>
      </c>
      <c r="K36" s="31">
        <f>'Tables Raw'!J51</f>
        <v>87</v>
      </c>
      <c r="L36" s="57">
        <f t="shared" si="2"/>
        <v>0.8045977011494253</v>
      </c>
      <c r="M36" s="31">
        <f>'Tables Raw'!L51</f>
        <v>71</v>
      </c>
      <c r="N36" s="31">
        <f>'Tables Raw'!M51</f>
        <v>92</v>
      </c>
      <c r="O36" s="57">
        <f t="shared" si="3"/>
        <v>0.77173913043478259</v>
      </c>
      <c r="P36" s="30">
        <f>'Tables Raw'!O51</f>
        <v>166</v>
      </c>
      <c r="Q36" s="31">
        <f>'Tables Raw'!P51</f>
        <v>202</v>
      </c>
      <c r="R36" s="57">
        <f t="shared" si="4"/>
        <v>0.82178217821782173</v>
      </c>
      <c r="S36" s="161"/>
      <c r="T36" s="31">
        <f>'Tables Raw'!U51</f>
        <v>79</v>
      </c>
      <c r="U36" s="31">
        <f>'Tables Raw'!V51</f>
        <v>100</v>
      </c>
      <c r="V36" s="46">
        <f>'Tables Raw'!W51</f>
        <v>0.79</v>
      </c>
      <c r="W36" s="31">
        <f>'Tables Raw'!X51</f>
        <v>67</v>
      </c>
      <c r="X36" s="31">
        <f>'Tables Raw'!Y51</f>
        <v>84</v>
      </c>
      <c r="Y36" s="46">
        <f>'Tables Raw'!Z51</f>
        <v>0.79759999999999998</v>
      </c>
      <c r="Z36" s="31">
        <f>'Tables Raw'!AA51</f>
        <v>70</v>
      </c>
      <c r="AA36" s="31">
        <f>'Tables Raw'!AB51</f>
        <v>81</v>
      </c>
      <c r="AB36" s="46">
        <f>'Tables Raw'!AC51</f>
        <v>0.86419999999999997</v>
      </c>
      <c r="AC36" s="31"/>
      <c r="AD36" s="31"/>
      <c r="AE36" s="31"/>
      <c r="AF36" s="45">
        <f t="shared" si="5"/>
        <v>216</v>
      </c>
      <c r="AG36" s="42">
        <f t="shared" si="6"/>
        <v>265</v>
      </c>
      <c r="AH36" s="127">
        <f t="shared" si="7"/>
        <v>0.81509433962264155</v>
      </c>
      <c r="AI36" s="107"/>
      <c r="AK36" s="207"/>
      <c r="AL36" s="207"/>
      <c r="AM36" s="207"/>
      <c r="AN36" s="190">
        <v>0.85</v>
      </c>
      <c r="AO36" s="35"/>
      <c r="AP36" s="36"/>
    </row>
    <row r="37" spans="1:42" x14ac:dyDescent="0.35">
      <c r="A37" s="207"/>
      <c r="B37" s="76" t="s">
        <v>40</v>
      </c>
      <c r="C37" s="101" t="s">
        <v>177</v>
      </c>
      <c r="D37" s="31">
        <f>'Tables Raw'!C52+'Tables Raw'!C57</f>
        <v>236</v>
      </c>
      <c r="E37" s="31">
        <f>'Tables Raw'!D52+'Tables Raw'!D57</f>
        <v>263</v>
      </c>
      <c r="F37" s="57">
        <f t="shared" si="0"/>
        <v>0.89733840304182511</v>
      </c>
      <c r="G37" s="31">
        <f>'Tables Raw'!F52+'Tables Raw'!F57</f>
        <v>207</v>
      </c>
      <c r="H37" s="31">
        <f>'Tables Raw'!G52+'Tables Raw'!G57</f>
        <v>230</v>
      </c>
      <c r="I37" s="57">
        <f t="shared" si="1"/>
        <v>0.9</v>
      </c>
      <c r="J37" s="31">
        <f>'Tables Raw'!I52+'Tables Raw'!I57</f>
        <v>226</v>
      </c>
      <c r="K37" s="31">
        <f>'Tables Raw'!J52+'Tables Raw'!J57</f>
        <v>250</v>
      </c>
      <c r="L37" s="57">
        <f t="shared" si="2"/>
        <v>0.90400000000000003</v>
      </c>
      <c r="M37" s="31">
        <f>'Tables Raw'!L52+'Tables Raw'!L57</f>
        <v>247</v>
      </c>
      <c r="N37" s="31">
        <f>'Tables Raw'!M52+'Tables Raw'!M57</f>
        <v>269</v>
      </c>
      <c r="O37" s="57">
        <f t="shared" si="3"/>
        <v>0.91821561338289959</v>
      </c>
      <c r="P37" s="30">
        <f>'Tables Raw'!O52+'Tables Raw'!O57</f>
        <v>493</v>
      </c>
      <c r="Q37" s="31">
        <f>'Tables Raw'!P52+'Tables Raw'!P57</f>
        <v>546</v>
      </c>
      <c r="R37" s="57">
        <f t="shared" si="4"/>
        <v>0.90293040293040294</v>
      </c>
      <c r="S37" s="161"/>
      <c r="T37" s="31">
        <f>'Tables Raw'!U52+'Tables Raw'!U57</f>
        <v>281</v>
      </c>
      <c r="U37" s="31">
        <f>'Tables Raw'!V52+'Tables Raw'!V57</f>
        <v>314</v>
      </c>
      <c r="V37" s="46">
        <f>'Tables Raw'!W52+'Tables Raw'!W57</f>
        <v>1.8946000000000001</v>
      </c>
      <c r="W37" s="31">
        <f>'Tables Raw'!X52+'Tables Raw'!X57</f>
        <v>244</v>
      </c>
      <c r="X37" s="31">
        <f>'Tables Raw'!Y52+'Tables Raw'!Y57</f>
        <v>268</v>
      </c>
      <c r="Y37" s="46">
        <f>'Tables Raw'!Z52+'Tables Raw'!Z57</f>
        <v>1.9100999999999999</v>
      </c>
      <c r="Z37" s="31">
        <f>'Tables Raw'!AA52+'Tables Raw'!AA57</f>
        <v>257</v>
      </c>
      <c r="AA37" s="31">
        <f>'Tables Raw'!AB52+'Tables Raw'!AB57</f>
        <v>280</v>
      </c>
      <c r="AB37" s="46">
        <f>'Tables Raw'!AC52+'Tables Raw'!AC57</f>
        <v>1.9173</v>
      </c>
      <c r="AC37" s="31"/>
      <c r="AD37" s="31"/>
      <c r="AE37" s="31"/>
      <c r="AF37" s="45">
        <f t="shared" si="5"/>
        <v>782</v>
      </c>
      <c r="AG37" s="42">
        <f t="shared" si="6"/>
        <v>862</v>
      </c>
      <c r="AH37" s="127">
        <f t="shared" si="7"/>
        <v>0.90719257540603249</v>
      </c>
      <c r="AI37" s="107"/>
      <c r="AK37" s="207"/>
      <c r="AL37" s="207"/>
      <c r="AM37" s="207"/>
      <c r="AN37" s="190">
        <v>0.94</v>
      </c>
      <c r="AO37" s="35"/>
      <c r="AP37" s="36"/>
    </row>
    <row r="38" spans="1:42" x14ac:dyDescent="0.35">
      <c r="A38" s="207"/>
      <c r="B38" s="76" t="s">
        <v>46</v>
      </c>
      <c r="C38" s="99" t="s">
        <v>178</v>
      </c>
      <c r="D38" s="31">
        <f>'Tables Raw'!C47+'Tables Raw'!C53+'Tables Raw'!C55</f>
        <v>73</v>
      </c>
      <c r="E38" s="31">
        <f>'Tables Raw'!D47+'Tables Raw'!D53+'Tables Raw'!D55</f>
        <v>86</v>
      </c>
      <c r="F38" s="57">
        <f t="shared" si="0"/>
        <v>0.84883720930232553</v>
      </c>
      <c r="G38" s="31">
        <f>'Tables Raw'!F47+'Tables Raw'!F53+'Tables Raw'!F55</f>
        <v>74</v>
      </c>
      <c r="H38" s="31">
        <f>'Tables Raw'!G47+'Tables Raw'!G53+'Tables Raw'!G55</f>
        <v>85</v>
      </c>
      <c r="I38" s="57">
        <f t="shared" si="1"/>
        <v>0.87058823529411766</v>
      </c>
      <c r="J38" s="31">
        <f>'Tables Raw'!I47+'Tables Raw'!I53+'Tables Raw'!I55</f>
        <v>59</v>
      </c>
      <c r="K38" s="31">
        <f>'Tables Raw'!J47+'Tables Raw'!J53+'Tables Raw'!J55</f>
        <v>71</v>
      </c>
      <c r="L38" s="57">
        <f t="shared" si="2"/>
        <v>0.83098591549295775</v>
      </c>
      <c r="M38" s="31">
        <f>'Tables Raw'!L47+'Tables Raw'!L53+'Tables Raw'!L55</f>
        <v>80</v>
      </c>
      <c r="N38" s="31">
        <f>'Tables Raw'!M47+'Tables Raw'!M53+'Tables Raw'!M55</f>
        <v>89</v>
      </c>
      <c r="O38" s="57">
        <f t="shared" si="3"/>
        <v>0.898876404494382</v>
      </c>
      <c r="P38" s="30">
        <f>'Tables Raw'!O47+'Tables Raw'!O53+'Tables Raw'!O55</f>
        <v>143</v>
      </c>
      <c r="Q38" s="31">
        <f>'Tables Raw'!P47+'Tables Raw'!P53+'Tables Raw'!P55</f>
        <v>164</v>
      </c>
      <c r="R38" s="57">
        <f t="shared" si="4"/>
        <v>0.87195121951219512</v>
      </c>
      <c r="S38" s="161"/>
      <c r="T38" s="31">
        <f>'Tables Raw'!U47+'Tables Raw'!U53+'Tables Raw'!U55</f>
        <v>100</v>
      </c>
      <c r="U38" s="31">
        <f>'Tables Raw'!V47+'Tables Raw'!V53+'Tables Raw'!V55</f>
        <v>122</v>
      </c>
      <c r="V38" s="46">
        <f>'Tables Raw'!W47+'Tables Raw'!W53+'Tables Raw'!W55</f>
        <v>1.8016999999999999</v>
      </c>
      <c r="W38" s="31">
        <f>'Tables Raw'!X47+'Tables Raw'!X53+'Tables Raw'!X55</f>
        <v>95</v>
      </c>
      <c r="X38" s="31">
        <f>'Tables Raw'!Y47+'Tables Raw'!Y53+'Tables Raw'!Y55</f>
        <v>115</v>
      </c>
      <c r="Y38" s="46">
        <f>'Tables Raw'!Z47+'Tables Raw'!Z53+'Tables Raw'!Z55</f>
        <v>2.8090999999999999</v>
      </c>
      <c r="Z38" s="31">
        <f>'Tables Raw'!AA47+'Tables Raw'!AA53+'Tables Raw'!AA55</f>
        <v>96</v>
      </c>
      <c r="AA38" s="31">
        <f>'Tables Raw'!AB47+'Tables Raw'!AB53+'Tables Raw'!AB55</f>
        <v>118</v>
      </c>
      <c r="AB38" s="46">
        <f>'Tables Raw'!AC47+'Tables Raw'!AC53+'Tables Raw'!AC55</f>
        <v>2.7963</v>
      </c>
      <c r="AC38" s="31"/>
      <c r="AD38" s="31"/>
      <c r="AE38" s="31"/>
      <c r="AF38" s="45">
        <f t="shared" si="5"/>
        <v>291</v>
      </c>
      <c r="AG38" s="42">
        <f t="shared" si="6"/>
        <v>355</v>
      </c>
      <c r="AH38" s="127">
        <f t="shared" si="7"/>
        <v>0.81971830985915495</v>
      </c>
      <c r="AI38" s="107"/>
      <c r="AK38" s="207"/>
      <c r="AL38" s="207"/>
      <c r="AM38" s="207"/>
      <c r="AN38" s="190">
        <v>0.85</v>
      </c>
      <c r="AO38" s="35"/>
      <c r="AP38" s="36"/>
    </row>
    <row r="39" spans="1:42" x14ac:dyDescent="0.35">
      <c r="A39" s="207"/>
      <c r="B39" s="76" t="s">
        <v>44</v>
      </c>
      <c r="C39" s="100" t="s">
        <v>179</v>
      </c>
      <c r="D39" s="31">
        <f>'Tables Raw'!C50+'Tables Raw'!C56</f>
        <v>52</v>
      </c>
      <c r="E39" s="31">
        <f>'Tables Raw'!D50+'Tables Raw'!D56</f>
        <v>59</v>
      </c>
      <c r="F39" s="57">
        <f t="shared" si="0"/>
        <v>0.88135593220338981</v>
      </c>
      <c r="G39" s="31">
        <f>'Tables Raw'!F50+'Tables Raw'!F56</f>
        <v>45</v>
      </c>
      <c r="H39" s="31">
        <f>'Tables Raw'!G50+'Tables Raw'!G56</f>
        <v>51</v>
      </c>
      <c r="I39" s="57">
        <f t="shared" si="1"/>
        <v>0.88235294117647056</v>
      </c>
      <c r="J39" s="31">
        <f>'Tables Raw'!I50+'Tables Raw'!I56</f>
        <v>45</v>
      </c>
      <c r="K39" s="31">
        <f>'Tables Raw'!J50+'Tables Raw'!J56</f>
        <v>50</v>
      </c>
      <c r="L39" s="57">
        <f t="shared" si="2"/>
        <v>0.9</v>
      </c>
      <c r="M39" s="31">
        <f>'Tables Raw'!L50+'Tables Raw'!L56</f>
        <v>57</v>
      </c>
      <c r="N39" s="31">
        <f>'Tables Raw'!M50+'Tables Raw'!M56</f>
        <v>71</v>
      </c>
      <c r="O39" s="57">
        <f t="shared" si="3"/>
        <v>0.80281690140845074</v>
      </c>
      <c r="P39" s="30">
        <f>'Tables Raw'!O50+'Tables Raw'!O56</f>
        <v>116</v>
      </c>
      <c r="Q39" s="31">
        <f>'Tables Raw'!P50+'Tables Raw'!P56</f>
        <v>139</v>
      </c>
      <c r="R39" s="57">
        <f t="shared" si="4"/>
        <v>0.83453237410071945</v>
      </c>
      <c r="S39" s="161"/>
      <c r="T39" s="31">
        <f>'Tables Raw'!U50+'Tables Raw'!U56</f>
        <v>52</v>
      </c>
      <c r="U39" s="31">
        <f>'Tables Raw'!V50+'Tables Raw'!V56</f>
        <v>66</v>
      </c>
      <c r="V39" s="46">
        <f>'Tables Raw'!W50+'Tables Raw'!W56</f>
        <v>1.5695000000000001</v>
      </c>
      <c r="W39" s="31">
        <f>'Tables Raw'!X50+'Tables Raw'!X56</f>
        <v>49</v>
      </c>
      <c r="X39" s="31">
        <f>'Tables Raw'!Y50+'Tables Raw'!Y56</f>
        <v>61</v>
      </c>
      <c r="Y39" s="46">
        <f>'Tables Raw'!Z50+'Tables Raw'!Z56</f>
        <v>1.599</v>
      </c>
      <c r="Z39" s="31">
        <f>'Tables Raw'!AA50+'Tables Raw'!AA56</f>
        <v>45</v>
      </c>
      <c r="AA39" s="31">
        <f>'Tables Raw'!AB50+'Tables Raw'!AB56</f>
        <v>54</v>
      </c>
      <c r="AB39" s="46">
        <f>'Tables Raw'!AC50+'Tables Raw'!AC56</f>
        <v>1.5441</v>
      </c>
      <c r="AC39" s="31"/>
      <c r="AD39" s="31"/>
      <c r="AE39" s="31"/>
      <c r="AF39" s="45">
        <f t="shared" si="5"/>
        <v>146</v>
      </c>
      <c r="AG39" s="42">
        <f t="shared" si="6"/>
        <v>181</v>
      </c>
      <c r="AH39" s="127">
        <f t="shared" si="7"/>
        <v>0.8066298342541437</v>
      </c>
      <c r="AI39" s="107"/>
      <c r="AK39" s="207"/>
      <c r="AL39" s="207"/>
      <c r="AM39" s="207"/>
      <c r="AN39" s="190">
        <v>0.81</v>
      </c>
      <c r="AO39" s="35"/>
      <c r="AP39" s="36"/>
    </row>
    <row r="40" spans="1:42" x14ac:dyDescent="0.35">
      <c r="A40" s="207"/>
      <c r="B40" s="76" t="s">
        <v>18</v>
      </c>
      <c r="C40" s="95"/>
      <c r="D40" s="37"/>
      <c r="E40" s="37"/>
      <c r="F40" s="37"/>
      <c r="G40" s="37"/>
      <c r="H40" s="37"/>
      <c r="I40" s="37"/>
      <c r="J40" s="37"/>
      <c r="K40" s="37"/>
      <c r="L40" s="37"/>
      <c r="M40" s="39"/>
      <c r="N40" s="31"/>
      <c r="O40" s="31"/>
      <c r="P40" s="30"/>
      <c r="Q40" s="31"/>
      <c r="R40" s="31"/>
      <c r="S40" s="177"/>
      <c r="T40" s="39">
        <f>SUM(T34:T39)</f>
        <v>608</v>
      </c>
      <c r="U40" s="39"/>
      <c r="V40" s="39"/>
      <c r="W40" s="37">
        <f>SUM(W34:W39)</f>
        <v>546</v>
      </c>
      <c r="X40" s="37"/>
      <c r="Y40" s="37"/>
      <c r="Z40" s="37">
        <f>SUM(Z34:Z39)</f>
        <v>556</v>
      </c>
      <c r="AA40" s="37"/>
      <c r="AB40" s="37"/>
      <c r="AC40" s="37"/>
      <c r="AD40" s="37"/>
      <c r="AE40" s="37"/>
      <c r="AF40" s="103">
        <f>SUM(T40:AE40)</f>
        <v>1710</v>
      </c>
      <c r="AG40" s="108"/>
      <c r="AH40" s="108"/>
      <c r="AI40" s="109"/>
      <c r="AK40" s="207"/>
      <c r="AL40" s="207"/>
      <c r="AM40" s="207"/>
      <c r="AN40" s="34"/>
      <c r="AO40" s="35"/>
      <c r="AP40" s="36"/>
    </row>
    <row r="41" spans="1:42" x14ac:dyDescent="0.35">
      <c r="A41" s="29">
        <v>6</v>
      </c>
      <c r="B41" s="77" t="s">
        <v>57</v>
      </c>
      <c r="C41" s="84"/>
      <c r="D41" s="9"/>
      <c r="E41" s="9"/>
      <c r="F41" s="9"/>
      <c r="G41" s="9"/>
      <c r="H41" s="9"/>
      <c r="I41" s="9"/>
      <c r="J41" s="29"/>
      <c r="K41" s="29"/>
      <c r="L41" s="29"/>
      <c r="M41" s="29"/>
      <c r="N41" s="29"/>
      <c r="O41" s="29"/>
      <c r="P41" s="30"/>
      <c r="Q41" s="35"/>
      <c r="R41" s="31"/>
      <c r="S41" s="32"/>
      <c r="T41" s="207"/>
      <c r="U41" s="207"/>
      <c r="V41" s="207"/>
      <c r="W41" s="207"/>
      <c r="X41" s="207"/>
      <c r="Y41" s="207"/>
      <c r="Z41" s="207"/>
      <c r="AA41" s="207"/>
      <c r="AB41" s="207"/>
      <c r="AC41" s="207"/>
      <c r="AD41" s="207"/>
      <c r="AE41" s="207"/>
      <c r="AF41" s="45" t="s">
        <v>180</v>
      </c>
      <c r="AG41" s="44" t="s">
        <v>51</v>
      </c>
      <c r="AH41" s="42" t="s">
        <v>55</v>
      </c>
      <c r="AI41" s="43"/>
      <c r="AK41" s="207"/>
      <c r="AL41" s="207"/>
      <c r="AM41" s="207"/>
      <c r="AN41" s="34"/>
      <c r="AO41" s="35"/>
      <c r="AP41" s="36"/>
    </row>
    <row r="42" spans="1:42" x14ac:dyDescent="0.35">
      <c r="A42" s="207"/>
      <c r="B42" s="71" t="s">
        <v>34</v>
      </c>
      <c r="C42" s="94" t="s">
        <v>174</v>
      </c>
      <c r="D42" s="31">
        <f>'Tables Raw'!C61+'Tables Raw'!C67</f>
        <v>24</v>
      </c>
      <c r="E42" s="31"/>
      <c r="F42" s="57">
        <f>'Tables Raw'!E61+'Tables Raw'!E67</f>
        <v>6.1700000000000005E-2</v>
      </c>
      <c r="G42" s="31">
        <f>'Tables Raw'!F61+'Tables Raw'!F67</f>
        <v>20</v>
      </c>
      <c r="H42" s="31"/>
      <c r="I42" s="57">
        <f>'Tables Raw'!H61+'Tables Raw'!H67</f>
        <v>5.4899999999999997E-2</v>
      </c>
      <c r="J42" s="31">
        <f>'Tables Raw'!I61+'Tables Raw'!I67</f>
        <v>28</v>
      </c>
      <c r="K42" s="31"/>
      <c r="L42" s="57">
        <f>'Tables Raw'!K61+'Tables Raw'!K67</f>
        <v>7.6500000000000012E-2</v>
      </c>
      <c r="M42" s="31">
        <f>'Tables Raw'!L61+'Tables Raw'!L67</f>
        <v>21</v>
      </c>
      <c r="N42" s="31"/>
      <c r="O42" s="57">
        <f>'Tables Raw'!N61+'Tables Raw'!N67</f>
        <v>5.1500000000000004E-2</v>
      </c>
      <c r="P42" s="30">
        <f>'Tables Raw'!O61+'Tables Raw'!O67</f>
        <v>47</v>
      </c>
      <c r="Q42" s="57">
        <f>'Tables Raw'!Q61+'Tables Raw'!Q67</f>
        <v>5.7400000000000007E-2</v>
      </c>
      <c r="R42" s="31"/>
      <c r="S42" s="32"/>
      <c r="T42" s="31">
        <f>'Tables Raw'!U61+'Tables Raw'!U67</f>
        <v>36</v>
      </c>
      <c r="U42" s="31">
        <f>'Tables Raw'!V61+'Tables Raw'!V67</f>
        <v>0</v>
      </c>
      <c r="V42" s="57">
        <f>'Tables Raw'!W61+'Tables Raw'!W67</f>
        <v>6.8900000000000003E-2</v>
      </c>
      <c r="W42" s="31">
        <f>'Tables Raw'!X61+'Tables Raw'!X67</f>
        <v>35</v>
      </c>
      <c r="X42" s="31">
        <f>'Tables Raw'!Y61+'Tables Raw'!Y67</f>
        <v>0</v>
      </c>
      <c r="Y42" s="57">
        <f>'Tables Raw'!Z61+'Tables Raw'!Z67</f>
        <v>7.7200000000000005E-2</v>
      </c>
      <c r="Z42" s="31">
        <f>'Tables Raw'!AA61+'Tables Raw'!AA67</f>
        <v>37</v>
      </c>
      <c r="AA42" s="31">
        <f>'Tables Raw'!AB61+'Tables Raw'!AB67</f>
        <v>0</v>
      </c>
      <c r="AB42" s="57">
        <f>'Tables Raw'!AC61+'Tables Raw'!AC67</f>
        <v>7.5999999999999998E-2</v>
      </c>
      <c r="AC42" s="31"/>
      <c r="AD42" s="31"/>
      <c r="AE42" s="207"/>
      <c r="AF42" s="45">
        <f>SUM(T42, W42, Z42, AC42)</f>
        <v>108</v>
      </c>
      <c r="AG42" s="42">
        <f>SUM(U42, X42, AA42, AD42)</f>
        <v>0</v>
      </c>
      <c r="AH42" s="127" t="e">
        <f>AF42/AG42</f>
        <v>#DIV/0!</v>
      </c>
      <c r="AI42" s="32"/>
      <c r="AK42" s="207"/>
      <c r="AL42" s="207"/>
      <c r="AM42" s="207"/>
      <c r="AN42" s="34"/>
      <c r="AO42" s="35"/>
      <c r="AP42" s="36"/>
    </row>
    <row r="43" spans="1:42" x14ac:dyDescent="0.35">
      <c r="A43" s="207"/>
      <c r="B43" s="71" t="s">
        <v>35</v>
      </c>
      <c r="C43" s="97" t="s">
        <v>175</v>
      </c>
      <c r="D43" s="31">
        <f>'Tables Raw'!C62</f>
        <v>27</v>
      </c>
      <c r="E43" s="31"/>
      <c r="F43" s="57">
        <f>'Tables Raw'!E62</f>
        <v>6.9400000000000003E-2</v>
      </c>
      <c r="G43" s="31">
        <f>'Tables Raw'!F62</f>
        <v>33</v>
      </c>
      <c r="H43" s="31"/>
      <c r="I43" s="57">
        <f>'Tables Raw'!H62</f>
        <v>9.0700000000000003E-2</v>
      </c>
      <c r="J43" s="31">
        <f>'Tables Raw'!I62</f>
        <v>40</v>
      </c>
      <c r="K43" s="31"/>
      <c r="L43" s="57">
        <f>'Tables Raw'!K62</f>
        <v>0.10929999999999999</v>
      </c>
      <c r="M43" s="31">
        <f>'Tables Raw'!L62</f>
        <v>40</v>
      </c>
      <c r="N43" s="31"/>
      <c r="O43" s="57">
        <f>'Tables Raw'!N62</f>
        <v>9.8000000000000004E-2</v>
      </c>
      <c r="P43" s="30">
        <f>'Tables Raw'!O62</f>
        <v>59</v>
      </c>
      <c r="Q43" s="57">
        <f>'Tables Raw'!Q62</f>
        <v>7.1999999999999995E-2</v>
      </c>
      <c r="R43" s="31"/>
      <c r="S43" s="32"/>
      <c r="T43" s="31">
        <f>'Tables Raw'!U62</f>
        <v>51</v>
      </c>
      <c r="U43" s="31">
        <f>'Tables Raw'!V62</f>
        <v>0</v>
      </c>
      <c r="V43" s="57">
        <f>'Tables Raw'!W62</f>
        <v>9.7699999999999995E-2</v>
      </c>
      <c r="W43" s="31">
        <f>'Tables Raw'!X62</f>
        <v>42</v>
      </c>
      <c r="X43" s="31">
        <f>'Tables Raw'!Y62</f>
        <v>0</v>
      </c>
      <c r="Y43" s="57">
        <f>'Tables Raw'!Z62</f>
        <v>9.2700000000000005E-2</v>
      </c>
      <c r="Z43" s="31">
        <f>'Tables Raw'!AA62</f>
        <v>40</v>
      </c>
      <c r="AA43" s="31">
        <f>'Tables Raw'!AB62</f>
        <v>0</v>
      </c>
      <c r="AB43" s="57">
        <f>'Tables Raw'!AC62</f>
        <v>8.2100000000000006E-2</v>
      </c>
      <c r="AC43" s="31"/>
      <c r="AD43" s="31"/>
      <c r="AE43" s="207"/>
      <c r="AF43" s="45">
        <f t="shared" ref="AF43:AF47" si="8">SUM(T43, W43, Z43, AC43)</f>
        <v>133</v>
      </c>
      <c r="AG43" s="42">
        <f t="shared" ref="AG43:AG47" si="9">SUM(U43, X43, AA43, AD43)</f>
        <v>0</v>
      </c>
      <c r="AH43" s="127" t="e">
        <f t="shared" ref="AH43:AH47" si="10">AF43/AG43</f>
        <v>#DIV/0!</v>
      </c>
      <c r="AI43" s="32"/>
      <c r="AK43" s="207"/>
      <c r="AL43" s="207"/>
      <c r="AM43" s="207"/>
      <c r="AN43" s="34"/>
      <c r="AO43" s="35"/>
      <c r="AP43" s="36"/>
    </row>
    <row r="44" spans="1:42" x14ac:dyDescent="0.35">
      <c r="A44" s="207"/>
      <c r="B44" s="71" t="s">
        <v>39</v>
      </c>
      <c r="C44" s="98" t="s">
        <v>176</v>
      </c>
      <c r="D44" s="31">
        <f>'Tables Raw'!C64</f>
        <v>43</v>
      </c>
      <c r="E44" s="31"/>
      <c r="F44" s="57">
        <f>'Tables Raw'!E64</f>
        <v>0.1105</v>
      </c>
      <c r="G44" s="31">
        <f>'Tables Raw'!F64</f>
        <v>64</v>
      </c>
      <c r="H44" s="31"/>
      <c r="I44" s="57">
        <f>'Tables Raw'!H64</f>
        <v>0.17580000000000001</v>
      </c>
      <c r="J44" s="31">
        <f>'Tables Raw'!I64</f>
        <v>55</v>
      </c>
      <c r="K44" s="31"/>
      <c r="L44" s="57">
        <f>'Tables Raw'!K64</f>
        <v>0.15029999999999999</v>
      </c>
      <c r="M44" s="31">
        <f>'Tables Raw'!L64</f>
        <v>58</v>
      </c>
      <c r="N44" s="31"/>
      <c r="O44" s="57">
        <f>'Tables Raw'!N64</f>
        <v>0.14219999999999999</v>
      </c>
      <c r="P44" s="30">
        <f>'Tables Raw'!O64</f>
        <v>128</v>
      </c>
      <c r="Q44" s="57">
        <f>'Tables Raw'!Q64</f>
        <v>0.15609999999999999</v>
      </c>
      <c r="R44" s="31"/>
      <c r="S44" s="32"/>
      <c r="T44" s="31">
        <f>'Tables Raw'!U64</f>
        <v>66</v>
      </c>
      <c r="U44" s="31">
        <f>'Tables Raw'!V64</f>
        <v>0</v>
      </c>
      <c r="V44" s="57">
        <f>'Tables Raw'!W64</f>
        <v>0.12640000000000001</v>
      </c>
      <c r="W44" s="31">
        <f>'Tables Raw'!X64</f>
        <v>59</v>
      </c>
      <c r="X44" s="31">
        <f>'Tables Raw'!Y64</f>
        <v>0</v>
      </c>
      <c r="Y44" s="57">
        <f>'Tables Raw'!Z64</f>
        <v>0.13020000000000001</v>
      </c>
      <c r="Z44" s="31">
        <f>'Tables Raw'!AA64</f>
        <v>52</v>
      </c>
      <c r="AA44" s="31">
        <f>'Tables Raw'!AB64</f>
        <v>0</v>
      </c>
      <c r="AB44" s="57">
        <f>'Tables Raw'!AC64</f>
        <v>0.10680000000000001</v>
      </c>
      <c r="AC44" s="31"/>
      <c r="AD44" s="31"/>
      <c r="AE44" s="207"/>
      <c r="AF44" s="45">
        <f t="shared" si="8"/>
        <v>177</v>
      </c>
      <c r="AG44" s="42">
        <f t="shared" si="9"/>
        <v>0</v>
      </c>
      <c r="AH44" s="127" t="e">
        <f t="shared" si="10"/>
        <v>#DIV/0!</v>
      </c>
      <c r="AI44" s="32"/>
      <c r="AK44" s="207"/>
      <c r="AL44" s="207"/>
      <c r="AM44" s="207"/>
      <c r="AN44" s="34"/>
      <c r="AO44" s="35"/>
      <c r="AP44" s="36"/>
    </row>
    <row r="45" spans="1:42" x14ac:dyDescent="0.35">
      <c r="A45" s="207"/>
      <c r="B45" s="71" t="s">
        <v>40</v>
      </c>
      <c r="C45" s="101" t="s">
        <v>177</v>
      </c>
      <c r="D45" s="31">
        <f>'Tables Raw'!C65+'Tables Raw'!C70</f>
        <v>204</v>
      </c>
      <c r="E45" s="31"/>
      <c r="F45" s="57">
        <f>'Tables Raw'!E65+'Tables Raw'!E70</f>
        <v>0.52450000000000008</v>
      </c>
      <c r="G45" s="31">
        <f>'Tables Raw'!F65+'Tables Raw'!F70</f>
        <v>166</v>
      </c>
      <c r="H45" s="31"/>
      <c r="I45" s="57">
        <f>'Tables Raw'!H65+'Tables Raw'!H70</f>
        <v>0.45600000000000002</v>
      </c>
      <c r="J45" s="31">
        <f>'Tables Raw'!I65+'Tables Raw'!I70</f>
        <v>179</v>
      </c>
      <c r="K45" s="31"/>
      <c r="L45" s="57">
        <f>'Tables Raw'!K65+'Tables Raw'!K70</f>
        <v>0.48899999999999999</v>
      </c>
      <c r="M45" s="31">
        <f>'Tables Raw'!L65+'Tables Raw'!L70</f>
        <v>196</v>
      </c>
      <c r="N45" s="31"/>
      <c r="O45" s="57">
        <f>'Tables Raw'!N65+'Tables Raw'!N70</f>
        <v>0.48039999999999999</v>
      </c>
      <c r="P45" s="30">
        <f>'Tables Raw'!O65+'Tables Raw'!O70</f>
        <v>399</v>
      </c>
      <c r="Q45" s="57">
        <f>'Tables Raw'!Q65+'Tables Raw'!Q70</f>
        <v>0.48659999999999998</v>
      </c>
      <c r="R45" s="31"/>
      <c r="S45" s="32"/>
      <c r="T45" s="31">
        <f>'Tables Raw'!U65+'Tables Raw'!U70</f>
        <v>254</v>
      </c>
      <c r="U45" s="31">
        <f>'Tables Raw'!V65+'Tables Raw'!V70</f>
        <v>0</v>
      </c>
      <c r="V45" s="57">
        <f>'Tables Raw'!W65+'Tables Raw'!W70</f>
        <v>0.48660000000000003</v>
      </c>
      <c r="W45" s="31">
        <f>'Tables Raw'!X65+'Tables Raw'!X70</f>
        <v>210</v>
      </c>
      <c r="X45" s="31">
        <f>'Tables Raw'!Y65+'Tables Raw'!Y70</f>
        <v>0</v>
      </c>
      <c r="Y45" s="57">
        <f>'Tables Raw'!Z65+'Tables Raw'!Z70</f>
        <v>0.46359999999999996</v>
      </c>
      <c r="Z45" s="31">
        <f>'Tables Raw'!AA65+'Tables Raw'!AA70</f>
        <v>236</v>
      </c>
      <c r="AA45" s="31">
        <f>'Tables Raw'!AB65+'Tables Raw'!AB70</f>
        <v>0</v>
      </c>
      <c r="AB45" s="57">
        <f>'Tables Raw'!AC65+'Tables Raw'!AC70</f>
        <v>0.48459999999999998</v>
      </c>
      <c r="AC45" s="31"/>
      <c r="AD45" s="31"/>
      <c r="AE45" s="207"/>
      <c r="AF45" s="45">
        <f t="shared" si="8"/>
        <v>700</v>
      </c>
      <c r="AG45" s="42">
        <f t="shared" si="9"/>
        <v>0</v>
      </c>
      <c r="AH45" s="127" t="e">
        <f t="shared" si="10"/>
        <v>#DIV/0!</v>
      </c>
      <c r="AI45" s="32"/>
      <c r="AK45" s="207"/>
      <c r="AL45" s="207"/>
      <c r="AM45" s="207"/>
      <c r="AN45" s="34"/>
      <c r="AO45" s="35"/>
      <c r="AP45" s="36"/>
    </row>
    <row r="46" spans="1:42" x14ac:dyDescent="0.35">
      <c r="A46" s="207"/>
      <c r="B46" s="71" t="s">
        <v>46</v>
      </c>
      <c r="C46" s="99" t="s">
        <v>178</v>
      </c>
      <c r="D46" s="31">
        <f>'Tables Raw'!C60+'Tables Raw'!C66+'Tables Raw'!C68</f>
        <v>57</v>
      </c>
      <c r="E46" s="31"/>
      <c r="F46" s="57">
        <f>'Tables Raw'!E60+'Tables Raw'!E66+'Tables Raw'!E68</f>
        <v>0.14660000000000001</v>
      </c>
      <c r="G46" s="31">
        <f>'Tables Raw'!F60+'Tables Raw'!F66+'Tables Raw'!F68</f>
        <v>53</v>
      </c>
      <c r="H46" s="31"/>
      <c r="I46" s="57">
        <f>'Tables Raw'!H60+'Tables Raw'!H66+'Tables Raw'!H68</f>
        <v>0.14560000000000001</v>
      </c>
      <c r="J46" s="31">
        <f>'Tables Raw'!I60+'Tables Raw'!I66+'Tables Raw'!I68</f>
        <v>44</v>
      </c>
      <c r="K46" s="31"/>
      <c r="L46" s="57">
        <f>'Tables Raw'!K60+'Tables Raw'!K66+'Tables Raw'!K68</f>
        <v>0.12019999999999999</v>
      </c>
      <c r="M46" s="31">
        <f>'Tables Raw'!L60+'Tables Raw'!L66+'Tables Raw'!L68</f>
        <v>50</v>
      </c>
      <c r="N46" s="31"/>
      <c r="O46" s="57">
        <f>'Tables Raw'!N60+'Tables Raw'!N66+'Tables Raw'!N68</f>
        <v>0.12250000000000001</v>
      </c>
      <c r="P46" s="30">
        <f>'Tables Raw'!O60+'Tables Raw'!O66+'Tables Raw'!O68</f>
        <v>101</v>
      </c>
      <c r="Q46" s="57">
        <f>'Tables Raw'!Q60+'Tables Raw'!Q66+'Tables Raw'!Q68</f>
        <v>0.1232</v>
      </c>
      <c r="R46" s="31"/>
      <c r="S46" s="32"/>
      <c r="T46" s="31">
        <f>'Tables Raw'!U60+'Tables Raw'!U66+'Tables Raw'!U68</f>
        <v>81</v>
      </c>
      <c r="U46" s="31">
        <f>'Tables Raw'!V60+'Tables Raw'!V66+'Tables Raw'!V68</f>
        <v>0</v>
      </c>
      <c r="V46" s="57">
        <f>'Tables Raw'!W60+'Tables Raw'!W66+'Tables Raw'!W68</f>
        <v>0.15510000000000002</v>
      </c>
      <c r="W46" s="31">
        <f>'Tables Raw'!X60+'Tables Raw'!X66+'Tables Raw'!X68</f>
        <v>75</v>
      </c>
      <c r="X46" s="31">
        <f>'Tables Raw'!Y60+'Tables Raw'!Y66+'Tables Raw'!Y68</f>
        <v>0</v>
      </c>
      <c r="Y46" s="57">
        <f>'Tables Raw'!Z60+'Tables Raw'!Z66+'Tables Raw'!Z68</f>
        <v>0.16549999999999998</v>
      </c>
      <c r="Z46" s="31">
        <f>'Tables Raw'!AA60+'Tables Raw'!AA66+'Tables Raw'!AA68</f>
        <v>87</v>
      </c>
      <c r="AA46" s="31">
        <f>'Tables Raw'!AB60+'Tables Raw'!AB66+'Tables Raw'!AB68</f>
        <v>0</v>
      </c>
      <c r="AB46" s="57">
        <f>'Tables Raw'!AC60+'Tables Raw'!AC66+'Tables Raw'!AC68</f>
        <v>0.17870000000000003</v>
      </c>
      <c r="AC46" s="31"/>
      <c r="AD46" s="31"/>
      <c r="AE46" s="207"/>
      <c r="AF46" s="45">
        <f t="shared" si="8"/>
        <v>243</v>
      </c>
      <c r="AG46" s="42">
        <f t="shared" si="9"/>
        <v>0</v>
      </c>
      <c r="AH46" s="127" t="e">
        <f t="shared" si="10"/>
        <v>#DIV/0!</v>
      </c>
      <c r="AI46" s="32"/>
      <c r="AK46" s="207"/>
      <c r="AL46" s="207"/>
      <c r="AM46" s="207"/>
      <c r="AN46" s="34"/>
      <c r="AO46" s="35"/>
      <c r="AP46" s="36"/>
    </row>
    <row r="47" spans="1:42" x14ac:dyDescent="0.35">
      <c r="A47" s="207"/>
      <c r="B47" s="71" t="s">
        <v>44</v>
      </c>
      <c r="C47" s="100" t="s">
        <v>179</v>
      </c>
      <c r="D47" s="31">
        <f>'Tables Raw'!C63+'Tables Raw'!C69</f>
        <v>34</v>
      </c>
      <c r="E47" s="31"/>
      <c r="F47" s="57">
        <f>'Tables Raw'!E63+'Tables Raw'!E69</f>
        <v>8.7400000000000005E-2</v>
      </c>
      <c r="G47" s="31">
        <f>'Tables Raw'!F63+'Tables Raw'!F69</f>
        <v>28</v>
      </c>
      <c r="H47" s="31"/>
      <c r="I47" s="57">
        <f>'Tables Raw'!H63+'Tables Raw'!H69</f>
        <v>7.6899999999999996E-2</v>
      </c>
      <c r="J47" s="31">
        <f>'Tables Raw'!I63+'Tables Raw'!I69</f>
        <v>20</v>
      </c>
      <c r="K47" s="31"/>
      <c r="L47" s="57">
        <f>'Tables Raw'!K63+'Tables Raw'!K69</f>
        <v>5.4600000000000003E-2</v>
      </c>
      <c r="M47" s="31">
        <f>'Tables Raw'!L63+'Tables Raw'!L69</f>
        <v>43</v>
      </c>
      <c r="N47" s="31"/>
      <c r="O47" s="57">
        <f>'Tables Raw'!N63+'Tables Raw'!N69</f>
        <v>0.10539999999999999</v>
      </c>
      <c r="P47" s="30">
        <f>'Tables Raw'!O63+'Tables Raw'!O69</f>
        <v>86</v>
      </c>
      <c r="Q47" s="57">
        <f>'Tables Raw'!Q63+'Tables Raw'!Q69</f>
        <v>0.10489999999999999</v>
      </c>
      <c r="R47" s="31"/>
      <c r="S47" s="32"/>
      <c r="T47" s="31">
        <f>'Tables Raw'!U63+'Tables Raw'!U69</f>
        <v>34</v>
      </c>
      <c r="U47" s="31">
        <f>'Tables Raw'!V63+'Tables Raw'!V69</f>
        <v>0</v>
      </c>
      <c r="V47" s="57">
        <f>'Tables Raw'!W63+'Tables Raw'!W69</f>
        <v>6.5099999999999991E-2</v>
      </c>
      <c r="W47" s="31">
        <f>'Tables Raw'!X63+'Tables Raw'!X69</f>
        <v>32</v>
      </c>
      <c r="X47" s="31">
        <f>'Tables Raw'!Y63+'Tables Raw'!Y69</f>
        <v>0</v>
      </c>
      <c r="Y47" s="57">
        <f>'Tables Raw'!Z63+'Tables Raw'!Z69</f>
        <v>7.0599999999999996E-2</v>
      </c>
      <c r="Z47" s="31">
        <f>'Tables Raw'!AA63+'Tables Raw'!AA69</f>
        <v>35</v>
      </c>
      <c r="AA47" s="31">
        <f>'Tables Raw'!AB63+'Tables Raw'!AB69</f>
        <v>0</v>
      </c>
      <c r="AB47" s="57">
        <f>'Tables Raw'!AC63+'Tables Raw'!AC69</f>
        <v>7.1800000000000003E-2</v>
      </c>
      <c r="AC47" s="31"/>
      <c r="AD47" s="31"/>
      <c r="AE47" s="207"/>
      <c r="AF47" s="45">
        <f t="shared" si="8"/>
        <v>101</v>
      </c>
      <c r="AG47" s="42">
        <f t="shared" si="9"/>
        <v>0</v>
      </c>
      <c r="AH47" s="127" t="e">
        <f t="shared" si="10"/>
        <v>#DIV/0!</v>
      </c>
      <c r="AI47" s="32"/>
      <c r="AK47" s="207"/>
      <c r="AL47" s="207"/>
      <c r="AM47" s="207"/>
      <c r="AN47" s="34"/>
      <c r="AO47" s="35"/>
      <c r="AP47" s="36"/>
    </row>
    <row r="48" spans="1:42" x14ac:dyDescent="0.35">
      <c r="A48" s="207"/>
      <c r="B48" s="71" t="s">
        <v>18</v>
      </c>
      <c r="D48" s="207"/>
      <c r="E48" s="207"/>
      <c r="F48" s="207"/>
      <c r="G48" s="207"/>
      <c r="H48" s="207"/>
      <c r="I48" s="207"/>
      <c r="J48" s="207"/>
      <c r="K48" s="207"/>
      <c r="L48" s="207"/>
      <c r="M48" s="207"/>
      <c r="N48" s="207"/>
      <c r="O48" s="207"/>
      <c r="P48" s="38">
        <f>SUM(P42:P47)</f>
        <v>820</v>
      </c>
      <c r="Q48" s="58">
        <f>SUM(Q42:Q47)</f>
        <v>1.0002</v>
      </c>
      <c r="R48" s="31"/>
      <c r="S48" s="32"/>
      <c r="T48" s="37">
        <f>SUM(T42:T47)</f>
        <v>522</v>
      </c>
      <c r="U48" s="37"/>
      <c r="V48" s="37"/>
      <c r="W48" s="37">
        <f>SUM(W42:W47)</f>
        <v>453</v>
      </c>
      <c r="X48" s="37"/>
      <c r="Y48" s="37"/>
      <c r="Z48" s="37">
        <f>SUM(Z42:Z47)</f>
        <v>487</v>
      </c>
      <c r="AA48" s="37"/>
      <c r="AB48" s="37"/>
      <c r="AC48" s="37"/>
      <c r="AD48" s="37"/>
      <c r="AE48" s="207"/>
      <c r="AF48" s="38">
        <f>SUM(AF42:AF47)</f>
        <v>1462</v>
      </c>
      <c r="AG48" s="31"/>
      <c r="AH48" s="31"/>
      <c r="AI48" s="32"/>
      <c r="AK48" s="207"/>
      <c r="AL48" s="207"/>
      <c r="AM48" s="207"/>
      <c r="AN48" s="34"/>
      <c r="AO48" s="35"/>
      <c r="AP48" s="36"/>
    </row>
    <row r="49" spans="1:43" ht="29" x14ac:dyDescent="0.35">
      <c r="A49" s="18" t="s">
        <v>59</v>
      </c>
      <c r="B49" s="19" t="s">
        <v>60</v>
      </c>
      <c r="C49" s="19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1"/>
      <c r="Q49" s="22"/>
      <c r="R49" s="22"/>
      <c r="S49" s="23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1"/>
      <c r="AG49" s="22"/>
      <c r="AH49" s="22"/>
      <c r="AI49" s="23"/>
      <c r="AJ49" s="25"/>
      <c r="AK49" s="24"/>
      <c r="AL49" s="24"/>
      <c r="AM49" s="24"/>
      <c r="AN49" s="26"/>
      <c r="AO49" s="27"/>
      <c r="AP49" s="28"/>
      <c r="AQ49" s="206"/>
    </row>
    <row r="50" spans="1:43" x14ac:dyDescent="0.35">
      <c r="A50" s="29">
        <v>7</v>
      </c>
      <c r="B50" s="53" t="s">
        <v>61</v>
      </c>
      <c r="C50" s="53"/>
      <c r="D50" s="48">
        <f>'Tables Raw'!C73</f>
        <v>13</v>
      </c>
      <c r="E50" s="48"/>
      <c r="F50" s="48"/>
      <c r="G50" s="48">
        <f>'Tables Raw'!F73</f>
        <v>12</v>
      </c>
      <c r="H50" s="48"/>
      <c r="I50" s="48"/>
      <c r="J50" s="48">
        <f>'Tables Raw'!I73</f>
        <v>16</v>
      </c>
      <c r="K50" s="48"/>
      <c r="L50" s="48"/>
      <c r="M50" s="48">
        <f>'Tables Raw'!L73</f>
        <v>7</v>
      </c>
      <c r="N50" s="48"/>
      <c r="O50" s="48"/>
      <c r="P50" s="45">
        <v>48</v>
      </c>
      <c r="Q50" s="31"/>
      <c r="R50" s="31"/>
      <c r="S50" s="32"/>
      <c r="T50" s="48">
        <f>'Tables Raw'!U73</f>
        <v>17</v>
      </c>
      <c r="U50" s="48"/>
      <c r="V50" s="48"/>
      <c r="W50" s="48">
        <f>'Tables Raw'!X73</f>
        <v>10</v>
      </c>
      <c r="X50" s="48"/>
      <c r="Y50" s="48"/>
      <c r="Z50" s="48">
        <f>'Tables Raw'!AA73</f>
        <v>13</v>
      </c>
      <c r="AA50" s="48"/>
      <c r="AB50" s="48"/>
      <c r="AC50" s="48">
        <v>8</v>
      </c>
      <c r="AD50" s="48"/>
      <c r="AE50" s="48"/>
      <c r="AF50" s="103">
        <f>SUM(T50, W50, Z50, AC50)</f>
        <v>48</v>
      </c>
      <c r="AG50" s="31"/>
      <c r="AH50" s="31"/>
      <c r="AI50" s="32"/>
      <c r="AJ50" s="9">
        <v>8</v>
      </c>
      <c r="AK50" s="207">
        <v>12</v>
      </c>
      <c r="AL50" s="207">
        <v>12</v>
      </c>
      <c r="AM50" s="207">
        <v>12</v>
      </c>
      <c r="AN50" s="34">
        <v>48</v>
      </c>
      <c r="AO50" s="35"/>
      <c r="AP50" s="36"/>
      <c r="AQ50" s="206" t="s">
        <v>62</v>
      </c>
    </row>
    <row r="51" spans="1:43" x14ac:dyDescent="0.35">
      <c r="A51" s="29"/>
      <c r="B51" s="78" t="s">
        <v>63</v>
      </c>
      <c r="C51" s="78"/>
      <c r="D51" s="145">
        <f>'Tables Raw'!C74</f>
        <v>337</v>
      </c>
      <c r="E51" s="145"/>
      <c r="F51" s="145"/>
      <c r="G51" s="145">
        <f>'Tables Raw'!F74</f>
        <v>257</v>
      </c>
      <c r="H51" s="145"/>
      <c r="I51" s="145"/>
      <c r="J51" s="145">
        <f>'Tables Raw'!I74</f>
        <v>275</v>
      </c>
      <c r="K51" s="145"/>
      <c r="L51" s="145"/>
      <c r="M51" s="145">
        <f>'Tables Raw'!L74</f>
        <v>326</v>
      </c>
      <c r="N51" s="145"/>
      <c r="O51" s="145"/>
      <c r="P51" s="144">
        <f>SUM(D51:M51)</f>
        <v>1195</v>
      </c>
      <c r="Q51" s="31"/>
      <c r="R51" s="31"/>
      <c r="S51" s="32"/>
      <c r="T51" s="145">
        <f>'Tables Raw'!U74</f>
        <v>288</v>
      </c>
      <c r="U51" s="44"/>
      <c r="V51" s="44"/>
      <c r="W51" s="145">
        <f>'Tables Raw'!X74</f>
        <v>216</v>
      </c>
      <c r="X51" s="44"/>
      <c r="Y51" s="44"/>
      <c r="Z51" s="145">
        <f>'Tables Raw'!AA74</f>
        <v>203</v>
      </c>
      <c r="AA51" s="44"/>
      <c r="AB51" s="44"/>
      <c r="AC51" s="44">
        <v>120</v>
      </c>
      <c r="AD51" s="44"/>
      <c r="AE51" s="44"/>
      <c r="AF51" s="144">
        <f t="shared" ref="AF51:AF52" si="11">SUM(T51, W51, Z51, AC51)</f>
        <v>827</v>
      </c>
      <c r="AG51" s="31"/>
      <c r="AH51" s="31"/>
      <c r="AI51" s="32"/>
      <c r="AJ51" s="9">
        <v>200</v>
      </c>
      <c r="AK51" s="207">
        <v>300</v>
      </c>
      <c r="AL51" s="207">
        <v>350</v>
      </c>
      <c r="AM51" s="207">
        <v>350</v>
      </c>
      <c r="AN51" s="34">
        <v>1200</v>
      </c>
      <c r="AO51" s="35"/>
      <c r="AP51" s="36"/>
      <c r="AQ51" s="206"/>
    </row>
    <row r="52" spans="1:43" x14ac:dyDescent="0.35">
      <c r="A52" s="29"/>
      <c r="B52" s="78" t="s">
        <v>64</v>
      </c>
      <c r="C52" s="78"/>
      <c r="D52" s="145">
        <f>'Tables Raw'!C75</f>
        <v>1817</v>
      </c>
      <c r="E52" s="145"/>
      <c r="F52" s="145"/>
      <c r="G52" s="145">
        <f>'Tables Raw'!F75</f>
        <v>1791</v>
      </c>
      <c r="H52" s="145"/>
      <c r="I52" s="145"/>
      <c r="J52" s="145">
        <f>'Tables Raw'!I75</f>
        <v>1876</v>
      </c>
      <c r="K52" s="145"/>
      <c r="L52" s="145"/>
      <c r="M52" s="145">
        <f>'Tables Raw'!L75</f>
        <v>1978</v>
      </c>
      <c r="N52" s="145"/>
      <c r="O52" s="145"/>
      <c r="P52" s="144">
        <f>SUM(D52:M52)</f>
        <v>7462</v>
      </c>
      <c r="Q52" s="31"/>
      <c r="R52" s="31"/>
      <c r="S52" s="32"/>
      <c r="T52" s="145">
        <f>'Tables Raw'!U75</f>
        <v>1968</v>
      </c>
      <c r="U52" s="48"/>
      <c r="V52" s="48"/>
      <c r="W52" s="145">
        <f>'Tables Raw'!X75</f>
        <v>1953</v>
      </c>
      <c r="X52" s="48"/>
      <c r="Y52" s="48"/>
      <c r="Z52" s="145">
        <f>'Tables Raw'!AA75</f>
        <v>1839</v>
      </c>
      <c r="AA52" s="48"/>
      <c r="AB52" s="48"/>
      <c r="AC52" s="48">
        <v>200</v>
      </c>
      <c r="AD52" s="48"/>
      <c r="AE52" s="48"/>
      <c r="AF52" s="144">
        <f t="shared" si="11"/>
        <v>5960</v>
      </c>
      <c r="AG52" s="31"/>
      <c r="AH52" s="31"/>
      <c r="AI52" s="32"/>
      <c r="AK52" s="207"/>
      <c r="AL52" s="207"/>
      <c r="AM52" s="207"/>
      <c r="AN52" s="34"/>
      <c r="AO52" s="35"/>
      <c r="AP52" s="36"/>
      <c r="AQ52" s="206"/>
    </row>
    <row r="53" spans="1:43" x14ac:dyDescent="0.35">
      <c r="A53" s="29"/>
      <c r="B53" s="78" t="s">
        <v>211</v>
      </c>
      <c r="C53" s="78"/>
      <c r="D53" s="145"/>
      <c r="E53" s="145"/>
      <c r="F53" s="145"/>
      <c r="G53" s="145"/>
      <c r="H53" s="145"/>
      <c r="I53" s="145"/>
      <c r="J53" s="145"/>
      <c r="K53" s="145"/>
      <c r="L53" s="145"/>
      <c r="M53" s="145"/>
      <c r="N53" s="145"/>
      <c r="O53" s="145"/>
      <c r="P53" s="144"/>
      <c r="Q53" s="31"/>
      <c r="R53" s="31"/>
      <c r="S53" s="32"/>
      <c r="T53" s="145"/>
      <c r="U53" s="48"/>
      <c r="V53" s="48"/>
      <c r="W53" s="145"/>
      <c r="X53" s="48"/>
      <c r="Y53" s="48"/>
      <c r="Z53" s="145"/>
      <c r="AA53" s="48"/>
      <c r="AB53" s="48"/>
      <c r="AC53" s="48"/>
      <c r="AD53" s="48"/>
      <c r="AE53" s="48"/>
      <c r="AF53" s="144"/>
      <c r="AG53" s="31"/>
      <c r="AH53" s="31"/>
      <c r="AI53" s="32"/>
      <c r="AK53" s="209"/>
      <c r="AL53" s="209"/>
      <c r="AM53" s="209"/>
      <c r="AN53" s="34"/>
      <c r="AO53" s="35"/>
      <c r="AP53" s="36"/>
      <c r="AQ53" s="208"/>
    </row>
    <row r="54" spans="1:43" x14ac:dyDescent="0.35">
      <c r="A54" s="29"/>
      <c r="B54" s="60" t="s">
        <v>35</v>
      </c>
      <c r="C54" s="83"/>
      <c r="D54" s="145">
        <f>'Tables Raw'!C77</f>
        <v>102</v>
      </c>
      <c r="E54" s="145"/>
      <c r="F54" s="210">
        <f>'Tables Raw'!E77</f>
        <v>5.613648871766648E-2</v>
      </c>
      <c r="G54" s="145">
        <f>'Tables Raw'!F77</f>
        <v>110</v>
      </c>
      <c r="H54" s="145"/>
      <c r="I54" s="210">
        <f>'Tables Raw'!H77</f>
        <v>6.1418202121719709E-2</v>
      </c>
      <c r="J54" s="145">
        <f>'Tables Raw'!I77</f>
        <v>95</v>
      </c>
      <c r="K54" s="145"/>
      <c r="L54" s="210">
        <f>'Tables Raw'!K77</f>
        <v>5.0639658848614072E-2</v>
      </c>
      <c r="M54" s="145">
        <f>'Tables Raw'!L77</f>
        <v>110</v>
      </c>
      <c r="N54" s="145"/>
      <c r="O54" s="210">
        <f>'Tables Raw'!N77</f>
        <v>5.5611729019211326E-2</v>
      </c>
      <c r="P54" s="214">
        <f>'Tables Raw'!O77</f>
        <v>417</v>
      </c>
      <c r="Q54" s="31"/>
      <c r="R54" s="31"/>
      <c r="S54" s="32"/>
      <c r="T54" s="145">
        <f>'Tables Raw'!U77</f>
        <v>103</v>
      </c>
      <c r="U54" s="48"/>
      <c r="V54" s="210">
        <f>'Tables Raw'!W77</f>
        <v>5.233739837398374E-2</v>
      </c>
      <c r="W54" s="145">
        <f>'Tables Raw'!X77</f>
        <v>94</v>
      </c>
      <c r="X54" s="48"/>
      <c r="Y54" s="210">
        <f>'Tables Raw'!Z77</f>
        <v>4.8131080389144903E-2</v>
      </c>
      <c r="Z54" s="145">
        <f>'Tables Raw'!AA77</f>
        <v>114</v>
      </c>
      <c r="AA54" s="48"/>
      <c r="AB54" s="210">
        <f>'Tables Raw'!AC77</f>
        <v>6.1990212071778142E-2</v>
      </c>
      <c r="AC54" s="48"/>
      <c r="AD54" s="48"/>
      <c r="AE54" s="48"/>
      <c r="AF54" s="144"/>
      <c r="AG54" s="31"/>
      <c r="AH54" s="31"/>
      <c r="AI54" s="32"/>
      <c r="AK54" s="209"/>
      <c r="AL54" s="209"/>
      <c r="AM54" s="209"/>
      <c r="AN54" s="34"/>
      <c r="AO54" s="35"/>
      <c r="AP54" s="36"/>
      <c r="AQ54" s="208"/>
    </row>
    <row r="55" spans="1:43" x14ac:dyDescent="0.35">
      <c r="A55" s="29"/>
      <c r="B55" s="60" t="s">
        <v>39</v>
      </c>
      <c r="C55" s="83"/>
      <c r="D55" s="145">
        <f>'Tables Raw'!C78</f>
        <v>397</v>
      </c>
      <c r="E55" s="145"/>
      <c r="F55" s="210">
        <f>'Tables Raw'!E78</f>
        <v>0.21849201981287836</v>
      </c>
      <c r="G55" s="145">
        <f>'Tables Raw'!F78</f>
        <v>387</v>
      </c>
      <c r="H55" s="145"/>
      <c r="I55" s="210">
        <f>'Tables Raw'!H78</f>
        <v>0.21608040201005024</v>
      </c>
      <c r="J55" s="145">
        <f>'Tables Raw'!I78</f>
        <v>418</v>
      </c>
      <c r="K55" s="145"/>
      <c r="L55" s="210">
        <f>'Tables Raw'!K78</f>
        <v>0.22281449893390193</v>
      </c>
      <c r="M55" s="145">
        <f>'Tables Raw'!L78</f>
        <v>435</v>
      </c>
      <c r="N55" s="145"/>
      <c r="O55" s="210">
        <f>'Tables Raw'!N78</f>
        <v>0.21991911021233571</v>
      </c>
      <c r="P55" s="214">
        <f>'Tables Raw'!O78</f>
        <v>1637</v>
      </c>
      <c r="Q55" s="31"/>
      <c r="R55" s="31"/>
      <c r="S55" s="32"/>
      <c r="T55" s="145">
        <f>'Tables Raw'!U78</f>
        <v>435</v>
      </c>
      <c r="U55" s="48"/>
      <c r="V55" s="210">
        <f>'Tables Raw'!W78</f>
        <v>0.22103658536585366</v>
      </c>
      <c r="W55" s="145">
        <f>'Tables Raw'!X78</f>
        <v>435</v>
      </c>
      <c r="X55" s="48"/>
      <c r="Y55" s="210">
        <f>'Tables Raw'!Z78</f>
        <v>0.2227342549923195</v>
      </c>
      <c r="Z55" s="145">
        <f>'Tables Raw'!AA78</f>
        <v>425</v>
      </c>
      <c r="AA55" s="48"/>
      <c r="AB55" s="210">
        <f>'Tables Raw'!AC78</f>
        <v>0.23110386079390974</v>
      </c>
      <c r="AC55" s="48"/>
      <c r="AD55" s="48"/>
      <c r="AE55" s="48"/>
      <c r="AF55" s="144"/>
      <c r="AG55" s="31"/>
      <c r="AH55" s="31"/>
      <c r="AI55" s="32"/>
      <c r="AK55" s="209"/>
      <c r="AL55" s="209"/>
      <c r="AM55" s="209"/>
      <c r="AN55" s="34"/>
      <c r="AO55" s="35"/>
      <c r="AP55" s="36"/>
      <c r="AQ55" s="208"/>
    </row>
    <row r="56" spans="1:43" x14ac:dyDescent="0.35">
      <c r="A56" s="29">
        <v>8</v>
      </c>
      <c r="B56" s="56" t="s">
        <v>65</v>
      </c>
      <c r="C56" s="83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30"/>
      <c r="Q56" s="31"/>
      <c r="R56" s="31"/>
      <c r="S56" s="32"/>
      <c r="T56" s="207"/>
      <c r="U56" s="207"/>
      <c r="V56" s="207"/>
      <c r="W56" s="207"/>
      <c r="X56" s="207"/>
      <c r="Y56" s="207"/>
      <c r="Z56" s="207"/>
      <c r="AA56" s="44"/>
      <c r="AB56" s="44"/>
      <c r="AC56" s="44"/>
      <c r="AD56" s="44"/>
      <c r="AE56" s="44"/>
      <c r="AF56" s="45"/>
      <c r="AG56" s="31"/>
      <c r="AH56" s="31"/>
      <c r="AI56" s="32"/>
      <c r="AK56" s="207"/>
      <c r="AL56" s="207"/>
      <c r="AM56" s="207"/>
      <c r="AN56" s="34"/>
      <c r="AO56" s="35"/>
      <c r="AP56" s="36"/>
      <c r="AQ56" s="206"/>
    </row>
    <row r="57" spans="1:43" x14ac:dyDescent="0.35">
      <c r="A57" s="207"/>
      <c r="B57" s="71" t="s">
        <v>34</v>
      </c>
      <c r="C57" s="94" t="s">
        <v>174</v>
      </c>
      <c r="D57" s="207"/>
      <c r="E57" s="207"/>
      <c r="F57" s="207"/>
      <c r="G57" s="207"/>
      <c r="H57" s="207"/>
      <c r="I57" s="207"/>
      <c r="J57" s="207"/>
      <c r="K57" s="207"/>
      <c r="L57" s="207"/>
      <c r="M57" s="207"/>
      <c r="N57" s="207"/>
      <c r="O57" s="207"/>
      <c r="P57" s="30"/>
      <c r="Q57" s="31"/>
      <c r="R57" s="31"/>
      <c r="S57" s="32"/>
      <c r="T57" s="207"/>
      <c r="U57" s="207"/>
      <c r="V57" s="207"/>
      <c r="W57" s="207"/>
      <c r="X57" s="207"/>
      <c r="Y57" s="207"/>
      <c r="Z57" s="207"/>
      <c r="AA57" s="207"/>
      <c r="AB57" s="207"/>
      <c r="AC57" s="207"/>
      <c r="AD57" s="207"/>
      <c r="AE57" s="207"/>
      <c r="AF57" s="30"/>
      <c r="AG57" s="31"/>
      <c r="AH57" s="31"/>
      <c r="AI57" s="32"/>
      <c r="AK57" s="207"/>
      <c r="AL57" s="207"/>
      <c r="AM57" s="207"/>
      <c r="AN57" s="34"/>
      <c r="AO57" s="35"/>
      <c r="AP57" s="36"/>
      <c r="AQ57" s="206"/>
    </row>
    <row r="58" spans="1:43" x14ac:dyDescent="0.35">
      <c r="A58" s="207"/>
      <c r="B58" s="71" t="s">
        <v>35</v>
      </c>
      <c r="C58" s="97" t="s">
        <v>175</v>
      </c>
      <c r="D58" s="207"/>
      <c r="E58" s="207"/>
      <c r="F58" s="207"/>
      <c r="G58" s="207"/>
      <c r="H58" s="207"/>
      <c r="I58" s="207"/>
      <c r="J58" s="207"/>
      <c r="K58" s="207"/>
      <c r="L58" s="207"/>
      <c r="M58" s="207"/>
      <c r="N58" s="207"/>
      <c r="O58" s="207"/>
      <c r="P58" s="30"/>
      <c r="Q58" s="31"/>
      <c r="R58" s="31"/>
      <c r="S58" s="32"/>
      <c r="T58" s="207"/>
      <c r="U58" s="207"/>
      <c r="V58" s="207"/>
      <c r="W58" s="207"/>
      <c r="X58" s="207"/>
      <c r="Y58" s="207"/>
      <c r="Z58" s="207"/>
      <c r="AA58" s="207"/>
      <c r="AB58" s="207"/>
      <c r="AC58" s="207"/>
      <c r="AD58" s="207"/>
      <c r="AE58" s="207"/>
      <c r="AF58" s="30"/>
      <c r="AG58" s="31"/>
      <c r="AH58" s="31"/>
      <c r="AI58" s="32"/>
      <c r="AK58" s="207"/>
      <c r="AL58" s="207"/>
      <c r="AM58" s="207"/>
      <c r="AN58" s="34"/>
      <c r="AO58" s="35"/>
      <c r="AP58" s="36"/>
      <c r="AQ58" s="206"/>
    </row>
    <row r="59" spans="1:43" x14ac:dyDescent="0.35">
      <c r="A59" s="207"/>
      <c r="B59" s="71" t="s">
        <v>39</v>
      </c>
      <c r="C59" s="98" t="s">
        <v>176</v>
      </c>
      <c r="D59" s="207"/>
      <c r="E59" s="207"/>
      <c r="F59" s="207"/>
      <c r="G59" s="207"/>
      <c r="H59" s="207"/>
      <c r="I59" s="207"/>
      <c r="J59" s="207"/>
      <c r="K59" s="207"/>
      <c r="L59" s="207"/>
      <c r="M59" s="207"/>
      <c r="N59" s="207"/>
      <c r="O59" s="207"/>
      <c r="P59" s="30"/>
      <c r="Q59" s="31"/>
      <c r="R59" s="31"/>
      <c r="S59" s="32"/>
      <c r="T59" s="207"/>
      <c r="U59" s="207"/>
      <c r="V59" s="207"/>
      <c r="W59" s="207"/>
      <c r="X59" s="207"/>
      <c r="Y59" s="207"/>
      <c r="Z59" s="207"/>
      <c r="AA59" s="207"/>
      <c r="AB59" s="207"/>
      <c r="AC59" s="207"/>
      <c r="AD59" s="207"/>
      <c r="AE59" s="207"/>
      <c r="AF59" s="30"/>
      <c r="AG59" s="31"/>
      <c r="AH59" s="31"/>
      <c r="AI59" s="32"/>
      <c r="AK59" s="207"/>
      <c r="AL59" s="207"/>
      <c r="AM59" s="207"/>
      <c r="AN59" s="34"/>
      <c r="AO59" s="35"/>
      <c r="AP59" s="36"/>
      <c r="AQ59" s="206"/>
    </row>
    <row r="60" spans="1:43" x14ac:dyDescent="0.35">
      <c r="A60" s="207"/>
      <c r="B60" s="71" t="s">
        <v>40</v>
      </c>
      <c r="C60" s="101" t="s">
        <v>177</v>
      </c>
      <c r="D60" s="207"/>
      <c r="E60" s="207"/>
      <c r="F60" s="207"/>
      <c r="G60" s="207"/>
      <c r="H60" s="207"/>
      <c r="I60" s="207"/>
      <c r="J60" s="207"/>
      <c r="K60" s="207"/>
      <c r="L60" s="207"/>
      <c r="M60" s="207"/>
      <c r="N60" s="207"/>
      <c r="O60" s="207"/>
      <c r="P60" s="30"/>
      <c r="Q60" s="31"/>
      <c r="R60" s="31"/>
      <c r="S60" s="32"/>
      <c r="T60" s="207"/>
      <c r="U60" s="207"/>
      <c r="V60" s="207"/>
      <c r="W60" s="207"/>
      <c r="X60" s="207"/>
      <c r="Y60" s="207"/>
      <c r="Z60" s="207"/>
      <c r="AA60" s="207"/>
      <c r="AB60" s="207"/>
      <c r="AC60" s="207"/>
      <c r="AD60" s="207"/>
      <c r="AE60" s="207"/>
      <c r="AF60" s="30"/>
      <c r="AG60" s="31"/>
      <c r="AH60" s="31"/>
      <c r="AI60" s="32"/>
      <c r="AK60" s="207"/>
      <c r="AL60" s="207"/>
      <c r="AM60" s="207"/>
      <c r="AN60" s="34"/>
      <c r="AO60" s="35"/>
      <c r="AP60" s="36"/>
      <c r="AQ60" s="206"/>
    </row>
    <row r="61" spans="1:43" x14ac:dyDescent="0.35">
      <c r="A61" s="207"/>
      <c r="B61" s="71" t="s">
        <v>46</v>
      </c>
      <c r="C61" s="99" t="s">
        <v>178</v>
      </c>
      <c r="D61" s="207"/>
      <c r="E61" s="207"/>
      <c r="F61" s="207"/>
      <c r="G61" s="207"/>
      <c r="H61" s="207"/>
      <c r="I61" s="207"/>
      <c r="J61" s="207"/>
      <c r="K61" s="207"/>
      <c r="L61" s="207"/>
      <c r="M61" s="207"/>
      <c r="N61" s="207"/>
      <c r="O61" s="207"/>
      <c r="P61" s="30"/>
      <c r="Q61" s="31"/>
      <c r="R61" s="31"/>
      <c r="S61" s="32"/>
      <c r="T61" s="207"/>
      <c r="U61" s="207"/>
      <c r="V61" s="207"/>
      <c r="W61" s="207"/>
      <c r="X61" s="207"/>
      <c r="Y61" s="207"/>
      <c r="Z61" s="207"/>
      <c r="AA61" s="207"/>
      <c r="AB61" s="207"/>
      <c r="AC61" s="207"/>
      <c r="AD61" s="207"/>
      <c r="AE61" s="207"/>
      <c r="AF61" s="30"/>
      <c r="AG61" s="31"/>
      <c r="AH61" s="31"/>
      <c r="AI61" s="32"/>
      <c r="AK61" s="207"/>
      <c r="AL61" s="207"/>
      <c r="AM61" s="207"/>
      <c r="AN61" s="34"/>
      <c r="AO61" s="35"/>
      <c r="AP61" s="36"/>
      <c r="AQ61" s="206"/>
    </row>
    <row r="62" spans="1:43" x14ac:dyDescent="0.35">
      <c r="A62" s="207"/>
      <c r="B62" s="71" t="s">
        <v>44</v>
      </c>
      <c r="C62" s="100" t="s">
        <v>179</v>
      </c>
      <c r="D62" s="207"/>
      <c r="E62" s="207"/>
      <c r="F62" s="207"/>
      <c r="G62" s="207"/>
      <c r="H62" s="207"/>
      <c r="I62" s="207"/>
      <c r="J62" s="207"/>
      <c r="K62" s="207"/>
      <c r="L62" s="207"/>
      <c r="M62" s="207"/>
      <c r="N62" s="207"/>
      <c r="O62" s="207"/>
      <c r="P62" s="30"/>
      <c r="Q62" s="31"/>
      <c r="R62" s="31"/>
      <c r="S62" s="32"/>
      <c r="T62" s="207"/>
      <c r="U62" s="207"/>
      <c r="V62" s="207"/>
      <c r="W62" s="207"/>
      <c r="X62" s="207"/>
      <c r="Y62" s="207"/>
      <c r="Z62" s="207"/>
      <c r="AA62" s="207"/>
      <c r="AB62" s="207"/>
      <c r="AC62" s="207"/>
      <c r="AD62" s="207"/>
      <c r="AE62" s="32"/>
      <c r="AF62" s="31"/>
      <c r="AG62" s="31"/>
      <c r="AH62" s="31"/>
      <c r="AI62" s="32"/>
      <c r="AK62" s="207"/>
      <c r="AL62" s="207"/>
      <c r="AM62" s="207"/>
      <c r="AN62" s="34"/>
      <c r="AO62" s="35"/>
      <c r="AP62" s="36"/>
      <c r="AQ62" s="206"/>
    </row>
    <row r="63" spans="1:43" x14ac:dyDescent="0.35">
      <c r="A63" s="207"/>
      <c r="B63" s="71" t="s">
        <v>18</v>
      </c>
      <c r="D63" s="207"/>
      <c r="E63" s="207"/>
      <c r="F63" s="207"/>
      <c r="G63" s="207"/>
      <c r="H63" s="207"/>
      <c r="I63" s="207"/>
      <c r="J63" s="207"/>
      <c r="K63" s="207"/>
      <c r="L63" s="207"/>
      <c r="M63" s="207"/>
      <c r="N63" s="207"/>
      <c r="O63" s="207"/>
      <c r="P63" s="30"/>
      <c r="Q63" s="31"/>
      <c r="R63" s="31"/>
      <c r="S63" s="32"/>
      <c r="T63" s="207"/>
      <c r="U63" s="207"/>
      <c r="V63" s="207"/>
      <c r="W63" s="207"/>
      <c r="X63" s="207"/>
      <c r="Y63" s="207"/>
      <c r="Z63" s="207"/>
      <c r="AA63" s="207"/>
      <c r="AB63" s="207"/>
      <c r="AC63" s="207"/>
      <c r="AD63" s="207"/>
      <c r="AE63" s="32"/>
      <c r="AF63" s="31"/>
      <c r="AG63" s="31"/>
      <c r="AH63" s="31"/>
      <c r="AI63" s="32"/>
      <c r="AK63" s="207"/>
      <c r="AL63" s="207"/>
      <c r="AM63" s="207"/>
      <c r="AN63" s="34"/>
      <c r="AO63" s="35"/>
      <c r="AP63" s="36"/>
      <c r="AQ63" s="206"/>
    </row>
    <row r="64" spans="1:43" x14ac:dyDescent="0.35">
      <c r="A64" s="29">
        <v>9</v>
      </c>
      <c r="B64" s="53" t="s">
        <v>66</v>
      </c>
      <c r="C64" s="53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30" t="s">
        <v>67</v>
      </c>
      <c r="Q64" s="31" t="s">
        <v>68</v>
      </c>
      <c r="R64" s="35"/>
      <c r="S64" s="32" t="s">
        <v>52</v>
      </c>
      <c r="T64" s="207" t="s">
        <v>69</v>
      </c>
      <c r="U64" s="207" t="s">
        <v>51</v>
      </c>
      <c r="V64" s="207" t="s">
        <v>52</v>
      </c>
      <c r="W64" s="207" t="s">
        <v>69</v>
      </c>
      <c r="X64" s="207" t="s">
        <v>51</v>
      </c>
      <c r="Y64" s="207" t="s">
        <v>52</v>
      </c>
      <c r="Z64" s="207" t="s">
        <v>69</v>
      </c>
      <c r="AA64" s="207" t="s">
        <v>51</v>
      </c>
      <c r="AB64" s="207" t="s">
        <v>52</v>
      </c>
      <c r="AC64" s="207" t="s">
        <v>69</v>
      </c>
      <c r="AD64" s="207" t="s">
        <v>51</v>
      </c>
      <c r="AE64" s="32" t="s">
        <v>52</v>
      </c>
      <c r="AF64" s="31" t="s">
        <v>69</v>
      </c>
      <c r="AG64" s="9" t="s">
        <v>51</v>
      </c>
      <c r="AH64" s="31" t="s">
        <v>52</v>
      </c>
      <c r="AI64" s="32"/>
      <c r="AK64" s="207"/>
      <c r="AL64" s="207"/>
      <c r="AM64" s="207"/>
      <c r="AN64" s="34"/>
      <c r="AO64" s="35"/>
      <c r="AP64" s="36"/>
      <c r="AQ64" s="229" t="s">
        <v>70</v>
      </c>
    </row>
    <row r="65" spans="1:43" x14ac:dyDescent="0.35">
      <c r="A65" s="207"/>
      <c r="B65" s="71" t="s">
        <v>34</v>
      </c>
      <c r="C65" s="94" t="s">
        <v>174</v>
      </c>
      <c r="D65" s="31">
        <f>'Tables Raw'!C94+'Tables Raw'!C100</f>
        <v>295</v>
      </c>
      <c r="E65" s="31"/>
      <c r="F65" s="31"/>
      <c r="G65" s="31">
        <f>'Tables Raw'!F94+'Tables Raw'!F100</f>
        <v>291</v>
      </c>
      <c r="H65" s="31"/>
      <c r="I65" s="31"/>
      <c r="J65" s="31">
        <f>'Tables Raw'!I94+'Tables Raw'!I100</f>
        <v>321</v>
      </c>
      <c r="K65" s="31"/>
      <c r="L65" s="31"/>
      <c r="M65" s="31">
        <f>'Tables Raw'!L94+'Tables Raw'!L100</f>
        <v>348</v>
      </c>
      <c r="N65" s="31"/>
      <c r="O65" s="31"/>
      <c r="P65" s="30">
        <f>'Tables Raw'!O94+'Tables Raw'!O100</f>
        <v>185</v>
      </c>
      <c r="Q65" s="31">
        <f>'Tables Raw'!Q94+'Tables Raw'!Q100</f>
        <v>524</v>
      </c>
      <c r="R65" s="31"/>
      <c r="S65" s="32" t="str">
        <f>'Tables Raw'!T96</f>
        <v>(n=382)</v>
      </c>
      <c r="T65" s="31">
        <f>'Tables Raw'!U94+'Tables Raw'!U100</f>
        <v>341</v>
      </c>
      <c r="U65" s="31">
        <f>'Tables Raw'!V94+'Tables Raw'!V100</f>
        <v>0</v>
      </c>
      <c r="V65" s="57">
        <f>'Tables Raw'!W94+'Tables Raw'!W100</f>
        <v>0.81509999999999994</v>
      </c>
      <c r="W65" s="31">
        <f>'Tables Raw'!X94+'Tables Raw'!X100</f>
        <v>345</v>
      </c>
      <c r="X65" s="31">
        <f>'Tables Raw'!Y94+'Tables Raw'!Y100</f>
        <v>0</v>
      </c>
      <c r="Y65" s="57">
        <f>'Tables Raw'!Z94+'Tables Raw'!Z100</f>
        <v>0.88249999999999995</v>
      </c>
      <c r="Z65" s="31">
        <f>'Tables Raw'!AA94+'Tables Raw'!AA100</f>
        <v>328</v>
      </c>
      <c r="AA65" s="31">
        <f>'Tables Raw'!AB94+'Tables Raw'!AB100</f>
        <v>0</v>
      </c>
      <c r="AB65" s="57">
        <f>'Tables Raw'!AC94+'Tables Raw'!AC100</f>
        <v>0.80249999999999999</v>
      </c>
      <c r="AC65" s="31"/>
      <c r="AD65" s="31"/>
      <c r="AE65" s="32"/>
      <c r="AF65" s="31">
        <f>'Tables Raw'!AG94+'Tables Raw'!AG100</f>
        <v>1014</v>
      </c>
      <c r="AG65" s="42">
        <f>SUM(U65, X65, AA65, AD65)</f>
        <v>0</v>
      </c>
      <c r="AH65" s="198" t="s">
        <v>181</v>
      </c>
      <c r="AI65" s="43"/>
      <c r="AK65" s="207"/>
      <c r="AL65" s="207"/>
      <c r="AM65" s="207"/>
      <c r="AN65" s="34"/>
      <c r="AO65" s="35"/>
      <c r="AP65" s="36"/>
      <c r="AQ65" s="229"/>
    </row>
    <row r="66" spans="1:43" x14ac:dyDescent="0.35">
      <c r="A66" s="207"/>
      <c r="B66" s="71" t="s">
        <v>35</v>
      </c>
      <c r="C66" s="97" t="s">
        <v>175</v>
      </c>
      <c r="D66" s="39">
        <f>'Tables Raw'!C95</f>
        <v>70</v>
      </c>
      <c r="E66" s="39"/>
      <c r="F66" s="39"/>
      <c r="G66" s="39">
        <f>'Tables Raw'!F95</f>
        <v>76</v>
      </c>
      <c r="H66" s="39"/>
      <c r="I66" s="39"/>
      <c r="J66" s="39">
        <f>'Tables Raw'!I95</f>
        <v>69</v>
      </c>
      <c r="K66" s="39"/>
      <c r="L66" s="39"/>
      <c r="M66" s="39">
        <f>'Tables Raw'!L95</f>
        <v>73</v>
      </c>
      <c r="N66" s="39"/>
      <c r="O66" s="39"/>
      <c r="P66" s="30">
        <f>'Tables Raw'!O95</f>
        <v>57</v>
      </c>
      <c r="Q66" s="39">
        <f>'Tables Raw'!Q95</f>
        <v>135</v>
      </c>
      <c r="R66" s="31" t="s">
        <v>182</v>
      </c>
      <c r="S66" s="137">
        <f>'Tables Raw'!T95</f>
        <v>0.35339999999999999</v>
      </c>
      <c r="T66" s="31">
        <f>'Tables Raw'!U95</f>
        <v>77</v>
      </c>
      <c r="U66" s="31">
        <f>'Tables Raw'!V95</f>
        <v>220</v>
      </c>
      <c r="V66" s="57">
        <f>'Tables Raw'!W95</f>
        <v>0.35</v>
      </c>
      <c r="W66" s="31">
        <f>'Tables Raw'!X95</f>
        <v>63</v>
      </c>
      <c r="X66" s="198">
        <f>'Tables Raw'!Y95</f>
        <v>217.01687909059592</v>
      </c>
      <c r="Y66" s="57">
        <f>'Tables Raw'!Z95</f>
        <v>0.2903</v>
      </c>
      <c r="Z66" s="31">
        <f>'Tables Raw'!AA95</f>
        <v>76</v>
      </c>
      <c r="AA66" s="198">
        <f>'Tables Raw'!AB95</f>
        <v>204.0268456375839</v>
      </c>
      <c r="AB66" s="57">
        <f>'Tables Raw'!AC95</f>
        <v>0.3725</v>
      </c>
      <c r="AC66" s="31"/>
      <c r="AD66" s="31"/>
      <c r="AE66" s="32"/>
      <c r="AF66" s="31">
        <f>'Tables Raw'!AG95</f>
        <v>216</v>
      </c>
      <c r="AG66" s="42">
        <f t="shared" ref="AG66:AG70" si="12">SUM(U66, X66, AA66, AD66)</f>
        <v>641.04372472817977</v>
      </c>
      <c r="AH66" s="140">
        <f>AF66/AG66</f>
        <v>0.33695049443248193</v>
      </c>
      <c r="AI66" s="111"/>
      <c r="AK66" s="207"/>
      <c r="AL66" s="207"/>
      <c r="AM66" s="207"/>
      <c r="AN66" s="34"/>
      <c r="AO66" s="35"/>
      <c r="AP66" s="36"/>
      <c r="AQ66" s="229"/>
    </row>
    <row r="67" spans="1:43" x14ac:dyDescent="0.35">
      <c r="A67" s="207"/>
      <c r="B67" s="71" t="s">
        <v>39</v>
      </c>
      <c r="C67" s="98" t="s">
        <v>176</v>
      </c>
      <c r="D67" s="31">
        <f>'Tables Raw'!C97</f>
        <v>256</v>
      </c>
      <c r="E67" s="31"/>
      <c r="F67" s="31"/>
      <c r="G67" s="31">
        <f>'Tables Raw'!F97</f>
        <v>249</v>
      </c>
      <c r="H67" s="31"/>
      <c r="I67" s="31"/>
      <c r="J67" s="31">
        <f>'Tables Raw'!I97</f>
        <v>265</v>
      </c>
      <c r="K67" s="31"/>
      <c r="L67" s="31"/>
      <c r="M67" s="31">
        <f>'Tables Raw'!L97</f>
        <v>274</v>
      </c>
      <c r="N67" s="31"/>
      <c r="O67" s="31"/>
      <c r="P67" s="30">
        <f>'Tables Raw'!O97</f>
        <v>177</v>
      </c>
      <c r="Q67" s="31">
        <f>'Tables Raw'!Q97</f>
        <v>478</v>
      </c>
      <c r="R67" s="31"/>
      <c r="S67" s="32"/>
      <c r="T67" s="31">
        <f>'Tables Raw'!U97</f>
        <v>265</v>
      </c>
      <c r="U67" s="31">
        <f>'Tables Raw'!V97</f>
        <v>0</v>
      </c>
      <c r="V67" s="57">
        <f>'Tables Raw'!W97</f>
        <v>0.45850000000000002</v>
      </c>
      <c r="W67" s="31">
        <f>'Tables Raw'!X97</f>
        <v>242</v>
      </c>
      <c r="X67" s="31">
        <f>'Tables Raw'!Y97</f>
        <v>0</v>
      </c>
      <c r="Y67" s="57">
        <f>'Tables Raw'!Z97</f>
        <v>0.42980000000000002</v>
      </c>
      <c r="Z67" s="31">
        <f>'Tables Raw'!AA97</f>
        <v>237</v>
      </c>
      <c r="AA67" s="31">
        <f>'Tables Raw'!AB97</f>
        <v>0</v>
      </c>
      <c r="AB67" s="57">
        <f>'Tables Raw'!AC97</f>
        <v>0.42099999999999999</v>
      </c>
      <c r="AC67" s="31"/>
      <c r="AD67" s="31"/>
      <c r="AE67" s="32"/>
      <c r="AF67" s="31">
        <f>'Tables Raw'!AG97</f>
        <v>744</v>
      </c>
      <c r="AG67" s="42">
        <f t="shared" si="12"/>
        <v>0</v>
      </c>
      <c r="AH67" s="35"/>
      <c r="AI67" s="138"/>
      <c r="AK67" s="207"/>
      <c r="AL67" s="207"/>
      <c r="AM67" s="207"/>
      <c r="AN67" s="34"/>
      <c r="AO67" s="35"/>
      <c r="AP67" s="36"/>
      <c r="AQ67" s="229"/>
    </row>
    <row r="68" spans="1:43" x14ac:dyDescent="0.35">
      <c r="A68" s="207"/>
      <c r="B68" s="71" t="s">
        <v>40</v>
      </c>
      <c r="C68" s="101" t="s">
        <v>177</v>
      </c>
      <c r="D68" s="31">
        <f>'Tables Raw'!C98+'Tables Raw'!C103</f>
        <v>858</v>
      </c>
      <c r="E68" s="31"/>
      <c r="F68" s="31"/>
      <c r="G68" s="31">
        <f>'Tables Raw'!F98+'Tables Raw'!F103</f>
        <v>826</v>
      </c>
      <c r="H68" s="31"/>
      <c r="I68" s="31"/>
      <c r="J68" s="31">
        <f>'Tables Raw'!I98+'Tables Raw'!I103</f>
        <v>863</v>
      </c>
      <c r="K68" s="31"/>
      <c r="L68" s="31"/>
      <c r="M68" s="31">
        <f>'Tables Raw'!L98+'Tables Raw'!L103</f>
        <v>864</v>
      </c>
      <c r="N68" s="31"/>
      <c r="O68" s="31"/>
      <c r="P68" s="30">
        <f>'Tables Raw'!O98+'Tables Raw'!O103</f>
        <v>476</v>
      </c>
      <c r="Q68" s="31">
        <f>'Tables Raw'!Q98+'Tables Raw'!Q103</f>
        <v>1404</v>
      </c>
      <c r="R68" s="31"/>
      <c r="S68" s="36"/>
      <c r="T68" s="31">
        <f>'Tables Raw'!U98+'Tables Raw'!U103</f>
        <v>874</v>
      </c>
      <c r="U68" s="31">
        <f>'Tables Raw'!V98+'Tables Raw'!V103</f>
        <v>0</v>
      </c>
      <c r="V68" s="57">
        <f>'Tables Raw'!W98+'Tables Raw'!W103</f>
        <v>0.90799999999999992</v>
      </c>
      <c r="W68" s="31">
        <f>'Tables Raw'!X98+'Tables Raw'!X103</f>
        <v>875</v>
      </c>
      <c r="X68" s="31">
        <f>'Tables Raw'!Y98+'Tables Raw'!Y103</f>
        <v>0</v>
      </c>
      <c r="Y68" s="57">
        <f>'Tables Raw'!Z98+'Tables Raw'!Z103</f>
        <v>0.81240000000000001</v>
      </c>
      <c r="Z68" s="31">
        <f>'Tables Raw'!AA98+'Tables Raw'!AA103</f>
        <v>803</v>
      </c>
      <c r="AA68" s="31">
        <f>'Tables Raw'!AB98+'Tables Raw'!AB103</f>
        <v>0</v>
      </c>
      <c r="AB68" s="57">
        <f>'Tables Raw'!AC98+'Tables Raw'!AC103</f>
        <v>0.93969999999999998</v>
      </c>
      <c r="AC68" s="31"/>
      <c r="AD68" s="31"/>
      <c r="AE68" s="32"/>
      <c r="AF68" s="31">
        <f>'Tables Raw'!AG98+'Tables Raw'!AG103</f>
        <v>2552</v>
      </c>
      <c r="AG68" s="42">
        <f t="shared" si="12"/>
        <v>0</v>
      </c>
      <c r="AH68" s="31"/>
      <c r="AI68" s="43"/>
      <c r="AK68" s="207"/>
      <c r="AL68" s="207"/>
      <c r="AM68" s="207"/>
      <c r="AN68" s="34"/>
      <c r="AO68" s="35"/>
      <c r="AP68" s="36"/>
      <c r="AQ68" s="229"/>
    </row>
    <row r="69" spans="1:43" x14ac:dyDescent="0.35">
      <c r="A69" s="207"/>
      <c r="B69" s="71" t="s">
        <v>46</v>
      </c>
      <c r="C69" s="99" t="s">
        <v>178</v>
      </c>
      <c r="D69" s="31">
        <f>'Tables Raw'!C93+'Tables Raw'!C99+'Tables Raw'!C101</f>
        <v>227</v>
      </c>
      <c r="E69" s="31"/>
      <c r="F69" s="31"/>
      <c r="G69" s="31">
        <f>'Tables Raw'!F93+'Tables Raw'!F99+'Tables Raw'!F101</f>
        <v>229</v>
      </c>
      <c r="H69" s="31"/>
      <c r="I69" s="31"/>
      <c r="J69" s="31">
        <f>'Tables Raw'!I93+'Tables Raw'!I99+'Tables Raw'!I101</f>
        <v>241</v>
      </c>
      <c r="K69" s="31"/>
      <c r="L69" s="31"/>
      <c r="M69" s="31">
        <f>'Tables Raw'!L93+'Tables Raw'!L99+'Tables Raw'!L101</f>
        <v>265</v>
      </c>
      <c r="N69" s="31"/>
      <c r="O69" s="31"/>
      <c r="P69" s="30">
        <f>'Tables Raw'!O93+'Tables Raw'!O99+'Tables Raw'!O101</f>
        <v>151</v>
      </c>
      <c r="Q69" s="31">
        <f>'Tables Raw'!Q93+'Tables Raw'!Q99+'Tables Raw'!Q101</f>
        <v>427</v>
      </c>
      <c r="R69" s="31"/>
      <c r="S69" s="32"/>
      <c r="T69" s="31">
        <f>'Tables Raw'!U93+'Tables Raw'!U99+'Tables Raw'!U101</f>
        <v>285</v>
      </c>
      <c r="U69" s="31">
        <f>'Tables Raw'!V93+'Tables Raw'!V99+'Tables Raw'!V101</f>
        <v>0</v>
      </c>
      <c r="V69" s="57">
        <f>'Tables Raw'!W93+'Tables Raw'!W99+'Tables Raw'!W101</f>
        <v>0.97799999999999998</v>
      </c>
      <c r="W69" s="31">
        <f>'Tables Raw'!X93+'Tables Raw'!X99+'Tables Raw'!X101</f>
        <v>295</v>
      </c>
      <c r="X69" s="31">
        <f>'Tables Raw'!Y93+'Tables Raw'!Y99+'Tables Raw'!Y101</f>
        <v>0</v>
      </c>
      <c r="Y69" s="57">
        <f>'Tables Raw'!Z93+'Tables Raw'!Z99+'Tables Raw'!Z101</f>
        <v>1.0316000000000001</v>
      </c>
      <c r="Z69" s="31">
        <f>'Tables Raw'!AA93+'Tables Raw'!AA99+'Tables Raw'!AA101</f>
        <v>282</v>
      </c>
      <c r="AA69" s="31">
        <f>'Tables Raw'!AB93+'Tables Raw'!AB99+'Tables Raw'!AB101</f>
        <v>0</v>
      </c>
      <c r="AB69" s="57">
        <f>'Tables Raw'!AC93+'Tables Raw'!AC99+'Tables Raw'!AC101</f>
        <v>1.1173</v>
      </c>
      <c r="AC69" s="31"/>
      <c r="AD69" s="31"/>
      <c r="AE69" s="32"/>
      <c r="AF69" s="31">
        <f>'Tables Raw'!AG93+'Tables Raw'!AG99+'Tables Raw'!AG101</f>
        <v>862</v>
      </c>
      <c r="AG69" s="42">
        <f t="shared" si="12"/>
        <v>0</v>
      </c>
      <c r="AH69" s="31"/>
      <c r="AI69" s="43"/>
      <c r="AK69" s="207"/>
      <c r="AL69" s="207"/>
      <c r="AM69" s="207"/>
      <c r="AN69" s="34"/>
      <c r="AO69" s="35"/>
      <c r="AP69" s="36"/>
      <c r="AQ69" s="229"/>
    </row>
    <row r="70" spans="1:43" x14ac:dyDescent="0.35">
      <c r="A70" s="207"/>
      <c r="B70" s="71" t="s">
        <v>44</v>
      </c>
      <c r="C70" s="100" t="s">
        <v>179</v>
      </c>
      <c r="D70" s="31">
        <f>'Tables Raw'!C96+'Tables Raw'!C102</f>
        <v>80</v>
      </c>
      <c r="E70" s="31"/>
      <c r="F70" s="31"/>
      <c r="G70" s="31">
        <f>'Tables Raw'!F96+'Tables Raw'!F102</f>
        <v>82</v>
      </c>
      <c r="H70" s="31"/>
      <c r="I70" s="31"/>
      <c r="J70" s="31">
        <f>'Tables Raw'!I96+'Tables Raw'!I102</f>
        <v>86</v>
      </c>
      <c r="K70" s="31"/>
      <c r="L70" s="31"/>
      <c r="M70" s="31">
        <f>'Tables Raw'!L96+'Tables Raw'!L102</f>
        <v>103</v>
      </c>
      <c r="N70" s="31"/>
      <c r="O70" s="31"/>
      <c r="P70" s="30">
        <f>'Tables Raw'!O96+'Tables Raw'!O102</f>
        <v>102</v>
      </c>
      <c r="Q70" s="31">
        <f>'Tables Raw'!Q96+'Tables Raw'!Q102</f>
        <v>177</v>
      </c>
      <c r="R70" s="31"/>
      <c r="S70" s="32"/>
      <c r="T70" s="31">
        <f>'Tables Raw'!U96+'Tables Raw'!U102</f>
        <v>95</v>
      </c>
      <c r="U70" s="31">
        <f>'Tables Raw'!V96+'Tables Raw'!V102</f>
        <v>0</v>
      </c>
      <c r="V70" s="57">
        <f>'Tables Raw'!W96+'Tables Raw'!W102</f>
        <v>0.6351</v>
      </c>
      <c r="W70" s="31">
        <f>'Tables Raw'!X96+'Tables Raw'!X102</f>
        <v>94</v>
      </c>
      <c r="X70" s="31">
        <f>'Tables Raw'!Y96+'Tables Raw'!Y102</f>
        <v>0</v>
      </c>
      <c r="Y70" s="57">
        <f>'Tables Raw'!Z96+'Tables Raw'!Z102</f>
        <v>0.68730000000000002</v>
      </c>
      <c r="Z70" s="31">
        <f>'Tables Raw'!AA96+'Tables Raw'!AA102</f>
        <v>77</v>
      </c>
      <c r="AA70" s="31">
        <f>'Tables Raw'!AB96+'Tables Raw'!AB102</f>
        <v>0</v>
      </c>
      <c r="AB70" s="57">
        <f>'Tables Raw'!AC96+'Tables Raw'!AC102</f>
        <v>0.64030000000000009</v>
      </c>
      <c r="AC70" s="31"/>
      <c r="AD70" s="31"/>
      <c r="AE70" s="32"/>
      <c r="AF70" s="31">
        <f>'Tables Raw'!AG96+'Tables Raw'!AG102</f>
        <v>266</v>
      </c>
      <c r="AG70" s="42">
        <f t="shared" si="12"/>
        <v>0</v>
      </c>
      <c r="AH70" s="31"/>
      <c r="AI70" s="43"/>
      <c r="AK70" s="207"/>
      <c r="AL70" s="207"/>
      <c r="AM70" s="207"/>
      <c r="AN70" s="34"/>
      <c r="AO70" s="35"/>
      <c r="AP70" s="36"/>
      <c r="AQ70" s="229"/>
    </row>
    <row r="71" spans="1:43" x14ac:dyDescent="0.35">
      <c r="A71" s="207"/>
      <c r="B71" s="71" t="s">
        <v>18</v>
      </c>
      <c r="D71" s="207"/>
      <c r="E71" s="207"/>
      <c r="F71" s="207"/>
      <c r="G71" s="207"/>
      <c r="H71" s="207"/>
      <c r="I71" s="207"/>
      <c r="J71" s="207"/>
      <c r="K71" s="207"/>
      <c r="L71" s="207"/>
      <c r="M71" s="207"/>
      <c r="N71" s="207"/>
      <c r="O71" s="207"/>
      <c r="P71" s="30"/>
      <c r="Q71" s="31"/>
      <c r="R71" s="168"/>
      <c r="S71" s="32"/>
      <c r="T71" s="207"/>
      <c r="U71" s="207"/>
      <c r="V71" s="207"/>
      <c r="W71" s="207"/>
      <c r="X71" s="207"/>
      <c r="Y71" s="207"/>
      <c r="Z71" s="207"/>
      <c r="AA71" s="207"/>
      <c r="AB71" s="207"/>
      <c r="AC71" s="207"/>
      <c r="AD71" s="207"/>
      <c r="AE71" s="32"/>
      <c r="AF71" s="31"/>
      <c r="AG71" s="9"/>
      <c r="AH71" s="31"/>
      <c r="AI71" s="43"/>
      <c r="AK71" s="207"/>
      <c r="AL71" s="207"/>
      <c r="AM71" s="207"/>
      <c r="AN71" s="34"/>
      <c r="AO71" s="35"/>
      <c r="AP71" s="36"/>
      <c r="AQ71" s="229"/>
    </row>
    <row r="72" spans="1:43" x14ac:dyDescent="0.35">
      <c r="A72" s="29">
        <v>10</v>
      </c>
      <c r="B72" s="53" t="s">
        <v>72</v>
      </c>
      <c r="C72" s="53"/>
      <c r="D72" s="29"/>
      <c r="E72" s="29"/>
      <c r="F72" s="29"/>
      <c r="G72" s="29"/>
      <c r="H72" s="29"/>
      <c r="I72" s="29"/>
      <c r="J72" s="29"/>
      <c r="K72" s="29"/>
      <c r="L72" s="29"/>
      <c r="M72" s="207"/>
      <c r="N72" s="29"/>
      <c r="O72" s="29"/>
      <c r="P72" s="30" t="s">
        <v>67</v>
      </c>
      <c r="Q72" s="31" t="s">
        <v>68</v>
      </c>
      <c r="R72" s="31" t="s">
        <v>183</v>
      </c>
      <c r="S72" s="32" t="str">
        <f>'Tables Raw'!T105</f>
        <v>(n=458)</v>
      </c>
      <c r="T72" s="207"/>
      <c r="U72" s="207"/>
      <c r="V72" s="207"/>
      <c r="W72" s="207"/>
      <c r="X72" s="207"/>
      <c r="Y72" s="207"/>
      <c r="Z72" s="207"/>
      <c r="AA72" s="207"/>
      <c r="AB72" s="207"/>
      <c r="AC72" s="207"/>
      <c r="AD72" s="207"/>
      <c r="AE72" s="32"/>
      <c r="AF72" s="31"/>
      <c r="AG72" s="9"/>
      <c r="AH72" s="31" t="s">
        <v>184</v>
      </c>
      <c r="AI72" s="43"/>
      <c r="AK72" s="207"/>
      <c r="AL72" s="207"/>
      <c r="AM72" s="207"/>
      <c r="AN72" s="34"/>
      <c r="AO72" s="35"/>
      <c r="AP72" s="36"/>
      <c r="AQ72" s="229"/>
    </row>
    <row r="73" spans="1:43" x14ac:dyDescent="0.35">
      <c r="A73" s="207"/>
      <c r="B73" s="71" t="s">
        <v>74</v>
      </c>
      <c r="D73" s="39">
        <f>'Tables Raw'!C106</f>
        <v>66</v>
      </c>
      <c r="E73" s="207"/>
      <c r="F73" s="173">
        <f>'Tables Raw'!E106</f>
        <v>0.31430000000000002</v>
      </c>
      <c r="G73" s="39">
        <f>'Tables Raw'!F106</f>
        <v>64</v>
      </c>
      <c r="H73" s="207"/>
      <c r="I73" s="173">
        <f>'Tables Raw'!H106</f>
        <v>0.33510000000000001</v>
      </c>
      <c r="J73" s="39">
        <f>'Tables Raw'!I106</f>
        <v>55</v>
      </c>
      <c r="K73" s="207"/>
      <c r="L73" s="173">
        <f>'Tables Raw'!K106</f>
        <v>0.27779999999999999</v>
      </c>
      <c r="M73" s="39">
        <f>'Tables Raw'!L106</f>
        <v>67</v>
      </c>
      <c r="N73" s="207"/>
      <c r="O73" s="173">
        <f>'Tables Raw'!N106</f>
        <v>0.29649999999999999</v>
      </c>
      <c r="P73" s="38">
        <f>'Tables Raw'!O106</f>
        <v>65</v>
      </c>
      <c r="Q73" s="39">
        <f>'Tables Raw'!Q106</f>
        <v>141</v>
      </c>
      <c r="R73" s="168"/>
      <c r="S73" s="136">
        <f>'Tables Raw'!T106</f>
        <v>0.30790000000000001</v>
      </c>
      <c r="T73" s="31">
        <f>'Tables Raw'!U106</f>
        <v>68</v>
      </c>
      <c r="U73" s="31">
        <f>'Tables Raw'!V106</f>
        <v>296</v>
      </c>
      <c r="V73" s="31">
        <f>'Tables Raw'!W106</f>
        <v>0.22972972972972974</v>
      </c>
      <c r="W73" s="31">
        <f>'Tables Raw'!X106</f>
        <v>67</v>
      </c>
      <c r="X73" s="31">
        <f>'Tables Raw'!Y106</f>
        <v>231</v>
      </c>
      <c r="Y73" s="31">
        <f>'Tables Raw'!Z106</f>
        <v>0.29004329004329005</v>
      </c>
      <c r="Z73" s="31">
        <f>'Tables Raw'!AA106</f>
        <v>61</v>
      </c>
      <c r="AA73" s="31">
        <f>'Tables Raw'!AB106</f>
        <v>243</v>
      </c>
      <c r="AB73" s="31">
        <f>'Tables Raw'!AC106</f>
        <v>0.25102880658436216</v>
      </c>
      <c r="AC73" s="31"/>
      <c r="AD73" s="31"/>
      <c r="AE73" s="32"/>
      <c r="AF73" s="45">
        <f>SUM(T73, W73, Z73, AC73)</f>
        <v>196</v>
      </c>
      <c r="AG73" s="42">
        <f>SUM(U73, X73, AA73, AD73)</f>
        <v>770</v>
      </c>
      <c r="AH73" s="140">
        <f>AF73/AG73</f>
        <v>0.25454545454545452</v>
      </c>
      <c r="AI73" s="111"/>
      <c r="AK73" s="207"/>
      <c r="AL73" s="207"/>
      <c r="AM73" s="207"/>
      <c r="AN73" s="34"/>
      <c r="AO73" s="35"/>
      <c r="AP73" s="36"/>
      <c r="AQ73" s="229"/>
    </row>
    <row r="74" spans="1:43" x14ac:dyDescent="0.35">
      <c r="A74" s="29">
        <v>11</v>
      </c>
      <c r="B74" s="53" t="s">
        <v>75</v>
      </c>
      <c r="C74" s="53"/>
      <c r="D74" s="29"/>
      <c r="E74" s="29"/>
      <c r="F74" s="29"/>
      <c r="G74" s="29"/>
      <c r="H74" s="29"/>
      <c r="I74" s="29"/>
      <c r="J74" s="29"/>
      <c r="K74" s="29"/>
      <c r="L74" s="29"/>
      <c r="M74" s="207"/>
      <c r="N74" s="29"/>
      <c r="O74" s="29"/>
      <c r="P74" s="30" t="s">
        <v>67</v>
      </c>
      <c r="Q74" s="31" t="s">
        <v>68</v>
      </c>
      <c r="R74" s="31" t="s">
        <v>27</v>
      </c>
      <c r="S74" s="32" t="str">
        <f>'Tables Raw'!T107</f>
        <v>(n=407)</v>
      </c>
      <c r="T74" s="207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32"/>
      <c r="AF74" s="31"/>
      <c r="AG74" s="9"/>
      <c r="AH74" s="31" t="s">
        <v>185</v>
      </c>
      <c r="AI74" s="43"/>
      <c r="AK74" s="207"/>
      <c r="AL74" s="207"/>
      <c r="AM74" s="207"/>
      <c r="AN74" s="34"/>
      <c r="AO74" s="35"/>
      <c r="AP74" s="36"/>
      <c r="AQ74" s="229"/>
    </row>
    <row r="75" spans="1:43" x14ac:dyDescent="0.35">
      <c r="A75" s="207"/>
      <c r="B75" s="71" t="s">
        <v>74</v>
      </c>
      <c r="D75" s="39">
        <f>'Tables Raw'!C108</f>
        <v>34</v>
      </c>
      <c r="E75" s="207"/>
      <c r="F75" s="173">
        <f>'Tables Raw'!E108</f>
        <v>0.20610000000000001</v>
      </c>
      <c r="G75" s="39">
        <f>'Tables Raw'!F108</f>
        <v>28</v>
      </c>
      <c r="H75" s="207"/>
      <c r="I75" s="173">
        <f>'Tables Raw'!H108</f>
        <v>0.1628</v>
      </c>
      <c r="J75" s="39">
        <f>'Tables Raw'!I108</f>
        <v>25</v>
      </c>
      <c r="K75" s="207"/>
      <c r="L75" s="173">
        <f>'Tables Raw'!K108</f>
        <v>0.1462</v>
      </c>
      <c r="M75" s="39">
        <f>'Tables Raw'!L108</f>
        <v>24</v>
      </c>
      <c r="N75" s="207"/>
      <c r="O75" s="173">
        <f>'Tables Raw'!N108</f>
        <v>0.125</v>
      </c>
      <c r="P75" s="38">
        <f>'Tables Raw'!O108</f>
        <v>29</v>
      </c>
      <c r="Q75" s="39">
        <f>'Tables Raw'!Q108</f>
        <v>69</v>
      </c>
      <c r="R75" s="39"/>
      <c r="S75" s="136">
        <f>'Tables Raw'!T108</f>
        <v>0.16950000000000001</v>
      </c>
      <c r="T75" s="207">
        <f>'Tables Raw'!U108</f>
        <v>40</v>
      </c>
      <c r="U75" s="207">
        <f>'Tables Raw'!V108</f>
        <v>217</v>
      </c>
      <c r="V75" s="207">
        <f>'Tables Raw'!W108</f>
        <v>0.18433179723502305</v>
      </c>
      <c r="W75" s="207">
        <f>'Tables Raw'!X108</f>
        <v>30</v>
      </c>
      <c r="X75" s="207">
        <f>'Tables Raw'!Y108</f>
        <v>174</v>
      </c>
      <c r="Y75" s="207">
        <f>'Tables Raw'!Z108</f>
        <v>0.17241379310344829</v>
      </c>
      <c r="Z75" s="207">
        <f>'Tables Raw'!AA108</f>
        <v>26</v>
      </c>
      <c r="AA75" s="207">
        <f>'Tables Raw'!AB108</f>
        <v>155</v>
      </c>
      <c r="AB75" s="207">
        <f>'Tables Raw'!AC108</f>
        <v>0.16774193548387098</v>
      </c>
      <c r="AC75" s="207"/>
      <c r="AD75" s="207"/>
      <c r="AE75" s="32"/>
      <c r="AF75" s="45">
        <f>SUM(T75, W75, Z75, AC75)</f>
        <v>96</v>
      </c>
      <c r="AG75" s="42">
        <f>SUM(U75, X75, AA75, AD75)</f>
        <v>546</v>
      </c>
      <c r="AH75" s="140">
        <f>AF75/AG75</f>
        <v>0.17582417582417584</v>
      </c>
      <c r="AI75" s="111"/>
      <c r="AK75" s="207"/>
      <c r="AL75" s="207"/>
      <c r="AM75" s="207"/>
      <c r="AN75" s="34"/>
      <c r="AO75" s="35"/>
      <c r="AP75" s="36"/>
      <c r="AQ75" s="229"/>
    </row>
    <row r="76" spans="1:43" ht="29" x14ac:dyDescent="0.35">
      <c r="A76" s="18" t="s">
        <v>77</v>
      </c>
      <c r="B76" s="19" t="s">
        <v>78</v>
      </c>
      <c r="C76" s="19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1"/>
      <c r="Q76" s="22"/>
      <c r="R76" s="22"/>
      <c r="S76" s="23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1"/>
      <c r="AG76" s="22"/>
      <c r="AH76" s="22"/>
      <c r="AI76" s="23"/>
      <c r="AJ76" s="25"/>
      <c r="AK76" s="24"/>
      <c r="AL76" s="24"/>
      <c r="AM76" s="24"/>
      <c r="AN76" s="26"/>
      <c r="AO76" s="27"/>
      <c r="AP76" s="28"/>
      <c r="AQ76" s="206"/>
    </row>
    <row r="77" spans="1:43" x14ac:dyDescent="0.35">
      <c r="A77" s="29">
        <v>12</v>
      </c>
      <c r="B77" s="53" t="s">
        <v>79</v>
      </c>
      <c r="C77" s="53"/>
      <c r="D77" s="44">
        <f>'Tables Raw'!C110</f>
        <v>13</v>
      </c>
      <c r="E77" s="44"/>
      <c r="F77" s="44"/>
      <c r="G77" s="44">
        <f>'Tables Raw'!F110</f>
        <v>24</v>
      </c>
      <c r="H77" s="44"/>
      <c r="I77" s="44"/>
      <c r="J77" s="44">
        <f>'Tables Raw'!I110</f>
        <v>24</v>
      </c>
      <c r="K77" s="44"/>
      <c r="L77" s="44"/>
      <c r="M77" s="44">
        <f>'Tables Raw'!L110</f>
        <v>20</v>
      </c>
      <c r="N77" s="44"/>
      <c r="O77" s="44"/>
      <c r="P77" s="45">
        <f>'Tables Raw'!O110</f>
        <v>80</v>
      </c>
      <c r="Q77" s="141" t="s">
        <v>80</v>
      </c>
      <c r="R77" s="31">
        <v>347</v>
      </c>
      <c r="S77" s="32"/>
      <c r="T77" s="44">
        <f>'Tables Raw'!U110</f>
        <v>15</v>
      </c>
      <c r="U77" s="44"/>
      <c r="V77" s="44"/>
      <c r="W77" s="44">
        <f>'Tables Raw'!X110</f>
        <v>13</v>
      </c>
      <c r="X77" s="44"/>
      <c r="Y77" s="44"/>
      <c r="Z77" s="44">
        <f>'Tables Raw'!AA110</f>
        <v>15</v>
      </c>
      <c r="AA77" s="44"/>
      <c r="AB77" s="44"/>
      <c r="AC77" s="207"/>
      <c r="AD77" s="207"/>
      <c r="AE77" s="207"/>
      <c r="AF77" s="45">
        <f>SUM(T77:AE77)</f>
        <v>43</v>
      </c>
      <c r="AG77" s="31"/>
      <c r="AH77" s="31"/>
      <c r="AI77" s="32"/>
      <c r="AJ77" s="9">
        <v>12</v>
      </c>
      <c r="AK77" s="207">
        <v>15</v>
      </c>
      <c r="AL77" s="207">
        <v>20</v>
      </c>
      <c r="AM77" s="207">
        <v>23</v>
      </c>
      <c r="AN77" s="34">
        <v>70</v>
      </c>
      <c r="AO77" s="35"/>
      <c r="AP77" s="36"/>
      <c r="AQ77" s="229" t="s">
        <v>81</v>
      </c>
    </row>
    <row r="78" spans="1:43" x14ac:dyDescent="0.35">
      <c r="A78" s="29">
        <v>13</v>
      </c>
      <c r="B78" s="56" t="s">
        <v>82</v>
      </c>
      <c r="C78" s="83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50"/>
      <c r="Q78" s="141" t="s">
        <v>83</v>
      </c>
      <c r="R78" s="31">
        <v>217</v>
      </c>
      <c r="S78" s="32"/>
      <c r="T78" s="44"/>
      <c r="U78" s="44"/>
      <c r="V78" s="44"/>
      <c r="W78" s="44"/>
      <c r="X78" s="44"/>
      <c r="Y78" s="44"/>
      <c r="Z78" s="44"/>
      <c r="AA78" s="44"/>
      <c r="AB78" s="44"/>
      <c r="AC78" s="207"/>
      <c r="AD78" s="207"/>
      <c r="AE78" s="207"/>
      <c r="AF78" s="45"/>
      <c r="AG78" s="31"/>
      <c r="AH78" s="31"/>
      <c r="AI78" s="32"/>
      <c r="AK78" s="207"/>
      <c r="AL78" s="207"/>
      <c r="AM78" s="207"/>
      <c r="AN78" s="34"/>
      <c r="AO78" s="35"/>
      <c r="AP78" s="36"/>
      <c r="AQ78" s="229"/>
    </row>
    <row r="79" spans="1:43" x14ac:dyDescent="0.35">
      <c r="A79" s="29">
        <v>14</v>
      </c>
      <c r="B79" s="53" t="s">
        <v>84</v>
      </c>
      <c r="C79" s="53"/>
      <c r="D79" s="44">
        <f>'Tables Raw'!C112</f>
        <v>19</v>
      </c>
      <c r="E79" s="44" t="str">
        <f>'Tables Raw'!D112</f>
        <v>%</v>
      </c>
      <c r="F79" s="44" t="str">
        <f>'Tables Raw'!E112</f>
        <v>row %</v>
      </c>
      <c r="G79" s="44">
        <f>'Tables Raw'!F112</f>
        <v>14</v>
      </c>
      <c r="H79" s="44" t="str">
        <f>'Tables Raw'!G112</f>
        <v>%</v>
      </c>
      <c r="I79" s="44" t="str">
        <f>'Tables Raw'!H112</f>
        <v>row %</v>
      </c>
      <c r="J79" s="44">
        <f>'Tables Raw'!I112</f>
        <v>13</v>
      </c>
      <c r="K79" s="44" t="str">
        <f>'Tables Raw'!J112</f>
        <v>%</v>
      </c>
      <c r="L79" s="44" t="str">
        <f>'Tables Raw'!K112</f>
        <v>row %</v>
      </c>
      <c r="M79" s="44">
        <f>'Tables Raw'!L112</f>
        <v>18</v>
      </c>
      <c r="N79" s="44" t="str">
        <f>'Tables Raw'!M112</f>
        <v>%</v>
      </c>
      <c r="O79" s="44" t="str">
        <f>'Tables Raw'!N112</f>
        <v>row %</v>
      </c>
      <c r="P79" s="45">
        <f>'Tables Raw'!O112</f>
        <v>64</v>
      </c>
      <c r="Q79" s="141" t="s">
        <v>86</v>
      </c>
      <c r="R79" s="51">
        <f>80</f>
        <v>80</v>
      </c>
      <c r="S79" s="52">
        <v>0.3686635944700461</v>
      </c>
      <c r="T79" s="44">
        <f>'Tables Raw'!U112</f>
        <v>14</v>
      </c>
      <c r="U79" s="44"/>
      <c r="V79" s="44"/>
      <c r="W79" s="44">
        <f>'Tables Raw'!X112</f>
        <v>9</v>
      </c>
      <c r="X79" s="44"/>
      <c r="Y79" s="44"/>
      <c r="Z79" s="44">
        <f>'Tables Raw'!AA112</f>
        <v>9</v>
      </c>
      <c r="AA79" s="44"/>
      <c r="AB79" s="44"/>
      <c r="AC79" s="207"/>
      <c r="AD79" s="207"/>
      <c r="AE79" s="207"/>
      <c r="AF79" s="45">
        <f>SUM(T79:AE79)</f>
        <v>32</v>
      </c>
      <c r="AG79" s="31"/>
      <c r="AH79" s="31"/>
      <c r="AI79" s="32"/>
      <c r="AJ79" s="9">
        <v>12</v>
      </c>
      <c r="AK79" s="207">
        <v>12</v>
      </c>
      <c r="AL79" s="207">
        <v>15</v>
      </c>
      <c r="AM79" s="207">
        <v>16</v>
      </c>
      <c r="AN79" s="34">
        <v>55</v>
      </c>
      <c r="AO79" s="35"/>
      <c r="AP79" s="36"/>
      <c r="AQ79" s="229"/>
    </row>
    <row r="80" spans="1:43" ht="29" x14ac:dyDescent="0.35">
      <c r="A80" s="29">
        <v>15</v>
      </c>
      <c r="B80" s="53" t="s">
        <v>87</v>
      </c>
      <c r="C80" s="53"/>
      <c r="D80" s="44">
        <f>'Tables Raw'!C113</f>
        <v>105</v>
      </c>
      <c r="E80" s="133">
        <f>'Tables Raw'!D113</f>
        <v>0.124</v>
      </c>
      <c r="F80" s="133">
        <f>'Tables Raw'!E113</f>
        <v>0.45500000000000002</v>
      </c>
      <c r="G80" s="44">
        <f>'Tables Raw'!F113</f>
        <v>736</v>
      </c>
      <c r="H80" s="133">
        <f>'Tables Raw'!G113</f>
        <v>0.123</v>
      </c>
      <c r="I80" s="133">
        <f>'Tables Raw'!H113</f>
        <v>0.435</v>
      </c>
      <c r="J80" s="44">
        <f>'Tables Raw'!I113</f>
        <v>94</v>
      </c>
      <c r="K80" s="133">
        <f>'Tables Raw'!J113</f>
        <v>9.8000000000000004E-2</v>
      </c>
      <c r="L80" s="133">
        <f>'Tables Raw'!K113</f>
        <v>0.40200000000000002</v>
      </c>
      <c r="M80" s="44">
        <f>'Tables Raw'!L113</f>
        <v>103</v>
      </c>
      <c r="N80" s="133">
        <f>'Tables Raw'!M113</f>
        <v>0.107</v>
      </c>
      <c r="O80" s="133">
        <f>'Tables Raw'!N113</f>
        <v>0.40899999999999997</v>
      </c>
      <c r="P80" s="45" t="str">
        <f>'Tables Raw'!O113</f>
        <v>347 (10.8)</v>
      </c>
      <c r="Q80" s="141" t="s">
        <v>89</v>
      </c>
      <c r="R80" s="51">
        <f>64</f>
        <v>64</v>
      </c>
      <c r="S80" s="52">
        <v>0.29493087557603687</v>
      </c>
      <c r="T80" s="44">
        <f>'Tables Raw'!U113</f>
        <v>122</v>
      </c>
      <c r="U80" s="44"/>
      <c r="V80" s="44"/>
      <c r="W80" s="44">
        <f>'Tables Raw'!X113</f>
        <v>108</v>
      </c>
      <c r="X80" s="44"/>
      <c r="Y80" s="44"/>
      <c r="Z80" s="44">
        <f>'Tables Raw'!AA113</f>
        <v>90</v>
      </c>
      <c r="AA80" s="44"/>
      <c r="AB80" s="44"/>
      <c r="AC80" s="207"/>
      <c r="AD80" s="207"/>
      <c r="AE80" s="207"/>
      <c r="AF80" s="45">
        <f>SUM(T80:AE80)</f>
        <v>320</v>
      </c>
      <c r="AG80" s="31"/>
      <c r="AH80" s="31"/>
      <c r="AI80" s="32"/>
      <c r="AK80" s="207"/>
      <c r="AL80" s="207"/>
      <c r="AM80" s="207"/>
      <c r="AN80" s="34"/>
      <c r="AO80" s="35"/>
      <c r="AP80" s="36"/>
      <c r="AQ80" s="229"/>
    </row>
    <row r="81" spans="1:43" x14ac:dyDescent="0.35">
      <c r="A81" s="29"/>
      <c r="B81" s="83" t="s">
        <v>90</v>
      </c>
      <c r="C81" s="83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30"/>
      <c r="Q81" s="141"/>
      <c r="R81" s="51"/>
      <c r="S81" s="52"/>
      <c r="T81" s="44"/>
      <c r="U81" s="44"/>
      <c r="V81" s="44"/>
      <c r="W81" s="44"/>
      <c r="X81" s="44"/>
      <c r="Y81" s="44"/>
      <c r="Z81" s="44"/>
      <c r="AA81" s="44"/>
      <c r="AB81" s="44"/>
      <c r="AC81" s="207"/>
      <c r="AD81" s="207"/>
      <c r="AE81" s="207"/>
      <c r="AF81" s="45"/>
      <c r="AG81" s="31"/>
      <c r="AH81" s="31"/>
      <c r="AI81" s="32"/>
      <c r="AK81" s="207"/>
      <c r="AL81" s="207"/>
      <c r="AM81" s="207"/>
      <c r="AN81" s="34"/>
      <c r="AO81" s="35"/>
      <c r="AP81" s="36"/>
      <c r="AQ81" s="206"/>
    </row>
    <row r="82" spans="1:43" x14ac:dyDescent="0.35">
      <c r="A82" s="29"/>
      <c r="B82" s="71" t="s">
        <v>34</v>
      </c>
      <c r="C82" s="94" t="s">
        <v>174</v>
      </c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30">
        <f>'Tables Raw'!O116+'Tables Raw'!O122</f>
        <v>3</v>
      </c>
      <c r="Q82" s="141"/>
      <c r="R82" s="51"/>
      <c r="S82" s="52"/>
      <c r="T82" s="44"/>
      <c r="U82" s="44"/>
      <c r="V82" s="44"/>
      <c r="W82" s="44"/>
      <c r="X82" s="44"/>
      <c r="Y82" s="44"/>
      <c r="Z82" s="44"/>
      <c r="AA82" s="44"/>
      <c r="AB82" s="44"/>
      <c r="AC82" s="207"/>
      <c r="AD82" s="207"/>
      <c r="AE82" s="207"/>
      <c r="AF82" s="30">
        <f>'Tables Raw'!AG116+'Tables Raw'!AG122</f>
        <v>3</v>
      </c>
      <c r="AG82" s="31"/>
      <c r="AH82" s="31"/>
      <c r="AI82" s="32"/>
      <c r="AK82" s="207"/>
      <c r="AL82" s="207"/>
      <c r="AM82" s="207"/>
      <c r="AN82" s="34"/>
      <c r="AO82" s="35"/>
      <c r="AP82" s="36"/>
      <c r="AQ82" s="206"/>
    </row>
    <row r="83" spans="1:43" x14ac:dyDescent="0.35">
      <c r="A83" s="29"/>
      <c r="B83" s="71" t="s">
        <v>35</v>
      </c>
      <c r="C83" s="97" t="s">
        <v>175</v>
      </c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30">
        <f>'Tables Raw'!O117</f>
        <v>25</v>
      </c>
      <c r="Q83" s="141"/>
      <c r="R83" s="51"/>
      <c r="S83" s="52"/>
      <c r="T83" s="44"/>
      <c r="U83" s="44"/>
      <c r="V83" s="44"/>
      <c r="W83" s="44"/>
      <c r="X83" s="44"/>
      <c r="Y83" s="44"/>
      <c r="Z83" s="44"/>
      <c r="AA83" s="44"/>
      <c r="AB83" s="44"/>
      <c r="AC83" s="207"/>
      <c r="AD83" s="207"/>
      <c r="AE83" s="207"/>
      <c r="AF83" s="30">
        <f>'Tables Raw'!AG117</f>
        <v>19</v>
      </c>
      <c r="AG83" s="31"/>
      <c r="AH83" s="31"/>
      <c r="AI83" s="32"/>
      <c r="AK83" s="207"/>
      <c r="AL83" s="207"/>
      <c r="AM83" s="207"/>
      <c r="AN83" s="34"/>
      <c r="AO83" s="35"/>
      <c r="AP83" s="36"/>
      <c r="AQ83" s="206"/>
    </row>
    <row r="84" spans="1:43" x14ac:dyDescent="0.35">
      <c r="A84" s="29"/>
      <c r="B84" s="71" t="s">
        <v>39</v>
      </c>
      <c r="C84" s="98" t="s">
        <v>176</v>
      </c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30">
        <f>'Tables Raw'!O119</f>
        <v>6</v>
      </c>
      <c r="Q84" s="141"/>
      <c r="R84" s="51"/>
      <c r="S84" s="52"/>
      <c r="T84" s="44"/>
      <c r="U84" s="44"/>
      <c r="V84" s="44"/>
      <c r="W84" s="44"/>
      <c r="X84" s="44"/>
      <c r="Y84" s="44"/>
      <c r="Z84" s="44"/>
      <c r="AA84" s="44"/>
      <c r="AB84" s="44"/>
      <c r="AC84" s="207"/>
      <c r="AD84" s="207"/>
      <c r="AE84" s="207"/>
      <c r="AF84" s="30">
        <f>'Tables Raw'!AG119</f>
        <v>4</v>
      </c>
      <c r="AG84" s="31"/>
      <c r="AH84" s="31"/>
      <c r="AI84" s="32"/>
      <c r="AK84" s="207"/>
      <c r="AL84" s="207"/>
      <c r="AM84" s="207"/>
      <c r="AN84" s="34"/>
      <c r="AO84" s="35"/>
      <c r="AP84" s="36"/>
      <c r="AQ84" s="206"/>
    </row>
    <row r="85" spans="1:43" x14ac:dyDescent="0.35">
      <c r="A85" s="29"/>
      <c r="B85" s="71" t="s">
        <v>40</v>
      </c>
      <c r="C85" s="101" t="s">
        <v>177</v>
      </c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30">
        <f>'Tables Raw'!O120+'Tables Raw'!O125</f>
        <v>85</v>
      </c>
      <c r="Q85" s="141"/>
      <c r="R85" s="51"/>
      <c r="S85" s="52"/>
      <c r="T85" s="44"/>
      <c r="U85" s="44"/>
      <c r="V85" s="44"/>
      <c r="W85" s="44"/>
      <c r="X85" s="44"/>
      <c r="Y85" s="44"/>
      <c r="Z85" s="44"/>
      <c r="AA85" s="44"/>
      <c r="AB85" s="44"/>
      <c r="AC85" s="207"/>
      <c r="AD85" s="207"/>
      <c r="AE85" s="207"/>
      <c r="AF85" s="30">
        <f>'Tables Raw'!AG120+'Tables Raw'!AG125</f>
        <v>67</v>
      </c>
      <c r="AG85" s="31"/>
      <c r="AH85" s="31"/>
      <c r="AI85" s="32"/>
      <c r="AK85" s="207"/>
      <c r="AL85" s="207"/>
      <c r="AM85" s="207"/>
      <c r="AN85" s="34"/>
      <c r="AO85" s="35"/>
      <c r="AP85" s="36"/>
      <c r="AQ85" s="206"/>
    </row>
    <row r="86" spans="1:43" x14ac:dyDescent="0.35">
      <c r="A86" s="29"/>
      <c r="B86" s="71" t="s">
        <v>46</v>
      </c>
      <c r="C86" s="99" t="s">
        <v>178</v>
      </c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30">
        <f>'Tables Raw'!O115+'Tables Raw'!O121+'Tables Raw'!O123</f>
        <v>28</v>
      </c>
      <c r="Q86" s="141"/>
      <c r="R86" s="51"/>
      <c r="S86" s="52"/>
      <c r="T86" s="44"/>
      <c r="U86" s="44"/>
      <c r="V86" s="44"/>
      <c r="W86" s="44"/>
      <c r="X86" s="44"/>
      <c r="Y86" s="44"/>
      <c r="Z86" s="44"/>
      <c r="AA86" s="44"/>
      <c r="AB86" s="44"/>
      <c r="AC86" s="207"/>
      <c r="AD86" s="207"/>
      <c r="AE86" s="207"/>
      <c r="AF86" s="30">
        <f>'Tables Raw'!AG115+'Tables Raw'!AG121+'Tables Raw'!AG123</f>
        <v>31</v>
      </c>
      <c r="AG86" s="31"/>
      <c r="AH86" s="31"/>
      <c r="AI86" s="32"/>
      <c r="AK86" s="207"/>
      <c r="AL86" s="207"/>
      <c r="AM86" s="207"/>
      <c r="AN86" s="34"/>
      <c r="AO86" s="35"/>
      <c r="AP86" s="36"/>
      <c r="AQ86" s="206"/>
    </row>
    <row r="87" spans="1:43" x14ac:dyDescent="0.35">
      <c r="A87" s="29"/>
      <c r="B87" s="71" t="s">
        <v>44</v>
      </c>
      <c r="C87" s="100" t="s">
        <v>179</v>
      </c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30">
        <f>'Tables Raw'!O118+'Tables Raw'!O124</f>
        <v>86</v>
      </c>
      <c r="Q87" s="141"/>
      <c r="R87" s="51"/>
      <c r="S87" s="52"/>
      <c r="T87" s="44"/>
      <c r="U87" s="44"/>
      <c r="V87" s="44"/>
      <c r="W87" s="44"/>
      <c r="X87" s="44"/>
      <c r="Y87" s="44"/>
      <c r="Z87" s="44"/>
      <c r="AA87" s="44"/>
      <c r="AB87" s="44"/>
      <c r="AC87" s="207"/>
      <c r="AD87" s="207"/>
      <c r="AE87" s="207"/>
      <c r="AF87" s="30">
        <f>'Tables Raw'!AG118+'Tables Raw'!AG124</f>
        <v>37</v>
      </c>
      <c r="AG87" s="31"/>
      <c r="AH87" s="31"/>
      <c r="AI87" s="32"/>
      <c r="AK87" s="207"/>
      <c r="AL87" s="207"/>
      <c r="AM87" s="207"/>
      <c r="AN87" s="34"/>
      <c r="AO87" s="35"/>
      <c r="AP87" s="36"/>
      <c r="AQ87" s="206"/>
    </row>
    <row r="88" spans="1:43" x14ac:dyDescent="0.35">
      <c r="A88" s="29"/>
      <c r="B88" s="71" t="s">
        <v>18</v>
      </c>
      <c r="C88" s="83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38">
        <f>SUM(P82:P87)</f>
        <v>233</v>
      </c>
      <c r="Q88" s="141"/>
      <c r="R88" s="51"/>
      <c r="S88" s="52"/>
      <c r="T88" s="44"/>
      <c r="U88" s="44"/>
      <c r="V88" s="44"/>
      <c r="W88" s="44"/>
      <c r="X88" s="44"/>
      <c r="Y88" s="44"/>
      <c r="Z88" s="44"/>
      <c r="AA88" s="44"/>
      <c r="AB88" s="44"/>
      <c r="AC88" s="207"/>
      <c r="AD88" s="207"/>
      <c r="AE88" s="207"/>
      <c r="AF88" s="103">
        <f>SUM(AF82:AF87)</f>
        <v>161</v>
      </c>
      <c r="AG88" s="31"/>
      <c r="AH88" s="31"/>
      <c r="AI88" s="32"/>
      <c r="AK88" s="207"/>
      <c r="AL88" s="207"/>
      <c r="AM88" s="207"/>
      <c r="AN88" s="34"/>
      <c r="AO88" s="35"/>
      <c r="AP88" s="36"/>
      <c r="AQ88" s="206"/>
    </row>
    <row r="89" spans="1:43" ht="43.5" x14ac:dyDescent="0.35">
      <c r="A89" s="18" t="s">
        <v>91</v>
      </c>
      <c r="B89" s="19" t="s">
        <v>92</v>
      </c>
      <c r="C89" s="19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1"/>
      <c r="Q89" s="22"/>
      <c r="R89" s="22"/>
      <c r="S89" s="23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1"/>
      <c r="AG89" s="22"/>
      <c r="AH89" s="22"/>
      <c r="AI89" s="23"/>
      <c r="AJ89" s="25"/>
      <c r="AK89" s="24"/>
      <c r="AL89" s="24"/>
      <c r="AM89" s="24"/>
      <c r="AN89" s="26"/>
      <c r="AO89" s="27"/>
      <c r="AP89" s="28"/>
      <c r="AQ89" s="206"/>
    </row>
    <row r="90" spans="1:43" x14ac:dyDescent="0.35">
      <c r="A90" s="29">
        <v>16</v>
      </c>
      <c r="B90" s="53" t="s">
        <v>93</v>
      </c>
      <c r="C90" s="53"/>
      <c r="D90" s="48">
        <f>'Tables Raw'!C128</f>
        <v>22961</v>
      </c>
      <c r="E90" s="48"/>
      <c r="F90" s="48"/>
      <c r="G90" s="48">
        <f>'Tables Raw'!F128</f>
        <v>14407</v>
      </c>
      <c r="H90" s="48"/>
      <c r="I90" s="48"/>
      <c r="J90" s="48">
        <f>'Tables Raw'!I128</f>
        <v>16290</v>
      </c>
      <c r="K90" s="48"/>
      <c r="L90" s="48"/>
      <c r="M90" s="48">
        <f>'Tables Raw'!L128</f>
        <v>17110</v>
      </c>
      <c r="N90" s="48"/>
      <c r="O90" s="48"/>
      <c r="P90" s="30">
        <f>'Tables Raw'!O128</f>
        <v>70768</v>
      </c>
      <c r="Q90" s="31"/>
      <c r="R90" s="31"/>
      <c r="S90" s="32"/>
      <c r="T90" s="31">
        <f>'Tables Raw'!U128</f>
        <v>17956</v>
      </c>
      <c r="U90" s="44"/>
      <c r="V90" s="44"/>
      <c r="W90" s="31">
        <f>'Tables Raw'!X128</f>
        <v>18634</v>
      </c>
      <c r="X90" s="44"/>
      <c r="Y90" s="44"/>
      <c r="Z90" s="31">
        <f>'Tables Raw'!AA128</f>
        <v>15238</v>
      </c>
      <c r="AA90" s="44"/>
      <c r="AB90" s="44"/>
      <c r="AC90" s="191">
        <v>8000</v>
      </c>
      <c r="AD90" s="44"/>
      <c r="AE90" s="44"/>
      <c r="AF90" s="45">
        <f>SUM(T90:AE90)</f>
        <v>59828</v>
      </c>
      <c r="AG90" s="31"/>
      <c r="AH90" s="31"/>
      <c r="AI90" s="32"/>
      <c r="AJ90" s="9">
        <v>9000</v>
      </c>
      <c r="AK90" s="163">
        <v>10000</v>
      </c>
      <c r="AL90" s="163">
        <v>13000</v>
      </c>
      <c r="AM90" s="163">
        <v>18000</v>
      </c>
      <c r="AN90" s="164">
        <v>50000</v>
      </c>
      <c r="AO90" s="35"/>
      <c r="AP90" s="36"/>
      <c r="AQ90" s="206" t="s">
        <v>94</v>
      </c>
    </row>
    <row r="91" spans="1:43" x14ac:dyDescent="0.35">
      <c r="A91" s="29">
        <v>17</v>
      </c>
      <c r="B91" s="53" t="s">
        <v>95</v>
      </c>
      <c r="C91" s="53"/>
      <c r="D91" s="48">
        <f>'Tables Raw'!C129</f>
        <v>1287</v>
      </c>
      <c r="E91" s="48"/>
      <c r="F91" s="48"/>
      <c r="G91" s="48">
        <f>'Tables Raw'!F129</f>
        <v>989</v>
      </c>
      <c r="H91" s="48"/>
      <c r="I91" s="48"/>
      <c r="J91" s="48">
        <f>'Tables Raw'!I129</f>
        <v>1099</v>
      </c>
      <c r="K91" s="48"/>
      <c r="L91" s="48"/>
      <c r="M91" s="48">
        <f>'Tables Raw'!L129</f>
        <v>1025</v>
      </c>
      <c r="N91" s="48"/>
      <c r="O91" s="48"/>
      <c r="P91" s="30">
        <f>'Tables Raw'!O129</f>
        <v>4400</v>
      </c>
      <c r="Q91" s="31"/>
      <c r="R91" s="31"/>
      <c r="S91" s="32"/>
      <c r="T91" s="31">
        <f>'Tables Raw'!U129</f>
        <v>1061</v>
      </c>
      <c r="U91" s="44"/>
      <c r="V91" s="44"/>
      <c r="W91" s="31">
        <f>'Tables Raw'!X129</f>
        <v>1488</v>
      </c>
      <c r="X91" s="44"/>
      <c r="Y91" s="44"/>
      <c r="Z91" s="192">
        <v>1500</v>
      </c>
      <c r="AA91" s="44"/>
      <c r="AB91" s="44"/>
      <c r="AC91" s="193">
        <v>1500</v>
      </c>
      <c r="AD91" s="44"/>
      <c r="AE91" s="44"/>
      <c r="AF91" s="45">
        <f>SUM(T91:AE91)</f>
        <v>5549</v>
      </c>
      <c r="AG91" s="31"/>
      <c r="AH91" s="31"/>
      <c r="AI91" s="32"/>
      <c r="AJ91" s="9">
        <v>1500</v>
      </c>
      <c r="AK91" s="9">
        <v>1500</v>
      </c>
      <c r="AL91" s="9">
        <v>1500</v>
      </c>
      <c r="AM91" s="9">
        <v>1500</v>
      </c>
      <c r="AN91" s="34">
        <v>6000</v>
      </c>
      <c r="AO91" s="35"/>
      <c r="AP91" s="36"/>
      <c r="AQ91" s="229" t="s">
        <v>96</v>
      </c>
    </row>
    <row r="92" spans="1:43" x14ac:dyDescent="0.35">
      <c r="A92" s="29">
        <v>18</v>
      </c>
      <c r="B92" s="53" t="s">
        <v>97</v>
      </c>
      <c r="C92" s="53"/>
      <c r="D92" s="48">
        <f>'Tables Raw'!C130</f>
        <v>276</v>
      </c>
      <c r="E92" s="48"/>
      <c r="F92" s="48"/>
      <c r="G92" s="48">
        <f>'Tables Raw'!F130</f>
        <v>200</v>
      </c>
      <c r="H92" s="48"/>
      <c r="I92" s="48"/>
      <c r="J92" s="48">
        <f>'Tables Raw'!I130</f>
        <v>312</v>
      </c>
      <c r="K92" s="48"/>
      <c r="L92" s="48"/>
      <c r="M92" s="48">
        <f>'Tables Raw'!L130</f>
        <v>215</v>
      </c>
      <c r="N92" s="48"/>
      <c r="O92" s="48"/>
      <c r="P92" s="30">
        <f>'Tables Raw'!O130</f>
        <v>1003</v>
      </c>
      <c r="Q92" s="31"/>
      <c r="R92" s="31"/>
      <c r="S92" s="32"/>
      <c r="T92" s="31">
        <f>'Tables Raw'!U130</f>
        <v>283</v>
      </c>
      <c r="U92" s="44"/>
      <c r="V92" s="44"/>
      <c r="W92" s="31">
        <f>'Tables Raw'!X130</f>
        <v>488</v>
      </c>
      <c r="X92" s="44"/>
      <c r="Y92" s="44"/>
      <c r="Z92" s="192">
        <v>450</v>
      </c>
      <c r="AA92" s="44"/>
      <c r="AB92" s="44"/>
      <c r="AC92" s="193">
        <v>450</v>
      </c>
      <c r="AD92" s="44"/>
      <c r="AE92" s="44"/>
      <c r="AF92" s="45">
        <f>SUM(T92:AE92)</f>
        <v>1671</v>
      </c>
      <c r="AG92" s="31"/>
      <c r="AH92" s="31"/>
      <c r="AI92" s="32"/>
      <c r="AJ92" s="9">
        <v>400</v>
      </c>
      <c r="AK92" s="207">
        <v>400</v>
      </c>
      <c r="AL92" s="207">
        <v>400</v>
      </c>
      <c r="AM92" s="207">
        <v>400</v>
      </c>
      <c r="AN92" s="34">
        <v>1600</v>
      </c>
      <c r="AO92" s="35"/>
      <c r="AP92" s="36"/>
      <c r="AQ92" s="229"/>
    </row>
    <row r="93" spans="1:43" x14ac:dyDescent="0.35">
      <c r="A93" s="29">
        <v>19</v>
      </c>
      <c r="B93" s="56" t="s">
        <v>98</v>
      </c>
      <c r="C93" s="83"/>
      <c r="D93" s="29"/>
      <c r="E93" s="29"/>
      <c r="F93" s="29"/>
      <c r="G93" s="48"/>
      <c r="H93" s="48"/>
      <c r="I93" s="48"/>
      <c r="J93" s="29"/>
      <c r="K93" s="29"/>
      <c r="L93" s="29"/>
      <c r="M93" s="29"/>
      <c r="N93" s="29"/>
      <c r="O93" s="29"/>
      <c r="P93" s="55"/>
      <c r="Q93" s="31"/>
      <c r="R93" s="31"/>
      <c r="S93" s="32"/>
      <c r="T93" s="207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30"/>
      <c r="AG93" s="31"/>
      <c r="AH93" s="31"/>
      <c r="AI93" s="32"/>
      <c r="AK93" s="207"/>
      <c r="AL93" s="207"/>
      <c r="AM93" s="207"/>
      <c r="AN93" s="34"/>
      <c r="AO93" s="35"/>
      <c r="AP93" s="36"/>
      <c r="AQ93" s="206"/>
    </row>
    <row r="94" spans="1:43" ht="29" x14ac:dyDescent="0.35">
      <c r="A94" s="18" t="s">
        <v>99</v>
      </c>
      <c r="B94" s="19" t="s">
        <v>100</v>
      </c>
      <c r="C94" s="19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1"/>
      <c r="Q94" s="22"/>
      <c r="R94" s="22"/>
      <c r="S94" s="23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1"/>
      <c r="AG94" s="22"/>
      <c r="AH94" s="22"/>
      <c r="AI94" s="23"/>
      <c r="AJ94" s="25"/>
      <c r="AK94" s="24"/>
      <c r="AL94" s="24"/>
      <c r="AM94" s="24"/>
      <c r="AN94" s="26"/>
      <c r="AO94" s="27"/>
      <c r="AP94" s="28"/>
      <c r="AQ94" s="206"/>
    </row>
    <row r="95" spans="1:43" ht="29" x14ac:dyDescent="0.35">
      <c r="A95" s="29">
        <v>20</v>
      </c>
      <c r="B95" s="56" t="s">
        <v>101</v>
      </c>
      <c r="C95" s="83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30"/>
      <c r="Q95" s="31"/>
      <c r="R95" s="31"/>
      <c r="S95" s="32"/>
      <c r="T95" s="207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  <c r="AE95" s="207"/>
      <c r="AF95" s="30"/>
      <c r="AG95" s="31"/>
      <c r="AH95" s="31"/>
      <c r="AI95" s="32"/>
      <c r="AK95" s="207"/>
      <c r="AL95" s="207"/>
      <c r="AM95" s="207"/>
      <c r="AN95" s="34"/>
      <c r="AO95" s="35"/>
      <c r="AP95" s="36"/>
      <c r="AQ95" s="206"/>
    </row>
    <row r="96" spans="1:43" x14ac:dyDescent="0.35">
      <c r="A96" s="29">
        <v>21</v>
      </c>
      <c r="B96" s="53" t="s">
        <v>102</v>
      </c>
      <c r="C96" s="83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30" t="s">
        <v>12</v>
      </c>
      <c r="Q96" s="31" t="s">
        <v>51</v>
      </c>
      <c r="R96" s="31" t="s">
        <v>52</v>
      </c>
      <c r="S96" s="32"/>
      <c r="T96" s="207" t="s">
        <v>12</v>
      </c>
      <c r="U96" s="207" t="s">
        <v>51</v>
      </c>
      <c r="V96" s="207" t="s">
        <v>52</v>
      </c>
      <c r="W96" s="207" t="s">
        <v>12</v>
      </c>
      <c r="X96" s="207" t="s">
        <v>51</v>
      </c>
      <c r="Y96" s="207" t="s">
        <v>52</v>
      </c>
      <c r="Z96" s="207" t="s">
        <v>12</v>
      </c>
      <c r="AA96" s="207" t="s">
        <v>51</v>
      </c>
      <c r="AB96" s="207" t="s">
        <v>52</v>
      </c>
      <c r="AC96" s="207" t="s">
        <v>12</v>
      </c>
      <c r="AD96" s="207" t="s">
        <v>51</v>
      </c>
      <c r="AE96" s="207" t="s">
        <v>52</v>
      </c>
      <c r="AF96" s="30" t="s">
        <v>18</v>
      </c>
      <c r="AG96" s="31" t="s">
        <v>51</v>
      </c>
      <c r="AH96" s="31" t="s">
        <v>52</v>
      </c>
      <c r="AI96" s="32"/>
      <c r="AK96" s="207"/>
      <c r="AL96" s="207"/>
      <c r="AM96" s="207"/>
      <c r="AN96" s="34"/>
      <c r="AO96" s="35"/>
      <c r="AP96" s="36"/>
      <c r="AQ96" s="229" t="s">
        <v>103</v>
      </c>
    </row>
    <row r="97" spans="1:43" x14ac:dyDescent="0.35">
      <c r="A97" s="29"/>
      <c r="B97" s="83"/>
      <c r="C97" s="83"/>
      <c r="D97" s="48">
        <f>'Tables Raw'!C135</f>
        <v>824</v>
      </c>
      <c r="E97" s="48"/>
      <c r="F97" s="184">
        <f>'Tables Raw'!E135</f>
        <v>0.627</v>
      </c>
      <c r="G97" s="48">
        <f>'Tables Raw'!F135</f>
        <v>755</v>
      </c>
      <c r="H97" s="48"/>
      <c r="I97" s="184">
        <f>'Tables Raw'!H135</f>
        <v>0.57799999999999996</v>
      </c>
      <c r="J97" s="48">
        <f>'Tables Raw'!I135</f>
        <v>820</v>
      </c>
      <c r="K97" s="48"/>
      <c r="L97" s="184">
        <f>'Tables Raw'!K135</f>
        <v>0.59</v>
      </c>
      <c r="M97" s="48">
        <f>'Tables Raw'!L135</f>
        <v>874</v>
      </c>
      <c r="N97" s="48"/>
      <c r="O97" s="184">
        <f>'Tables Raw'!N135</f>
        <v>0.50800000000000001</v>
      </c>
      <c r="P97" s="30">
        <f>'Tables Raw'!$O$135</f>
        <v>1735</v>
      </c>
      <c r="Q97" s="35"/>
      <c r="R97" s="58">
        <f>'Tables Raw'!$S$135</f>
        <v>0.54100000000000004</v>
      </c>
      <c r="S97" s="32"/>
      <c r="T97" s="207">
        <f>'Tables Raw'!U135</f>
        <v>988</v>
      </c>
      <c r="U97" s="207">
        <f>'Tables Raw'!V135</f>
        <v>0</v>
      </c>
      <c r="V97" s="132">
        <f>'Tables Raw'!W135</f>
        <v>0.55600000000000005</v>
      </c>
      <c r="W97" s="207">
        <f>'Tables Raw'!X135</f>
        <v>903</v>
      </c>
      <c r="X97" s="207">
        <f>'Tables Raw'!Y135</f>
        <v>0</v>
      </c>
      <c r="Y97" s="132">
        <f>'Tables Raw'!Z135</f>
        <v>0.56799999999999995</v>
      </c>
      <c r="Z97" s="207">
        <f>'Tables Raw'!AA135</f>
        <v>836</v>
      </c>
      <c r="AA97" s="207">
        <f>'Tables Raw'!AB135</f>
        <v>0</v>
      </c>
      <c r="AB97" s="132">
        <f>'Tables Raw'!AC135</f>
        <v>0.54</v>
      </c>
      <c r="AC97" s="207"/>
      <c r="AD97" s="207"/>
      <c r="AE97" s="207"/>
      <c r="AF97" s="45">
        <f>SUM(T97, W97, Z97, AC97)</f>
        <v>2727</v>
      </c>
      <c r="AG97" s="42">
        <f t="shared" ref="AG97" si="13">SUM(U97, X97, AA97, AD97)</f>
        <v>0</v>
      </c>
      <c r="AH97" s="42" t="e">
        <f>AF97/AG97</f>
        <v>#DIV/0!</v>
      </c>
      <c r="AI97" s="32"/>
      <c r="AK97" s="207"/>
      <c r="AL97" s="207"/>
      <c r="AM97" s="207"/>
      <c r="AN97" s="34"/>
      <c r="AO97" s="35"/>
      <c r="AP97" s="36"/>
      <c r="AQ97" s="229"/>
    </row>
    <row r="98" spans="1:43" x14ac:dyDescent="0.35">
      <c r="A98" s="29">
        <v>22</v>
      </c>
      <c r="B98" s="56" t="s">
        <v>104</v>
      </c>
      <c r="C98" s="83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30"/>
      <c r="Q98" s="31"/>
      <c r="R98" s="31"/>
      <c r="S98" s="32"/>
      <c r="T98" s="207"/>
      <c r="U98" s="207"/>
      <c r="V98" s="207"/>
      <c r="W98" s="207"/>
      <c r="X98" s="207"/>
      <c r="Y98" s="207"/>
      <c r="Z98" s="207"/>
      <c r="AA98" s="207"/>
      <c r="AB98" s="207"/>
      <c r="AC98" s="207"/>
      <c r="AD98" s="207"/>
      <c r="AE98" s="207"/>
      <c r="AF98" s="30"/>
      <c r="AG98" s="31"/>
      <c r="AH98" s="31"/>
      <c r="AI98" s="32"/>
      <c r="AK98" s="207"/>
      <c r="AL98" s="207"/>
      <c r="AM98" s="207"/>
      <c r="AN98" s="34"/>
      <c r="AO98" s="35"/>
      <c r="AP98" s="36"/>
      <c r="AQ98" s="229"/>
    </row>
    <row r="99" spans="1:43" x14ac:dyDescent="0.35">
      <c r="A99" s="29">
        <v>23</v>
      </c>
      <c r="B99" s="56" t="s">
        <v>105</v>
      </c>
      <c r="C99" s="83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30"/>
      <c r="Q99" s="31"/>
      <c r="R99" s="31"/>
      <c r="S99" s="32"/>
      <c r="T99" s="207"/>
      <c r="U99" s="207"/>
      <c r="V99" s="207"/>
      <c r="W99" s="207"/>
      <c r="X99" s="207"/>
      <c r="Y99" s="207"/>
      <c r="Z99" s="207"/>
      <c r="AA99" s="207"/>
      <c r="AB99" s="207"/>
      <c r="AC99" s="207"/>
      <c r="AD99" s="207"/>
      <c r="AE99" s="207"/>
      <c r="AF99" s="30"/>
      <c r="AG99" s="31"/>
      <c r="AH99" s="31"/>
      <c r="AI99" s="32"/>
      <c r="AK99" s="207"/>
      <c r="AL99" s="207"/>
      <c r="AM99" s="207"/>
      <c r="AN99" s="34"/>
      <c r="AO99" s="35"/>
      <c r="AP99" s="36"/>
      <c r="AQ99" s="229"/>
    </row>
    <row r="100" spans="1:43" x14ac:dyDescent="0.35">
      <c r="A100" s="29">
        <v>24</v>
      </c>
      <c r="B100" s="53" t="s">
        <v>106</v>
      </c>
      <c r="C100" s="83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30" t="s">
        <v>50</v>
      </c>
      <c r="Q100" s="31" t="s">
        <v>53</v>
      </c>
      <c r="R100" s="31" t="s">
        <v>107</v>
      </c>
      <c r="S100" s="32" t="s">
        <v>52</v>
      </c>
      <c r="T100" s="207" t="s">
        <v>50</v>
      </c>
      <c r="U100" s="207" t="s">
        <v>51</v>
      </c>
      <c r="V100" s="207" t="s">
        <v>52</v>
      </c>
      <c r="W100" s="207" t="s">
        <v>50</v>
      </c>
      <c r="X100" s="207" t="s">
        <v>51</v>
      </c>
      <c r="Y100" s="207" t="s">
        <v>52</v>
      </c>
      <c r="Z100" s="207" t="s">
        <v>50</v>
      </c>
      <c r="AA100" s="207" t="s">
        <v>51</v>
      </c>
      <c r="AB100" s="207" t="s">
        <v>52</v>
      </c>
      <c r="AC100" s="207" t="s">
        <v>50</v>
      </c>
      <c r="AD100" s="207" t="s">
        <v>51</v>
      </c>
      <c r="AE100" s="32" t="s">
        <v>52</v>
      </c>
      <c r="AF100" s="30" t="s">
        <v>18</v>
      </c>
      <c r="AG100" s="31" t="s">
        <v>51</v>
      </c>
      <c r="AH100" s="31" t="s">
        <v>52</v>
      </c>
      <c r="AI100" s="32"/>
      <c r="AK100" s="207"/>
      <c r="AL100" s="207"/>
      <c r="AM100" s="207"/>
      <c r="AN100" s="34"/>
      <c r="AO100" s="35"/>
      <c r="AP100" s="36"/>
      <c r="AQ100" s="229"/>
    </row>
    <row r="101" spans="1:43" x14ac:dyDescent="0.35">
      <c r="A101" s="9"/>
      <c r="B101" s="9"/>
      <c r="C101" s="83"/>
      <c r="D101" s="48">
        <f>'Tables Raw'!C139</f>
        <v>227</v>
      </c>
      <c r="E101" s="48"/>
      <c r="F101" s="185">
        <f>'Tables Raw'!E139</f>
        <v>0.88670000000000004</v>
      </c>
      <c r="G101" s="48">
        <f>'Tables Raw'!F139</f>
        <v>213</v>
      </c>
      <c r="H101" s="48"/>
      <c r="I101" s="185">
        <f>'Tables Raw'!H139</f>
        <v>0.9103</v>
      </c>
      <c r="J101" s="48">
        <f>'Tables Raw'!I139</f>
        <v>220</v>
      </c>
      <c r="K101" s="48"/>
      <c r="L101" s="185">
        <f>'Tables Raw'!K139</f>
        <v>0.91669999999999996</v>
      </c>
      <c r="M101" s="48">
        <f>'Tables Raw'!L139</f>
        <v>237</v>
      </c>
      <c r="N101" s="48"/>
      <c r="O101" s="185">
        <f>'Tables Raw'!N139</f>
        <v>0.91149999999999998</v>
      </c>
      <c r="P101" s="30">
        <f>'Tables Raw'!$O$139</f>
        <v>461</v>
      </c>
      <c r="Q101" s="31">
        <f>'Tables Raw'!$Q$139</f>
        <v>31</v>
      </c>
      <c r="R101" s="31">
        <f>'Tables Raw'!$S$139</f>
        <v>0</v>
      </c>
      <c r="S101" s="49">
        <f>'Tables Raw'!$T$139</f>
        <v>0.91290000000000004</v>
      </c>
      <c r="T101" s="207">
        <f>'Tables Raw'!U139</f>
        <v>283</v>
      </c>
      <c r="U101" s="207">
        <f>'Tables Raw'!V139</f>
        <v>0</v>
      </c>
      <c r="V101" s="135">
        <f>'Tables Raw'!W139</f>
        <v>0.9042</v>
      </c>
      <c r="W101" s="207">
        <f>'Tables Raw'!X139</f>
        <v>260</v>
      </c>
      <c r="X101" s="207">
        <f>'Tables Raw'!Y139</f>
        <v>0</v>
      </c>
      <c r="Y101" s="135">
        <f>'Tables Raw'!Z139</f>
        <v>0.92200000000000004</v>
      </c>
      <c r="Z101" s="207">
        <f>'Tables Raw'!AA139</f>
        <v>242</v>
      </c>
      <c r="AA101" s="207">
        <f>'Tables Raw'!AB139</f>
        <v>0</v>
      </c>
      <c r="AB101" s="135">
        <f>'Tables Raw'!AC139</f>
        <v>0.90980000000000005</v>
      </c>
      <c r="AC101" s="207"/>
      <c r="AD101" s="207"/>
      <c r="AE101" s="207"/>
      <c r="AF101" s="45">
        <f>SUM(T101, W101, Z101, AC101)</f>
        <v>785</v>
      </c>
      <c r="AG101" s="42">
        <f t="shared" ref="AG101" si="14">SUM(U101, X101, AA101, AD101)</f>
        <v>0</v>
      </c>
      <c r="AH101" s="42" t="e">
        <f>AF101/AG101</f>
        <v>#DIV/0!</v>
      </c>
      <c r="AI101" s="32"/>
      <c r="AK101" s="207"/>
      <c r="AL101" s="207"/>
      <c r="AM101" s="207"/>
      <c r="AN101" s="34"/>
      <c r="AO101" s="35"/>
      <c r="AP101" s="36"/>
      <c r="AQ101" s="229"/>
    </row>
    <row r="102" spans="1:43" ht="29" x14ac:dyDescent="0.35">
      <c r="A102" s="29">
        <v>25</v>
      </c>
      <c r="B102" s="56" t="s">
        <v>109</v>
      </c>
      <c r="C102" s="83"/>
      <c r="D102" s="54"/>
      <c r="E102" s="54"/>
      <c r="F102" s="54"/>
      <c r="G102" s="54"/>
      <c r="H102" s="54"/>
      <c r="I102" s="54"/>
      <c r="J102" s="54"/>
      <c r="K102" s="54"/>
      <c r="L102" s="54"/>
      <c r="M102" s="169"/>
      <c r="N102" s="54"/>
      <c r="O102" s="54"/>
      <c r="P102" s="30"/>
      <c r="Q102" s="31"/>
      <c r="R102" s="31"/>
      <c r="S102" s="32"/>
      <c r="T102" s="207"/>
      <c r="U102" s="207"/>
      <c r="V102" s="207"/>
      <c r="W102" s="207"/>
      <c r="X102" s="207"/>
      <c r="Y102" s="207"/>
      <c r="Z102" s="207"/>
      <c r="AA102" s="207"/>
      <c r="AB102" s="207"/>
      <c r="AC102" s="207"/>
      <c r="AD102" s="207"/>
      <c r="AE102" s="207"/>
      <c r="AF102" s="30"/>
      <c r="AG102" s="31"/>
      <c r="AH102" s="31"/>
      <c r="AI102" s="32"/>
      <c r="AK102" s="207"/>
      <c r="AL102" s="207"/>
      <c r="AM102" s="207"/>
      <c r="AN102" s="34"/>
      <c r="AO102" s="35"/>
      <c r="AP102" s="36"/>
      <c r="AQ102" s="206"/>
    </row>
    <row r="103" spans="1:43" ht="58" x14ac:dyDescent="0.35">
      <c r="A103" s="18" t="s">
        <v>110</v>
      </c>
      <c r="B103" s="19" t="s">
        <v>111</v>
      </c>
      <c r="C103" s="19"/>
      <c r="D103" s="20"/>
      <c r="E103" s="20"/>
      <c r="F103" s="20"/>
      <c r="G103" s="20"/>
      <c r="H103" s="20"/>
      <c r="I103" s="20"/>
      <c r="J103" s="20"/>
      <c r="K103" s="20"/>
      <c r="L103" s="20"/>
      <c r="M103" s="170"/>
      <c r="N103" s="170"/>
      <c r="O103" s="170"/>
      <c r="P103" s="21"/>
      <c r="Q103" s="22"/>
      <c r="R103" s="22"/>
      <c r="S103" s="23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1"/>
      <c r="AG103" s="22"/>
      <c r="AH103" s="22"/>
      <c r="AI103" s="23"/>
      <c r="AJ103" s="25"/>
      <c r="AK103" s="24"/>
      <c r="AL103" s="24"/>
      <c r="AM103" s="24"/>
      <c r="AN103" s="26"/>
      <c r="AO103" s="27"/>
      <c r="AP103" s="28"/>
      <c r="AQ103" s="206"/>
    </row>
    <row r="104" spans="1:43" x14ac:dyDescent="0.35">
      <c r="A104" s="29">
        <v>26</v>
      </c>
      <c r="B104" s="53" t="s">
        <v>112</v>
      </c>
      <c r="C104" s="53"/>
      <c r="D104" s="9"/>
      <c r="E104" s="9"/>
      <c r="F104" s="9"/>
      <c r="G104" s="9"/>
      <c r="H104" s="9"/>
      <c r="I104" s="9"/>
      <c r="J104" s="9"/>
      <c r="K104" s="9"/>
      <c r="L104" s="9"/>
      <c r="M104" s="35"/>
      <c r="N104" s="35"/>
      <c r="O104" s="35"/>
      <c r="P104" s="34"/>
      <c r="Q104" s="31"/>
      <c r="R104" s="31"/>
      <c r="S104" s="32"/>
      <c r="T104" s="9"/>
      <c r="U104" s="9"/>
      <c r="V104" s="9"/>
      <c r="W104" s="110"/>
      <c r="X104" s="110"/>
      <c r="Y104" s="110"/>
      <c r="Z104" s="110"/>
      <c r="AA104" s="41"/>
      <c r="AB104" s="41"/>
      <c r="AC104" s="41"/>
      <c r="AD104" s="41"/>
      <c r="AE104" s="41"/>
      <c r="AF104" s="103"/>
      <c r="AG104" s="42"/>
      <c r="AH104" s="42"/>
      <c r="AI104" s="32"/>
      <c r="AK104" s="207"/>
      <c r="AL104" s="207"/>
      <c r="AM104" s="207"/>
      <c r="AN104" s="34"/>
      <c r="AO104" s="35"/>
      <c r="AP104" s="36"/>
      <c r="AQ104" s="206" t="s">
        <v>113</v>
      </c>
    </row>
    <row r="105" spans="1:43" x14ac:dyDescent="0.35">
      <c r="A105" s="29"/>
      <c r="B105" s="112" t="s">
        <v>114</v>
      </c>
      <c r="C105" s="83"/>
      <c r="D105" s="48">
        <f>'Tables Raw'!C143</f>
        <v>2</v>
      </c>
      <c r="E105" s="48"/>
      <c r="F105" s="185">
        <f>'Tables Raw'!E143</f>
        <v>1.0800000000000001E-2</v>
      </c>
      <c r="G105" s="48">
        <f>'Tables Raw'!F143</f>
        <v>1</v>
      </c>
      <c r="H105" s="48"/>
      <c r="I105" s="185">
        <f>'Tables Raw'!H143</f>
        <v>6.1000000000000004E-3</v>
      </c>
      <c r="J105" s="48">
        <f>'Tables Raw'!I143</f>
        <v>3</v>
      </c>
      <c r="K105" s="48"/>
      <c r="L105" s="185">
        <f>'Tables Raw'!K143</f>
        <v>1.83E-2</v>
      </c>
      <c r="M105" s="48">
        <f>'Tables Raw'!L143</f>
        <v>1</v>
      </c>
      <c r="N105" s="48"/>
      <c r="O105" s="185">
        <f>'Tables Raw'!N143</f>
        <v>5.1999999999999998E-3</v>
      </c>
      <c r="P105" s="30">
        <f>'Tables Raw'!O143</f>
        <v>6</v>
      </c>
      <c r="Q105" s="57">
        <f>'Tables Raw'!Q143</f>
        <v>1.2999999999999999E-2</v>
      </c>
      <c r="R105" s="31"/>
      <c r="S105" s="32"/>
      <c r="T105" s="44">
        <f>'Tables Raw'!U143</f>
        <v>4</v>
      </c>
      <c r="U105" s="44">
        <f>'Tables Raw'!V143</f>
        <v>0</v>
      </c>
      <c r="V105" s="139">
        <f>'Tables Raw'!W143</f>
        <v>1.47E-2</v>
      </c>
      <c r="W105" s="44">
        <f>'Tables Raw'!X143</f>
        <v>0</v>
      </c>
      <c r="X105" s="44">
        <f>'Tables Raw'!Y143</f>
        <v>0</v>
      </c>
      <c r="Y105" s="139">
        <f>'Tables Raw'!Z143</f>
        <v>0</v>
      </c>
      <c r="Z105" s="44">
        <f>'Tables Raw'!AA143</f>
        <v>0</v>
      </c>
      <c r="AA105" s="44">
        <f>'Tables Raw'!AB143</f>
        <v>0</v>
      </c>
      <c r="AB105" s="139">
        <f>'Tables Raw'!AC143</f>
        <v>0</v>
      </c>
      <c r="AC105" s="41"/>
      <c r="AD105" s="41"/>
      <c r="AE105" s="41"/>
      <c r="AF105" s="45">
        <f>SUM(T105, W105, Z105, AC105)</f>
        <v>4</v>
      </c>
      <c r="AG105" s="42">
        <f t="shared" ref="AG105:AG111" si="15">SUM(U105, X105, AA105, AD105)</f>
        <v>0</v>
      </c>
      <c r="AH105" s="114" t="e">
        <f>AF105/AG105</f>
        <v>#DIV/0!</v>
      </c>
      <c r="AI105" s="32"/>
      <c r="AK105" s="207"/>
      <c r="AL105" s="207"/>
      <c r="AM105" s="207"/>
      <c r="AN105" s="34"/>
      <c r="AO105" s="35"/>
      <c r="AP105" s="36"/>
      <c r="AQ105" s="206"/>
    </row>
    <row r="106" spans="1:43" x14ac:dyDescent="0.35">
      <c r="A106" s="29"/>
      <c r="B106" s="112" t="s">
        <v>213</v>
      </c>
      <c r="C106" s="83"/>
      <c r="D106" s="48">
        <f>'Tables Raw'!C144</f>
        <v>0</v>
      </c>
      <c r="E106" s="48"/>
      <c r="F106" s="185">
        <f>'Tables Raw'!E144</f>
        <v>0</v>
      </c>
      <c r="G106" s="48">
        <f>'Tables Raw'!F144</f>
        <v>0</v>
      </c>
      <c r="H106" s="48"/>
      <c r="I106" s="185">
        <f>'Tables Raw'!H144</f>
        <v>0</v>
      </c>
      <c r="J106" s="48">
        <f>'Tables Raw'!I144</f>
        <v>0</v>
      </c>
      <c r="K106" s="48"/>
      <c r="L106" s="185">
        <f>'Tables Raw'!K144</f>
        <v>0</v>
      </c>
      <c r="M106" s="48">
        <f>'Tables Raw'!L144</f>
        <v>0</v>
      </c>
      <c r="N106" s="48"/>
      <c r="O106" s="185">
        <f>'Tables Raw'!N144</f>
        <v>0</v>
      </c>
      <c r="P106" s="30">
        <f>'Tables Raw'!O144</f>
        <v>0</v>
      </c>
      <c r="Q106" s="57">
        <f>'Tables Raw'!Q144</f>
        <v>0</v>
      </c>
      <c r="R106" s="31"/>
      <c r="S106" s="32"/>
      <c r="T106" s="44">
        <f>'Tables Raw'!U144</f>
        <v>0</v>
      </c>
      <c r="U106" s="44">
        <f>'Tables Raw'!V144</f>
        <v>0</v>
      </c>
      <c r="V106" s="139">
        <f>'Tables Raw'!W144</f>
        <v>0</v>
      </c>
      <c r="W106" s="44">
        <f>'Tables Raw'!X144</f>
        <v>0</v>
      </c>
      <c r="X106" s="44">
        <f>'Tables Raw'!Y144</f>
        <v>0</v>
      </c>
      <c r="Y106" s="139">
        <f>'Tables Raw'!Z144</f>
        <v>0</v>
      </c>
      <c r="Z106" s="44">
        <f>'Tables Raw'!AA144</f>
        <v>0</v>
      </c>
      <c r="AA106" s="44">
        <f>'Tables Raw'!AB144</f>
        <v>0</v>
      </c>
      <c r="AB106" s="139">
        <f>'Tables Raw'!AC144</f>
        <v>0</v>
      </c>
      <c r="AC106" s="41"/>
      <c r="AD106" s="41"/>
      <c r="AE106" s="41"/>
      <c r="AF106" s="45">
        <f>SUM(T106, W106, Z106, AC106)</f>
        <v>0</v>
      </c>
      <c r="AG106" s="42">
        <f t="shared" ref="AG106" si="16">SUM(U106, X106, AA106, AD106)</f>
        <v>0</v>
      </c>
      <c r="AH106" s="114" t="e">
        <f>AF106/AG106</f>
        <v>#DIV/0!</v>
      </c>
      <c r="AI106" s="32"/>
      <c r="AK106" s="209"/>
      <c r="AL106" s="209"/>
      <c r="AM106" s="209"/>
      <c r="AN106" s="34"/>
      <c r="AO106" s="35"/>
      <c r="AP106" s="36"/>
      <c r="AQ106" s="208"/>
    </row>
    <row r="107" spans="1:43" x14ac:dyDescent="0.35">
      <c r="A107" s="207"/>
      <c r="B107" s="71" t="s">
        <v>14</v>
      </c>
      <c r="D107" s="48">
        <f>'Tables Raw'!C145</f>
        <v>62</v>
      </c>
      <c r="E107" s="48"/>
      <c r="F107" s="185">
        <f>'Tables Raw'!E145</f>
        <v>0.33510000000000001</v>
      </c>
      <c r="G107" s="48">
        <f>'Tables Raw'!F145</f>
        <v>45</v>
      </c>
      <c r="H107" s="48"/>
      <c r="I107" s="185">
        <f>'Tables Raw'!H145</f>
        <v>0.2727</v>
      </c>
      <c r="J107" s="48">
        <f>'Tables Raw'!I145</f>
        <v>54</v>
      </c>
      <c r="K107" s="48"/>
      <c r="L107" s="185">
        <f>'Tables Raw'!K145</f>
        <v>0.32929999999999998</v>
      </c>
      <c r="M107" s="48">
        <f>'Tables Raw'!L145</f>
        <v>47</v>
      </c>
      <c r="N107" s="48"/>
      <c r="O107" s="185">
        <f>'Tables Raw'!N145</f>
        <v>0.24479999999999999</v>
      </c>
      <c r="P107" s="30">
        <f>'Tables Raw'!O145</f>
        <v>122</v>
      </c>
      <c r="Q107" s="57">
        <f>'Tables Raw'!Q145</f>
        <v>0.2646</v>
      </c>
      <c r="R107" s="57"/>
      <c r="S107" s="32"/>
      <c r="T107" s="44">
        <f>'Tables Raw'!U145</f>
        <v>77</v>
      </c>
      <c r="U107" s="44">
        <f>'Tables Raw'!V145</f>
        <v>0</v>
      </c>
      <c r="V107" s="139">
        <f>'Tables Raw'!W145</f>
        <v>0.28310000000000002</v>
      </c>
      <c r="W107" s="44">
        <f>'Tables Raw'!X145</f>
        <v>67</v>
      </c>
      <c r="X107" s="44">
        <f>'Tables Raw'!Y145</f>
        <v>0</v>
      </c>
      <c r="Y107" s="139">
        <f>'Tables Raw'!Z145</f>
        <v>0.34539999999999998</v>
      </c>
      <c r="Z107" s="44">
        <f>'Tables Raw'!AA145</f>
        <v>70</v>
      </c>
      <c r="AA107" s="44">
        <f>'Tables Raw'!AB145</f>
        <v>0</v>
      </c>
      <c r="AB107" s="139">
        <f>'Tables Raw'!AC145</f>
        <v>0.3483</v>
      </c>
      <c r="AC107" s="44"/>
      <c r="AD107" s="44"/>
      <c r="AE107" s="44"/>
      <c r="AF107" s="45">
        <f t="shared" ref="AF107:AF111" si="17">SUM(T107, W107, Z107, AC107)</f>
        <v>214</v>
      </c>
      <c r="AG107" s="42">
        <f t="shared" si="15"/>
        <v>0</v>
      </c>
      <c r="AH107" s="114" t="e">
        <f t="shared" ref="AH107:AH111" si="18">AF107/AG107</f>
        <v>#DIV/0!</v>
      </c>
      <c r="AI107" s="32"/>
      <c r="AK107" s="207"/>
      <c r="AL107" s="207"/>
      <c r="AM107" s="207"/>
      <c r="AN107" s="34"/>
      <c r="AO107" s="35"/>
      <c r="AP107" s="36"/>
      <c r="AQ107" s="206"/>
    </row>
    <row r="108" spans="1:43" x14ac:dyDescent="0.35">
      <c r="A108" s="207"/>
      <c r="B108" s="71" t="s">
        <v>16</v>
      </c>
      <c r="D108" s="48">
        <f>'Tables Raw'!C146</f>
        <v>92</v>
      </c>
      <c r="E108" s="48"/>
      <c r="F108" s="185">
        <f>'Tables Raw'!E146</f>
        <v>0.49730000000000002</v>
      </c>
      <c r="G108" s="48">
        <f>'Tables Raw'!F146</f>
        <v>84</v>
      </c>
      <c r="H108" s="48"/>
      <c r="I108" s="185">
        <f>'Tables Raw'!H146</f>
        <v>0.5091</v>
      </c>
      <c r="J108" s="48">
        <f>'Tables Raw'!I146</f>
        <v>88</v>
      </c>
      <c r="K108" s="48"/>
      <c r="L108" s="185">
        <f>'Tables Raw'!K146</f>
        <v>0.53659999999999997</v>
      </c>
      <c r="M108" s="48">
        <f>'Tables Raw'!L146</f>
        <v>111</v>
      </c>
      <c r="N108" s="48"/>
      <c r="O108" s="185">
        <f>'Tables Raw'!N146</f>
        <v>0.57809999999999995</v>
      </c>
      <c r="P108" s="30">
        <f>'Tables Raw'!O146</f>
        <v>237</v>
      </c>
      <c r="Q108" s="57">
        <f>'Tables Raw'!Q146</f>
        <v>0.5141</v>
      </c>
      <c r="R108" s="57"/>
      <c r="S108" s="32"/>
      <c r="T108" s="44">
        <f>'Tables Raw'!U146</f>
        <v>124</v>
      </c>
      <c r="U108" s="44">
        <f>'Tables Raw'!V146</f>
        <v>0</v>
      </c>
      <c r="V108" s="139">
        <f>'Tables Raw'!W146</f>
        <v>0.45590000000000003</v>
      </c>
      <c r="W108" s="44">
        <f>'Tables Raw'!X146</f>
        <v>98</v>
      </c>
      <c r="X108" s="44">
        <f>'Tables Raw'!Y146</f>
        <v>0</v>
      </c>
      <c r="Y108" s="139">
        <f>'Tables Raw'!Z146</f>
        <v>0.50519999999999998</v>
      </c>
      <c r="Z108" s="44">
        <f>'Tables Raw'!AA146</f>
        <v>95</v>
      </c>
      <c r="AA108" s="44">
        <f>'Tables Raw'!AB146</f>
        <v>0</v>
      </c>
      <c r="AB108" s="139">
        <f>'Tables Raw'!AC146</f>
        <v>0.47260000000000002</v>
      </c>
      <c r="AC108" s="44"/>
      <c r="AD108" s="44"/>
      <c r="AE108" s="44"/>
      <c r="AF108" s="45">
        <f t="shared" si="17"/>
        <v>317</v>
      </c>
      <c r="AG108" s="42">
        <f t="shared" si="15"/>
        <v>0</v>
      </c>
      <c r="AH108" s="114" t="e">
        <f t="shared" si="18"/>
        <v>#DIV/0!</v>
      </c>
      <c r="AI108" s="32"/>
      <c r="AK108" s="207"/>
      <c r="AL108" s="207"/>
      <c r="AM108" s="207"/>
      <c r="AN108" s="34"/>
      <c r="AO108" s="35"/>
      <c r="AP108" s="36"/>
      <c r="AQ108" s="206"/>
    </row>
    <row r="109" spans="1:43" x14ac:dyDescent="0.35">
      <c r="A109" s="207"/>
      <c r="B109" s="71" t="s">
        <v>115</v>
      </c>
      <c r="D109" s="48">
        <f>'Tables Raw'!C147</f>
        <v>20</v>
      </c>
      <c r="E109" s="48"/>
      <c r="F109" s="185">
        <f>'Tables Raw'!E147</f>
        <v>0.1081</v>
      </c>
      <c r="G109" s="48">
        <f>'Tables Raw'!F147</f>
        <v>25</v>
      </c>
      <c r="H109" s="48"/>
      <c r="I109" s="185">
        <f>'Tables Raw'!H147</f>
        <v>0.1515</v>
      </c>
      <c r="J109" s="48">
        <f>'Tables Raw'!I147</f>
        <v>13</v>
      </c>
      <c r="K109" s="48"/>
      <c r="L109" s="185">
        <f>'Tables Raw'!K147</f>
        <v>7.9299999999999995E-2</v>
      </c>
      <c r="M109" s="48">
        <f>'Tables Raw'!L147</f>
        <v>21</v>
      </c>
      <c r="N109" s="48"/>
      <c r="O109" s="185">
        <f>'Tables Raw'!N147</f>
        <v>0.1094</v>
      </c>
      <c r="P109" s="30">
        <f>'Tables Raw'!O147</f>
        <v>66</v>
      </c>
      <c r="Q109" s="57">
        <f>'Tables Raw'!Q147</f>
        <v>0.14319999999999999</v>
      </c>
      <c r="R109" s="57"/>
      <c r="S109" s="32"/>
      <c r="T109" s="44">
        <f>'Tables Raw'!U147</f>
        <v>49</v>
      </c>
      <c r="U109" s="44">
        <f>'Tables Raw'!V147</f>
        <v>0</v>
      </c>
      <c r="V109" s="139">
        <f>'Tables Raw'!W147</f>
        <v>0.18010000000000001</v>
      </c>
      <c r="W109" s="44">
        <f>'Tables Raw'!X147</f>
        <v>11</v>
      </c>
      <c r="X109" s="44">
        <f>'Tables Raw'!Y147</f>
        <v>0</v>
      </c>
      <c r="Y109" s="139">
        <f>'Tables Raw'!Z147</f>
        <v>5.67E-2</v>
      </c>
      <c r="Z109" s="44">
        <f>'Tables Raw'!AA147</f>
        <v>20</v>
      </c>
      <c r="AA109" s="44">
        <f>'Tables Raw'!AB147</f>
        <v>0</v>
      </c>
      <c r="AB109" s="139">
        <f>'Tables Raw'!AC147</f>
        <v>9.9500000000000005E-2</v>
      </c>
      <c r="AC109" s="44"/>
      <c r="AD109" s="44"/>
      <c r="AE109" s="44"/>
      <c r="AF109" s="45">
        <f t="shared" si="17"/>
        <v>80</v>
      </c>
      <c r="AG109" s="42">
        <f t="shared" si="15"/>
        <v>0</v>
      </c>
      <c r="AH109" s="114" t="e">
        <f t="shared" si="18"/>
        <v>#DIV/0!</v>
      </c>
      <c r="AI109" s="32"/>
      <c r="AK109" s="207"/>
      <c r="AL109" s="207"/>
      <c r="AM109" s="207"/>
      <c r="AN109" s="34"/>
      <c r="AO109" s="35"/>
      <c r="AP109" s="36"/>
      <c r="AQ109" s="206"/>
    </row>
    <row r="110" spans="1:43" x14ac:dyDescent="0.35">
      <c r="A110" s="207"/>
      <c r="B110" s="71" t="s">
        <v>116</v>
      </c>
      <c r="D110" s="48">
        <f>'Tables Raw'!C148</f>
        <v>7</v>
      </c>
      <c r="E110" s="48"/>
      <c r="F110" s="185">
        <f>'Tables Raw'!E148</f>
        <v>3.78E-2</v>
      </c>
      <c r="G110" s="48">
        <f>'Tables Raw'!F148</f>
        <v>6</v>
      </c>
      <c r="H110" s="48"/>
      <c r="I110" s="185">
        <f>'Tables Raw'!H148</f>
        <v>3.6400000000000002E-2</v>
      </c>
      <c r="J110" s="48">
        <f>'Tables Raw'!I148</f>
        <v>4</v>
      </c>
      <c r="K110" s="48"/>
      <c r="L110" s="185">
        <f>'Tables Raw'!K148</f>
        <v>2.4400000000000002E-2</v>
      </c>
      <c r="M110" s="48">
        <f>'Tables Raw'!L148</f>
        <v>6</v>
      </c>
      <c r="N110" s="48"/>
      <c r="O110" s="185">
        <f>'Tables Raw'!N148</f>
        <v>3.1199999999999999E-2</v>
      </c>
      <c r="P110" s="30">
        <f>'Tables Raw'!O148</f>
        <v>17</v>
      </c>
      <c r="Q110" s="57">
        <f>'Tables Raw'!Q148</f>
        <v>3.6900000000000002E-2</v>
      </c>
      <c r="R110" s="57"/>
      <c r="S110" s="32"/>
      <c r="T110" s="44">
        <f>'Tables Raw'!U148</f>
        <v>9</v>
      </c>
      <c r="U110" s="44">
        <f>'Tables Raw'!V148</f>
        <v>0</v>
      </c>
      <c r="V110" s="139">
        <f>'Tables Raw'!W148</f>
        <v>3.3099999999999997E-2</v>
      </c>
      <c r="W110" s="44">
        <f>'Tables Raw'!X148</f>
        <v>13</v>
      </c>
      <c r="X110" s="44">
        <f>'Tables Raw'!Y148</f>
        <v>0</v>
      </c>
      <c r="Y110" s="139">
        <f>'Tables Raw'!Z148</f>
        <v>6.7000000000000004E-2</v>
      </c>
      <c r="Z110" s="44">
        <f>'Tables Raw'!AA148</f>
        <v>10</v>
      </c>
      <c r="AA110" s="44">
        <f>'Tables Raw'!AB148</f>
        <v>0</v>
      </c>
      <c r="AB110" s="139">
        <f>'Tables Raw'!AC148</f>
        <v>4.9799999999999997E-2</v>
      </c>
      <c r="AC110" s="44"/>
      <c r="AD110" s="44"/>
      <c r="AE110" s="44"/>
      <c r="AF110" s="45">
        <f t="shared" si="17"/>
        <v>32</v>
      </c>
      <c r="AG110" s="42">
        <f t="shared" si="15"/>
        <v>0</v>
      </c>
      <c r="AH110" s="114" t="e">
        <f t="shared" si="18"/>
        <v>#DIV/0!</v>
      </c>
      <c r="AI110" s="32"/>
      <c r="AK110" s="207"/>
      <c r="AL110" s="207"/>
      <c r="AM110" s="207"/>
      <c r="AN110" s="34"/>
      <c r="AO110" s="35"/>
      <c r="AP110" s="36"/>
      <c r="AQ110" s="206"/>
    </row>
    <row r="111" spans="1:43" x14ac:dyDescent="0.35">
      <c r="A111" s="207"/>
      <c r="B111" s="71" t="s">
        <v>117</v>
      </c>
      <c r="D111" s="48">
        <f>'Tables Raw'!C149</f>
        <v>2</v>
      </c>
      <c r="E111" s="48"/>
      <c r="F111" s="185">
        <f>'Tables Raw'!E149</f>
        <v>1.0800000000000001E-2</v>
      </c>
      <c r="G111" s="48">
        <f>'Tables Raw'!F149</f>
        <v>4</v>
      </c>
      <c r="H111" s="48"/>
      <c r="I111" s="185">
        <f>'Tables Raw'!H149</f>
        <v>2.4199999999999999E-2</v>
      </c>
      <c r="J111" s="48">
        <f>'Tables Raw'!I149</f>
        <v>2</v>
      </c>
      <c r="K111" s="48"/>
      <c r="L111" s="185">
        <f>'Tables Raw'!K149</f>
        <v>1.2200000000000001E-2</v>
      </c>
      <c r="M111" s="48">
        <f>'Tables Raw'!L149</f>
        <v>6</v>
      </c>
      <c r="N111" s="48"/>
      <c r="O111" s="185">
        <f>'Tables Raw'!N149</f>
        <v>3.1199999999999999E-2</v>
      </c>
      <c r="P111" s="30">
        <f>'Tables Raw'!O149</f>
        <v>13</v>
      </c>
      <c r="Q111" s="57">
        <f>'Tables Raw'!Q149</f>
        <v>2.8199999999999999E-2</v>
      </c>
      <c r="R111" s="57"/>
      <c r="S111" s="32"/>
      <c r="T111" s="44">
        <f>'Tables Raw'!U149</f>
        <v>9</v>
      </c>
      <c r="U111" s="44">
        <f>'Tables Raw'!V149</f>
        <v>0</v>
      </c>
      <c r="V111" s="139">
        <f>'Tables Raw'!W149</f>
        <v>3.3099999999999997E-2</v>
      </c>
      <c r="W111" s="44">
        <f>'Tables Raw'!X149</f>
        <v>5</v>
      </c>
      <c r="X111" s="44">
        <f>'Tables Raw'!Y149</f>
        <v>0</v>
      </c>
      <c r="Y111" s="139">
        <f>'Tables Raw'!Z149</f>
        <v>2.58E-2</v>
      </c>
      <c r="Z111" s="44">
        <f>'Tables Raw'!AA149</f>
        <v>6</v>
      </c>
      <c r="AA111" s="44">
        <f>'Tables Raw'!AB149</f>
        <v>0</v>
      </c>
      <c r="AB111" s="139">
        <f>'Tables Raw'!AC149</f>
        <v>2.9899999999999999E-2</v>
      </c>
      <c r="AC111" s="44"/>
      <c r="AD111" s="44"/>
      <c r="AE111" s="44"/>
      <c r="AF111" s="45">
        <f t="shared" si="17"/>
        <v>20</v>
      </c>
      <c r="AG111" s="42">
        <f t="shared" si="15"/>
        <v>0</v>
      </c>
      <c r="AH111" s="114" t="e">
        <f t="shared" si="18"/>
        <v>#DIV/0!</v>
      </c>
      <c r="AI111" s="32"/>
      <c r="AK111" s="207"/>
      <c r="AL111" s="207"/>
      <c r="AM111" s="207"/>
      <c r="AN111" s="34"/>
      <c r="AO111" s="35"/>
      <c r="AP111" s="36"/>
      <c r="AQ111" s="206"/>
    </row>
    <row r="112" spans="1:43" x14ac:dyDescent="0.35">
      <c r="A112" s="207"/>
      <c r="B112" s="71" t="s">
        <v>18</v>
      </c>
      <c r="D112" s="48">
        <f>SUM(D105:D111)</f>
        <v>185</v>
      </c>
      <c r="E112" s="48"/>
      <c r="F112" s="48"/>
      <c r="G112" s="48">
        <f>SUM(G105:G111)</f>
        <v>165</v>
      </c>
      <c r="H112" s="48"/>
      <c r="I112" s="48"/>
      <c r="J112" s="48">
        <f>SUM(J105:J111)</f>
        <v>164</v>
      </c>
      <c r="K112" s="48"/>
      <c r="L112" s="48"/>
      <c r="M112" s="171">
        <f>SUM(M105:M111)</f>
        <v>192</v>
      </c>
      <c r="N112" s="171"/>
      <c r="O112" s="171"/>
      <c r="P112" s="38">
        <f>SUM(P105:P111)</f>
        <v>461</v>
      </c>
      <c r="Q112" s="31"/>
      <c r="R112" s="57"/>
      <c r="S112" s="32"/>
      <c r="T112" s="41">
        <f>SUM(T105:T111)</f>
        <v>272</v>
      </c>
      <c r="U112" s="41"/>
      <c r="V112" s="41"/>
      <c r="W112" s="41">
        <f>SUM(W105:W111)</f>
        <v>194</v>
      </c>
      <c r="X112" s="41"/>
      <c r="Y112" s="41"/>
      <c r="Z112" s="41">
        <f>SUM(Z105:Z111)</f>
        <v>201</v>
      </c>
      <c r="AA112" s="44"/>
      <c r="AB112" s="44"/>
      <c r="AC112" s="44"/>
      <c r="AD112" s="44"/>
      <c r="AE112" s="44"/>
      <c r="AF112" s="103">
        <f>SUM(AF105:AF111)</f>
        <v>667</v>
      </c>
      <c r="AG112" s="110"/>
      <c r="AH112" s="114"/>
      <c r="AI112" s="32"/>
      <c r="AJ112" s="9">
        <v>150</v>
      </c>
      <c r="AK112" s="207">
        <v>200</v>
      </c>
      <c r="AL112" s="207">
        <v>250</v>
      </c>
      <c r="AM112" s="207">
        <v>300</v>
      </c>
      <c r="AN112" s="34">
        <v>900</v>
      </c>
      <c r="AO112" s="35"/>
      <c r="AP112" s="36"/>
      <c r="AQ112" s="206"/>
    </row>
    <row r="113" spans="1:43" x14ac:dyDescent="0.35">
      <c r="A113" s="29">
        <v>27</v>
      </c>
      <c r="B113" s="53" t="s">
        <v>118</v>
      </c>
      <c r="C113" s="53"/>
      <c r="D113" s="9"/>
      <c r="E113" s="9"/>
      <c r="F113" s="9"/>
      <c r="G113" s="9"/>
      <c r="H113" s="9"/>
      <c r="I113" s="9"/>
      <c r="J113" s="9"/>
      <c r="K113" s="9"/>
      <c r="L113" s="9"/>
      <c r="M113" s="35"/>
      <c r="N113" s="35"/>
      <c r="O113" s="35"/>
      <c r="P113" s="34"/>
      <c r="Q113" s="31"/>
      <c r="R113" s="31"/>
      <c r="S113" s="32"/>
      <c r="T113" s="9"/>
      <c r="U113" s="9"/>
      <c r="V113" s="9"/>
      <c r="W113" s="110"/>
      <c r="X113" s="110"/>
      <c r="Y113" s="110"/>
      <c r="Z113" s="110"/>
      <c r="AA113" s="44"/>
      <c r="AB113" s="44"/>
      <c r="AC113" s="44"/>
      <c r="AD113" s="44"/>
      <c r="AE113" s="44"/>
      <c r="AF113" s="103"/>
      <c r="AG113" s="42"/>
      <c r="AH113" s="140"/>
      <c r="AI113" s="32"/>
      <c r="AK113" s="207"/>
      <c r="AL113" s="207"/>
      <c r="AM113" s="207"/>
      <c r="AN113" s="34"/>
      <c r="AO113" s="35"/>
      <c r="AP113" s="36"/>
      <c r="AQ113" s="206" t="s">
        <v>113</v>
      </c>
    </row>
    <row r="114" spans="1:43" x14ac:dyDescent="0.35">
      <c r="A114" s="29"/>
      <c r="B114" s="112" t="s">
        <v>114</v>
      </c>
      <c r="C114" s="83"/>
      <c r="D114" s="48">
        <f>'Tables Raw'!C152</f>
        <v>14</v>
      </c>
      <c r="E114" s="48"/>
      <c r="F114" s="185">
        <f>'Tables Raw'!E152</f>
        <v>6.4000000000000003E-3</v>
      </c>
      <c r="G114" s="48">
        <f>'Tables Raw'!F152</f>
        <v>18</v>
      </c>
      <c r="H114" s="48"/>
      <c r="I114" s="185">
        <f>'Tables Raw'!H152</f>
        <v>8.9999999999999993E-3</v>
      </c>
      <c r="J114" s="48">
        <f>'Tables Raw'!I152</f>
        <v>17</v>
      </c>
      <c r="K114" s="48"/>
      <c r="L114" s="185">
        <f>'Tables Raw'!K152</f>
        <v>7.4000000000000003E-3</v>
      </c>
      <c r="M114" s="48">
        <f>'Tables Raw'!L152</f>
        <v>18</v>
      </c>
      <c r="N114" s="48"/>
      <c r="O114" s="185">
        <f>'Tables Raw'!N152</f>
        <v>7.7999999999999996E-3</v>
      </c>
      <c r="P114" s="30">
        <f>'Tables Raw'!O152</f>
        <v>55</v>
      </c>
      <c r="Q114" s="57">
        <f>'Tables Raw'!Q152</f>
        <v>1.0999999999999999E-2</v>
      </c>
      <c r="R114" s="31"/>
      <c r="S114" s="32"/>
      <c r="T114" s="44">
        <f>'Tables Raw'!U152</f>
        <v>28</v>
      </c>
      <c r="U114" s="44">
        <f>'Tables Raw'!V152</f>
        <v>0</v>
      </c>
      <c r="V114" s="139">
        <f>'Tables Raw'!W152</f>
        <v>1.0699999999999999E-2</v>
      </c>
      <c r="W114" s="44">
        <f>'Tables Raw'!X152</f>
        <v>8</v>
      </c>
      <c r="X114" s="44">
        <f>'Tables Raw'!Y152</f>
        <v>0</v>
      </c>
      <c r="Y114" s="139">
        <f>'Tables Raw'!Z152</f>
        <v>3.2000000000000002E-3</v>
      </c>
      <c r="Z114" s="44">
        <f>'Tables Raw'!AA152</f>
        <v>10</v>
      </c>
      <c r="AA114" s="44">
        <f>'Tables Raw'!AB152</f>
        <v>0</v>
      </c>
      <c r="AB114" s="139">
        <f>'Tables Raw'!AC152</f>
        <v>4.1000000000000003E-3</v>
      </c>
      <c r="AC114" s="44"/>
      <c r="AD114" s="44"/>
      <c r="AE114" s="44"/>
      <c r="AF114" s="45">
        <f>SUM(T114, W114, Z114, AC114)</f>
        <v>46</v>
      </c>
      <c r="AG114" s="42">
        <f t="shared" ref="AG114:AG120" si="19">SUM(U114, X114, AA114, AD114)</f>
        <v>0</v>
      </c>
      <c r="AH114" s="114" t="e">
        <f>AF114/AG114</f>
        <v>#DIV/0!</v>
      </c>
      <c r="AI114" s="32"/>
      <c r="AK114" s="207"/>
      <c r="AL114" s="207"/>
      <c r="AM114" s="207"/>
      <c r="AN114" s="34"/>
      <c r="AO114" s="35"/>
      <c r="AP114" s="36"/>
      <c r="AQ114" s="206"/>
    </row>
    <row r="115" spans="1:43" x14ac:dyDescent="0.35">
      <c r="A115" s="29"/>
      <c r="B115" s="112" t="s">
        <v>213</v>
      </c>
      <c r="C115" s="83"/>
      <c r="D115" s="48">
        <f>'Tables Raw'!C153</f>
        <v>0</v>
      </c>
      <c r="E115" s="48"/>
      <c r="F115" s="185">
        <f>'Tables Raw'!E153</f>
        <v>0</v>
      </c>
      <c r="G115" s="48">
        <f>'Tables Raw'!F153</f>
        <v>0</v>
      </c>
      <c r="H115" s="48"/>
      <c r="I115" s="185">
        <f>'Tables Raw'!H153</f>
        <v>0</v>
      </c>
      <c r="J115" s="48">
        <f>'Tables Raw'!I153</f>
        <v>0</v>
      </c>
      <c r="K115" s="48"/>
      <c r="L115" s="185">
        <f>'Tables Raw'!K153</f>
        <v>0</v>
      </c>
      <c r="M115" s="48">
        <f>'Tables Raw'!L153</f>
        <v>0</v>
      </c>
      <c r="N115" s="48"/>
      <c r="O115" s="185">
        <f>'Tables Raw'!N153</f>
        <v>0</v>
      </c>
      <c r="P115" s="30">
        <f>'Tables Raw'!O153</f>
        <v>0</v>
      </c>
      <c r="Q115" s="57">
        <f>'Tables Raw'!Q153</f>
        <v>0</v>
      </c>
      <c r="R115" s="31"/>
      <c r="S115" s="32"/>
      <c r="T115" s="44">
        <f>'Tables Raw'!U153</f>
        <v>0</v>
      </c>
      <c r="U115" s="44">
        <f>'Tables Raw'!V153</f>
        <v>0</v>
      </c>
      <c r="V115" s="139">
        <f>'Tables Raw'!W153</f>
        <v>0</v>
      </c>
      <c r="W115" s="44">
        <f>'Tables Raw'!X153</f>
        <v>0</v>
      </c>
      <c r="X115" s="44">
        <f>'Tables Raw'!Y153</f>
        <v>0</v>
      </c>
      <c r="Y115" s="139">
        <f>'Tables Raw'!Z153</f>
        <v>0</v>
      </c>
      <c r="Z115" s="44">
        <f>'Tables Raw'!AA153</f>
        <v>0</v>
      </c>
      <c r="AA115" s="44">
        <f>'Tables Raw'!AB153</f>
        <v>0</v>
      </c>
      <c r="AB115" s="139">
        <f>'Tables Raw'!AC153</f>
        <v>0</v>
      </c>
      <c r="AC115" s="44"/>
      <c r="AD115" s="44"/>
      <c r="AE115" s="44"/>
      <c r="AF115" s="45">
        <f>SUM(T115, W115, Z115, AC115)</f>
        <v>0</v>
      </c>
      <c r="AG115" s="42">
        <f t="shared" ref="AG115" si="20">SUM(U115, X115, AA115, AD115)</f>
        <v>0</v>
      </c>
      <c r="AH115" s="114" t="e">
        <f>AF115/AG115</f>
        <v>#DIV/0!</v>
      </c>
      <c r="AI115" s="32"/>
      <c r="AK115" s="209"/>
      <c r="AL115" s="209"/>
      <c r="AM115" s="209"/>
      <c r="AN115" s="34"/>
      <c r="AO115" s="35"/>
      <c r="AP115" s="36"/>
      <c r="AQ115" s="208"/>
    </row>
    <row r="116" spans="1:43" x14ac:dyDescent="0.35">
      <c r="A116" s="207"/>
      <c r="B116" s="71" t="s">
        <v>14</v>
      </c>
      <c r="D116" s="48">
        <f>'Tables Raw'!C154</f>
        <v>668</v>
      </c>
      <c r="E116" s="48"/>
      <c r="F116" s="185">
        <f>'Tables Raw'!E154</f>
        <v>0.3054</v>
      </c>
      <c r="G116" s="48">
        <f>'Tables Raw'!F154</f>
        <v>662</v>
      </c>
      <c r="H116" s="48"/>
      <c r="I116" s="185">
        <f>'Tables Raw'!H154</f>
        <v>0.32919999999999999</v>
      </c>
      <c r="J116" s="48">
        <f>'Tables Raw'!I154</f>
        <v>658</v>
      </c>
      <c r="K116" s="48"/>
      <c r="L116" s="185">
        <f>'Tables Raw'!K154</f>
        <v>0.28760000000000002</v>
      </c>
      <c r="M116" s="48">
        <f>'Tables Raw'!L154</f>
        <v>708</v>
      </c>
      <c r="N116" s="48"/>
      <c r="O116" s="185">
        <f>'Tables Raw'!N154</f>
        <v>0.30570000000000003</v>
      </c>
      <c r="P116" s="30">
        <f>'Tables Raw'!O154</f>
        <v>1332</v>
      </c>
      <c r="Q116" s="57">
        <f>'Tables Raw'!Q154</f>
        <v>0.26569999999999999</v>
      </c>
      <c r="R116" s="31"/>
      <c r="S116" s="32"/>
      <c r="T116" s="44">
        <f>'Tables Raw'!U154</f>
        <v>750</v>
      </c>
      <c r="U116" s="44">
        <f>'Tables Raw'!V154</f>
        <v>0</v>
      </c>
      <c r="V116" s="139">
        <f>'Tables Raw'!W154</f>
        <v>0.2853</v>
      </c>
      <c r="W116" s="44">
        <f>'Tables Raw'!X154</f>
        <v>862</v>
      </c>
      <c r="X116" s="44">
        <f>'Tables Raw'!Y154</f>
        <v>0</v>
      </c>
      <c r="Y116" s="139">
        <f>'Tables Raw'!Z154</f>
        <v>0.34689999999999999</v>
      </c>
      <c r="Z116" s="44">
        <f>'Tables Raw'!AA154</f>
        <v>855</v>
      </c>
      <c r="AA116" s="44">
        <f>'Tables Raw'!AB154</f>
        <v>0</v>
      </c>
      <c r="AB116" s="139">
        <f>'Tables Raw'!AC154</f>
        <v>0.34739999999999999</v>
      </c>
      <c r="AC116" s="44"/>
      <c r="AD116" s="44"/>
      <c r="AE116" s="44"/>
      <c r="AF116" s="45">
        <f t="shared" ref="AF116:AF120" si="21">SUM(T116, W116, Z116, AC116)</f>
        <v>2467</v>
      </c>
      <c r="AG116" s="42">
        <f t="shared" si="19"/>
        <v>0</v>
      </c>
      <c r="AH116" s="114" t="e">
        <f t="shared" ref="AH116:AH120" si="22">AF116/AG116</f>
        <v>#DIV/0!</v>
      </c>
      <c r="AI116" s="32"/>
      <c r="AK116" s="207"/>
      <c r="AL116" s="207"/>
      <c r="AM116" s="207"/>
      <c r="AN116" s="34"/>
      <c r="AO116" s="35"/>
      <c r="AP116" s="36"/>
      <c r="AQ116" s="206"/>
    </row>
    <row r="117" spans="1:43" x14ac:dyDescent="0.35">
      <c r="A117" s="207"/>
      <c r="B117" s="71" t="s">
        <v>16</v>
      </c>
      <c r="D117" s="48">
        <f>'Tables Raw'!C155</f>
        <v>1182</v>
      </c>
      <c r="E117" s="48"/>
      <c r="F117" s="185">
        <f>'Tables Raw'!E155</f>
        <v>0.54049999999999998</v>
      </c>
      <c r="G117" s="48">
        <f>'Tables Raw'!F155</f>
        <v>1087</v>
      </c>
      <c r="H117" s="48"/>
      <c r="I117" s="185">
        <f>'Tables Raw'!H155</f>
        <v>0.54049999999999998</v>
      </c>
      <c r="J117" s="48">
        <f>'Tables Raw'!I155</f>
        <v>1268</v>
      </c>
      <c r="K117" s="48"/>
      <c r="L117" s="185">
        <f>'Tables Raw'!K155</f>
        <v>0.55420000000000003</v>
      </c>
      <c r="M117" s="48">
        <f>'Tables Raw'!L155</f>
        <v>1241</v>
      </c>
      <c r="N117" s="48"/>
      <c r="O117" s="185">
        <f>'Tables Raw'!N155</f>
        <v>0.53580000000000005</v>
      </c>
      <c r="P117" s="30">
        <f>'Tables Raw'!O155</f>
        <v>2601</v>
      </c>
      <c r="Q117" s="57">
        <f>'Tables Raw'!Q155</f>
        <v>0.51890000000000003</v>
      </c>
      <c r="R117" s="31"/>
      <c r="S117" s="32"/>
      <c r="T117" s="44">
        <f>'Tables Raw'!U155</f>
        <v>1410</v>
      </c>
      <c r="U117" s="44">
        <f>'Tables Raw'!V155</f>
        <v>0</v>
      </c>
      <c r="V117" s="139">
        <f>'Tables Raw'!W155</f>
        <v>0.5363</v>
      </c>
      <c r="W117" s="44">
        <f>'Tables Raw'!X155</f>
        <v>1235</v>
      </c>
      <c r="X117" s="44">
        <f>'Tables Raw'!Y155</f>
        <v>0</v>
      </c>
      <c r="Y117" s="139">
        <f>'Tables Raw'!Z155</f>
        <v>0.497</v>
      </c>
      <c r="Z117" s="44">
        <f>'Tables Raw'!AA155</f>
        <v>1187</v>
      </c>
      <c r="AA117" s="44">
        <f>'Tables Raw'!AB155</f>
        <v>0</v>
      </c>
      <c r="AB117" s="139">
        <f>'Tables Raw'!AC155</f>
        <v>0.48230000000000001</v>
      </c>
      <c r="AC117" s="44"/>
      <c r="AD117" s="44"/>
      <c r="AE117" s="44"/>
      <c r="AF117" s="45">
        <f t="shared" si="21"/>
        <v>3832</v>
      </c>
      <c r="AG117" s="42">
        <f t="shared" si="19"/>
        <v>0</v>
      </c>
      <c r="AH117" s="114" t="e">
        <f t="shared" si="22"/>
        <v>#DIV/0!</v>
      </c>
      <c r="AI117" s="32"/>
      <c r="AK117" s="207"/>
      <c r="AL117" s="207"/>
      <c r="AM117" s="207"/>
      <c r="AN117" s="34"/>
      <c r="AO117" s="35"/>
      <c r="AP117" s="36"/>
      <c r="AQ117" s="206"/>
    </row>
    <row r="118" spans="1:43" x14ac:dyDescent="0.35">
      <c r="A118" s="207"/>
      <c r="B118" s="71" t="s">
        <v>115</v>
      </c>
      <c r="D118" s="48">
        <f>'Tables Raw'!C156</f>
        <v>209</v>
      </c>
      <c r="E118" s="48"/>
      <c r="F118" s="185">
        <f>'Tables Raw'!E156</f>
        <v>9.5600000000000004E-2</v>
      </c>
      <c r="G118" s="48">
        <f>'Tables Raw'!F156</f>
        <v>144</v>
      </c>
      <c r="H118" s="48"/>
      <c r="I118" s="185">
        <f>'Tables Raw'!H156</f>
        <v>7.1599999999999997E-2</v>
      </c>
      <c r="J118" s="48">
        <f>'Tables Raw'!I156</f>
        <v>212</v>
      </c>
      <c r="K118" s="48"/>
      <c r="L118" s="185">
        <f>'Tables Raw'!K156</f>
        <v>9.2700000000000005E-2</v>
      </c>
      <c r="M118" s="48">
        <f>'Tables Raw'!L156</f>
        <v>207</v>
      </c>
      <c r="N118" s="48"/>
      <c r="O118" s="185">
        <f>'Tables Raw'!N156</f>
        <v>8.9399999999999993E-2</v>
      </c>
      <c r="P118" s="30">
        <f>'Tables Raw'!O156</f>
        <v>659</v>
      </c>
      <c r="Q118" s="57">
        <f>'Tables Raw'!Q156</f>
        <v>0.13150000000000001</v>
      </c>
      <c r="R118" s="31"/>
      <c r="S118" s="32"/>
      <c r="T118" s="44">
        <f>'Tables Raw'!U156</f>
        <v>268</v>
      </c>
      <c r="U118" s="44">
        <f>'Tables Raw'!V156</f>
        <v>0</v>
      </c>
      <c r="V118" s="139">
        <f>'Tables Raw'!W156</f>
        <v>0.1019</v>
      </c>
      <c r="W118" s="44">
        <f>'Tables Raw'!X156</f>
        <v>210</v>
      </c>
      <c r="X118" s="44">
        <f>'Tables Raw'!Y156</f>
        <v>0</v>
      </c>
      <c r="Y118" s="139">
        <f>'Tables Raw'!Z156</f>
        <v>8.4500000000000006E-2</v>
      </c>
      <c r="Z118" s="44">
        <f>'Tables Raw'!AA156</f>
        <v>259</v>
      </c>
      <c r="AA118" s="44">
        <f>'Tables Raw'!AB156</f>
        <v>0</v>
      </c>
      <c r="AB118" s="139">
        <f>'Tables Raw'!AC156</f>
        <v>0.1052</v>
      </c>
      <c r="AC118" s="44"/>
      <c r="AD118" s="44"/>
      <c r="AE118" s="44"/>
      <c r="AF118" s="45">
        <f t="shared" si="21"/>
        <v>737</v>
      </c>
      <c r="AG118" s="42">
        <f t="shared" si="19"/>
        <v>0</v>
      </c>
      <c r="AH118" s="114" t="e">
        <f t="shared" si="22"/>
        <v>#DIV/0!</v>
      </c>
      <c r="AI118" s="32"/>
      <c r="AK118" s="207"/>
      <c r="AL118" s="207"/>
      <c r="AM118" s="207"/>
      <c r="AN118" s="34"/>
      <c r="AO118" s="35"/>
      <c r="AP118" s="36"/>
      <c r="AQ118" s="206"/>
    </row>
    <row r="119" spans="1:43" x14ac:dyDescent="0.35">
      <c r="A119" s="207"/>
      <c r="B119" s="71" t="s">
        <v>116</v>
      </c>
      <c r="D119" s="48">
        <f>'Tables Raw'!C157</f>
        <v>74</v>
      </c>
      <c r="E119" s="48"/>
      <c r="F119" s="185">
        <f>'Tables Raw'!E157</f>
        <v>3.3799999999999997E-2</v>
      </c>
      <c r="G119" s="48">
        <f>'Tables Raw'!F157</f>
        <v>60</v>
      </c>
      <c r="H119" s="48"/>
      <c r="I119" s="185">
        <f>'Tables Raw'!H157</f>
        <v>2.98E-2</v>
      </c>
      <c r="J119" s="48">
        <f>'Tables Raw'!I157</f>
        <v>77</v>
      </c>
      <c r="K119" s="48"/>
      <c r="L119" s="185">
        <f>'Tables Raw'!K157</f>
        <v>3.3700000000000001E-2</v>
      </c>
      <c r="M119" s="48">
        <f>'Tables Raw'!L157</f>
        <v>85</v>
      </c>
      <c r="N119" s="48"/>
      <c r="O119" s="185">
        <f>'Tables Raw'!N157</f>
        <v>3.6700000000000003E-2</v>
      </c>
      <c r="P119" s="30">
        <f>'Tables Raw'!O157</f>
        <v>199</v>
      </c>
      <c r="Q119" s="57">
        <f>'Tables Raw'!Q157</f>
        <v>3.9699999999999999E-2</v>
      </c>
      <c r="R119" s="31"/>
      <c r="S119" s="32"/>
      <c r="T119" s="44">
        <f>'Tables Raw'!U157</f>
        <v>106</v>
      </c>
      <c r="U119" s="44">
        <f>'Tables Raw'!V157</f>
        <v>0</v>
      </c>
      <c r="V119" s="139">
        <f>'Tables Raw'!W157</f>
        <v>4.0300000000000002E-2</v>
      </c>
      <c r="W119" s="44">
        <f>'Tables Raw'!X157</f>
        <v>105</v>
      </c>
      <c r="X119" s="44">
        <f>'Tables Raw'!Y157</f>
        <v>0</v>
      </c>
      <c r="Y119" s="139">
        <f>'Tables Raw'!Z157</f>
        <v>4.2299999999999997E-2</v>
      </c>
      <c r="Z119" s="44">
        <f>'Tables Raw'!AA157</f>
        <v>93</v>
      </c>
      <c r="AA119" s="44">
        <f>'Tables Raw'!AB157</f>
        <v>0</v>
      </c>
      <c r="AB119" s="139">
        <f>'Tables Raw'!AC157</f>
        <v>3.78E-2</v>
      </c>
      <c r="AC119" s="44"/>
      <c r="AD119" s="44"/>
      <c r="AE119" s="44"/>
      <c r="AF119" s="45">
        <f t="shared" si="21"/>
        <v>304</v>
      </c>
      <c r="AG119" s="42">
        <f t="shared" si="19"/>
        <v>0</v>
      </c>
      <c r="AH119" s="114" t="e">
        <f t="shared" si="22"/>
        <v>#DIV/0!</v>
      </c>
      <c r="AI119" s="32"/>
      <c r="AK119" s="207"/>
      <c r="AL119" s="207"/>
      <c r="AM119" s="207"/>
      <c r="AN119" s="34"/>
      <c r="AO119" s="35"/>
      <c r="AP119" s="36"/>
      <c r="AQ119" s="206"/>
    </row>
    <row r="120" spans="1:43" x14ac:dyDescent="0.35">
      <c r="A120" s="207"/>
      <c r="B120" s="71" t="s">
        <v>117</v>
      </c>
      <c r="D120" s="48">
        <f>'Tables Raw'!C158</f>
        <v>40</v>
      </c>
      <c r="E120" s="48"/>
      <c r="F120" s="185">
        <f>'Tables Raw'!E158</f>
        <v>1.83E-2</v>
      </c>
      <c r="G120" s="48">
        <f>'Tables Raw'!F158</f>
        <v>40</v>
      </c>
      <c r="H120" s="48"/>
      <c r="I120" s="185">
        <f>'Tables Raw'!H158</f>
        <v>1.9900000000000001E-2</v>
      </c>
      <c r="J120" s="48">
        <f>'Tables Raw'!I158</f>
        <v>56</v>
      </c>
      <c r="K120" s="48"/>
      <c r="L120" s="185">
        <f>'Tables Raw'!K158</f>
        <v>2.4500000000000001E-2</v>
      </c>
      <c r="M120" s="48">
        <f>'Tables Raw'!L158</f>
        <v>57</v>
      </c>
      <c r="N120" s="48"/>
      <c r="O120" s="185">
        <f>'Tables Raw'!N158</f>
        <v>2.46E-2</v>
      </c>
      <c r="P120" s="30">
        <f>'Tables Raw'!O158</f>
        <v>167</v>
      </c>
      <c r="Q120" s="57">
        <f>'Tables Raw'!Q158</f>
        <v>3.3300000000000003E-2</v>
      </c>
      <c r="R120" s="31"/>
      <c r="S120" s="32"/>
      <c r="T120" s="44">
        <f>'Tables Raw'!U158</f>
        <v>67</v>
      </c>
      <c r="U120" s="44">
        <f>'Tables Raw'!V158</f>
        <v>0</v>
      </c>
      <c r="V120" s="139">
        <f>'Tables Raw'!W158</f>
        <v>2.5499999999999998E-2</v>
      </c>
      <c r="W120" s="44">
        <f>'Tables Raw'!X158</f>
        <v>65</v>
      </c>
      <c r="X120" s="44">
        <f>'Tables Raw'!Y158</f>
        <v>0</v>
      </c>
      <c r="Y120" s="139">
        <f>'Tables Raw'!Z158</f>
        <v>2.6200000000000001E-2</v>
      </c>
      <c r="Z120" s="44">
        <f>'Tables Raw'!AA158</f>
        <v>57</v>
      </c>
      <c r="AA120" s="44">
        <f>'Tables Raw'!AB158</f>
        <v>0</v>
      </c>
      <c r="AB120" s="139">
        <f>'Tables Raw'!AC158</f>
        <v>2.3199999999999998E-2</v>
      </c>
      <c r="AC120" s="44"/>
      <c r="AD120" s="44"/>
      <c r="AE120" s="44"/>
      <c r="AF120" s="45">
        <f t="shared" si="21"/>
        <v>189</v>
      </c>
      <c r="AG120" s="42">
        <f t="shared" si="19"/>
        <v>0</v>
      </c>
      <c r="AH120" s="114" t="e">
        <f t="shared" si="22"/>
        <v>#DIV/0!</v>
      </c>
      <c r="AI120" s="32"/>
      <c r="AK120" s="207"/>
      <c r="AL120" s="207"/>
      <c r="AM120" s="207"/>
      <c r="AN120" s="34"/>
      <c r="AO120" s="35"/>
      <c r="AP120" s="36"/>
      <c r="AQ120" s="206"/>
    </row>
    <row r="121" spans="1:43" x14ac:dyDescent="0.35">
      <c r="A121" s="207"/>
      <c r="B121" s="71" t="s">
        <v>18</v>
      </c>
      <c r="D121" s="48">
        <f>SUM(D114:D120)</f>
        <v>2187</v>
      </c>
      <c r="E121" s="48"/>
      <c r="F121" s="48"/>
      <c r="G121" s="48">
        <f>SUM(G114:G120)</f>
        <v>2011</v>
      </c>
      <c r="H121" s="48"/>
      <c r="I121" s="185"/>
      <c r="J121" s="48">
        <f>SUM(J114:J120)</f>
        <v>2288</v>
      </c>
      <c r="K121" s="48"/>
      <c r="L121" s="48"/>
      <c r="M121" s="48">
        <f>SUM(M114:M120)</f>
        <v>2316</v>
      </c>
      <c r="N121" s="48"/>
      <c r="O121" s="48"/>
      <c r="P121" s="38">
        <f>SUM(P114:P120)</f>
        <v>5013</v>
      </c>
      <c r="Q121" s="31"/>
      <c r="R121" s="31"/>
      <c r="S121" s="32"/>
      <c r="T121" s="41">
        <f>SUM(T114:T120)</f>
        <v>2629</v>
      </c>
      <c r="U121" s="41"/>
      <c r="V121" s="41"/>
      <c r="W121" s="41">
        <f>SUM(W114:W120)</f>
        <v>2485</v>
      </c>
      <c r="X121" s="41"/>
      <c r="Y121" s="41"/>
      <c r="Z121" s="41">
        <f>SUM(Z114:Z120)</f>
        <v>2461</v>
      </c>
      <c r="AA121" s="44"/>
      <c r="AB121" s="44"/>
      <c r="AC121" s="44"/>
      <c r="AD121" s="44"/>
      <c r="AE121" s="44"/>
      <c r="AF121" s="103">
        <f>SUM(AF114:AF120)</f>
        <v>7575</v>
      </c>
      <c r="AG121" s="110"/>
      <c r="AH121" s="42"/>
      <c r="AI121" s="32"/>
      <c r="AK121" s="207"/>
      <c r="AL121" s="207"/>
      <c r="AM121" s="207"/>
      <c r="AN121" s="34"/>
      <c r="AO121" s="35"/>
      <c r="AP121" s="36"/>
      <c r="AQ121" s="206"/>
    </row>
    <row r="122" spans="1:43" x14ac:dyDescent="0.35">
      <c r="A122" s="29">
        <v>28</v>
      </c>
      <c r="B122" s="56" t="s">
        <v>119</v>
      </c>
      <c r="C122" s="83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30"/>
      <c r="Q122" s="31"/>
      <c r="R122" s="31"/>
      <c r="S122" s="32"/>
      <c r="T122" s="207"/>
      <c r="U122" s="207"/>
      <c r="V122" s="207"/>
      <c r="W122" s="207"/>
      <c r="X122" s="207"/>
      <c r="Y122" s="207"/>
      <c r="Z122" s="207"/>
      <c r="AA122" s="207"/>
      <c r="AB122" s="207"/>
      <c r="AC122" s="207"/>
      <c r="AD122" s="207"/>
      <c r="AE122" s="207"/>
      <c r="AF122" s="30"/>
      <c r="AG122" s="31"/>
      <c r="AH122" s="31"/>
      <c r="AI122" s="32"/>
      <c r="AK122" s="207"/>
      <c r="AL122" s="207"/>
      <c r="AM122" s="207"/>
      <c r="AN122" s="34"/>
      <c r="AO122" s="35"/>
      <c r="AP122" s="36"/>
      <c r="AQ122" s="206"/>
    </row>
    <row r="123" spans="1:43" x14ac:dyDescent="0.35">
      <c r="A123" s="29"/>
      <c r="B123" s="56"/>
      <c r="C123" s="83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30"/>
      <c r="Q123" s="31"/>
      <c r="R123" s="31"/>
      <c r="S123" s="32"/>
      <c r="T123" s="207">
        <f>'Tables Raw'!U160</f>
        <v>1679</v>
      </c>
      <c r="U123" s="207">
        <f>'Tables Raw'!V160</f>
        <v>0</v>
      </c>
      <c r="V123" s="132">
        <f>'Tables Raw'!W160</f>
        <v>0.58799999999999997</v>
      </c>
      <c r="W123" s="207">
        <f>'Tables Raw'!X160</f>
        <v>869</v>
      </c>
      <c r="X123" s="207">
        <f>'Tables Raw'!Y160</f>
        <v>0</v>
      </c>
      <c r="Y123" s="132">
        <f>'Tables Raw'!Z160</f>
        <v>0.59799999999999998</v>
      </c>
      <c r="Z123" s="207">
        <f>'Tables Raw'!AA160</f>
        <v>706</v>
      </c>
      <c r="AA123" s="207">
        <f>'Tables Raw'!AB160</f>
        <v>0</v>
      </c>
      <c r="AB123" s="132">
        <f>'Tables Raw'!AC160</f>
        <v>0.61199999999999999</v>
      </c>
      <c r="AC123" s="207"/>
      <c r="AD123" s="207"/>
      <c r="AE123" s="207"/>
      <c r="AF123" s="30"/>
      <c r="AG123" s="31"/>
      <c r="AH123" s="31"/>
      <c r="AI123" s="32"/>
      <c r="AK123" s="207"/>
      <c r="AL123" s="207"/>
      <c r="AM123" s="207"/>
      <c r="AN123" s="34"/>
      <c r="AO123" s="35"/>
      <c r="AP123" s="36"/>
      <c r="AQ123" s="206"/>
    </row>
    <row r="124" spans="1:43" x14ac:dyDescent="0.35">
      <c r="A124" s="29">
        <v>29</v>
      </c>
      <c r="B124" s="56" t="s">
        <v>120</v>
      </c>
      <c r="C124" s="83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30"/>
      <c r="Q124" s="31"/>
      <c r="R124" s="31"/>
      <c r="S124" s="32"/>
      <c r="T124" s="207"/>
      <c r="U124" s="207"/>
      <c r="V124" s="207"/>
      <c r="W124" s="207"/>
      <c r="X124" s="207"/>
      <c r="Y124" s="207"/>
      <c r="Z124" s="207"/>
      <c r="AA124" s="207"/>
      <c r="AB124" s="207"/>
      <c r="AC124" s="207"/>
      <c r="AD124" s="207"/>
      <c r="AE124" s="207"/>
      <c r="AF124" s="30"/>
      <c r="AG124" s="31"/>
      <c r="AH124" s="31"/>
      <c r="AI124" s="32"/>
      <c r="AK124" s="207"/>
      <c r="AL124" s="207"/>
      <c r="AM124" s="207"/>
      <c r="AN124" s="34"/>
      <c r="AO124" s="35"/>
      <c r="AP124" s="36"/>
      <c r="AQ124" s="206"/>
    </row>
    <row r="125" spans="1:43" x14ac:dyDescent="0.35">
      <c r="A125" s="29">
        <v>30</v>
      </c>
      <c r="B125" s="56" t="s">
        <v>121</v>
      </c>
      <c r="C125" s="83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30"/>
      <c r="Q125" s="31"/>
      <c r="R125" s="31"/>
      <c r="S125" s="32"/>
      <c r="T125" s="207"/>
      <c r="U125" s="207"/>
      <c r="V125" s="207"/>
      <c r="W125" s="207"/>
      <c r="X125" s="207"/>
      <c r="Y125" s="207"/>
      <c r="Z125" s="207"/>
      <c r="AA125" s="207"/>
      <c r="AB125" s="207"/>
      <c r="AC125" s="207"/>
      <c r="AD125" s="207"/>
      <c r="AE125" s="207"/>
      <c r="AF125" s="30"/>
      <c r="AG125" s="31"/>
      <c r="AH125" s="31"/>
      <c r="AI125" s="32"/>
      <c r="AK125" s="207"/>
      <c r="AL125" s="207"/>
      <c r="AM125" s="207"/>
      <c r="AN125" s="34"/>
      <c r="AO125" s="35"/>
      <c r="AP125" s="36"/>
      <c r="AQ125" s="206"/>
    </row>
    <row r="126" spans="1:43" x14ac:dyDescent="0.35">
      <c r="A126" s="29">
        <v>31</v>
      </c>
      <c r="B126" s="56" t="s">
        <v>122</v>
      </c>
      <c r="C126" s="83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30"/>
      <c r="Q126" s="31"/>
      <c r="R126" s="31"/>
      <c r="S126" s="32"/>
      <c r="T126" s="207"/>
      <c r="U126" s="207"/>
      <c r="V126" s="207"/>
      <c r="W126" s="207"/>
      <c r="X126" s="207"/>
      <c r="Y126" s="207"/>
      <c r="Z126" s="207"/>
      <c r="AA126" s="207"/>
      <c r="AB126" s="207"/>
      <c r="AC126" s="207"/>
      <c r="AD126" s="207"/>
      <c r="AE126" s="207"/>
      <c r="AF126" s="30"/>
      <c r="AG126" s="31"/>
      <c r="AH126" s="31"/>
      <c r="AI126" s="32"/>
      <c r="AK126" s="207"/>
      <c r="AL126" s="207"/>
      <c r="AM126" s="207"/>
      <c r="AN126" s="34"/>
      <c r="AO126" s="35"/>
      <c r="AP126" s="36"/>
      <c r="AQ126" s="206"/>
    </row>
    <row r="127" spans="1:43" x14ac:dyDescent="0.35">
      <c r="A127" s="29">
        <v>32</v>
      </c>
      <c r="B127" s="56" t="s">
        <v>123</v>
      </c>
      <c r="C127" s="83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30"/>
      <c r="Q127" s="31"/>
      <c r="R127" s="31"/>
      <c r="S127" s="32"/>
      <c r="T127" s="207"/>
      <c r="U127" s="207"/>
      <c r="V127" s="207"/>
      <c r="W127" s="207"/>
      <c r="X127" s="207"/>
      <c r="Y127" s="207"/>
      <c r="Z127" s="207"/>
      <c r="AA127" s="207"/>
      <c r="AB127" s="207"/>
      <c r="AC127" s="207"/>
      <c r="AD127" s="207"/>
      <c r="AE127" s="207"/>
      <c r="AF127" s="30"/>
      <c r="AG127" s="31"/>
      <c r="AH127" s="31"/>
      <c r="AI127" s="32"/>
      <c r="AK127" s="207"/>
      <c r="AL127" s="207"/>
      <c r="AM127" s="207"/>
      <c r="AN127" s="34"/>
      <c r="AO127" s="35"/>
      <c r="AP127" s="36"/>
      <c r="AQ127" s="206"/>
    </row>
    <row r="128" spans="1:43" x14ac:dyDescent="0.35">
      <c r="A128" s="29">
        <v>33</v>
      </c>
      <c r="B128" s="56" t="s">
        <v>124</v>
      </c>
      <c r="C128" s="83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30" t="s">
        <v>125</v>
      </c>
      <c r="Q128" s="31" t="s">
        <v>126</v>
      </c>
      <c r="R128" s="31" t="s">
        <v>127</v>
      </c>
      <c r="S128" s="32"/>
      <c r="T128" s="207"/>
      <c r="U128" s="207"/>
      <c r="V128" s="207"/>
      <c r="W128" s="207"/>
      <c r="X128" s="207"/>
      <c r="Y128" s="207"/>
      <c r="Z128" s="207"/>
      <c r="AA128" s="207"/>
      <c r="AB128" s="207"/>
      <c r="AC128" s="207"/>
      <c r="AD128" s="207"/>
      <c r="AE128" s="207"/>
      <c r="AF128" s="30"/>
      <c r="AG128" s="31"/>
      <c r="AH128" s="31"/>
      <c r="AI128" s="32"/>
      <c r="AK128" s="207"/>
      <c r="AL128" s="207"/>
      <c r="AM128" s="207"/>
      <c r="AN128" s="34"/>
      <c r="AO128" s="35"/>
      <c r="AP128" s="36"/>
      <c r="AQ128" s="206"/>
    </row>
    <row r="129" spans="1:43" x14ac:dyDescent="0.35">
      <c r="A129" s="207"/>
      <c r="B129" s="71" t="s">
        <v>34</v>
      </c>
      <c r="C129" s="94" t="s">
        <v>174</v>
      </c>
      <c r="D129" s="207"/>
      <c r="E129" s="207"/>
      <c r="F129" s="207"/>
      <c r="G129" s="207"/>
      <c r="H129" s="207"/>
      <c r="I129" s="207"/>
      <c r="J129" s="207"/>
      <c r="K129" s="207"/>
      <c r="L129" s="207"/>
      <c r="M129" s="207"/>
      <c r="N129" s="207"/>
      <c r="O129" s="207"/>
      <c r="P129" s="128">
        <f>'Tables Raw'!P167+'Tables Raw'!P173</f>
        <v>0.14200000000000002</v>
      </c>
      <c r="Q129" s="46">
        <f>'Tables Raw'!R167+'Tables Raw'!R173</f>
        <v>0.14200000000000002</v>
      </c>
      <c r="R129" s="46">
        <f>'Tables Raw'!T167+'Tables Raw'!T173</f>
        <v>0.16300000000000001</v>
      </c>
      <c r="S129" s="36"/>
      <c r="T129" s="207"/>
      <c r="U129" s="207"/>
      <c r="V129" s="207"/>
      <c r="W129" s="207"/>
      <c r="X129" s="207"/>
      <c r="Y129" s="207"/>
      <c r="Z129" s="207"/>
      <c r="AA129" s="207"/>
      <c r="AB129" s="207"/>
      <c r="AC129" s="207"/>
      <c r="AD129" s="207"/>
      <c r="AE129" s="207"/>
      <c r="AF129" s="30"/>
      <c r="AG129" s="31"/>
      <c r="AH129" s="31"/>
      <c r="AI129" s="32"/>
      <c r="AK129" s="207"/>
      <c r="AL129" s="207"/>
      <c r="AM129" s="207"/>
      <c r="AN129" s="34"/>
      <c r="AO129" s="35"/>
      <c r="AP129" s="36"/>
      <c r="AQ129" s="206"/>
    </row>
    <row r="130" spans="1:43" x14ac:dyDescent="0.35">
      <c r="A130" s="207"/>
      <c r="B130" s="71" t="s">
        <v>35</v>
      </c>
      <c r="C130" s="97" t="s">
        <v>175</v>
      </c>
      <c r="D130" s="207"/>
      <c r="E130" s="207"/>
      <c r="F130" s="207"/>
      <c r="G130" s="207"/>
      <c r="H130" s="207"/>
      <c r="I130" s="207"/>
      <c r="J130" s="207"/>
      <c r="K130" s="207"/>
      <c r="L130" s="207"/>
      <c r="M130" s="207"/>
      <c r="N130" s="207"/>
      <c r="O130" s="207"/>
      <c r="P130" s="128">
        <f>'Tables Raw'!P168</f>
        <v>3.6999999999999998E-2</v>
      </c>
      <c r="Q130" s="46">
        <f>'Tables Raw'!R168</f>
        <v>3.6999999999999998E-2</v>
      </c>
      <c r="R130" s="46">
        <f>'Tables Raw'!T168</f>
        <v>3.5999999999999997E-2</v>
      </c>
      <c r="S130" s="36"/>
      <c r="T130" s="207"/>
      <c r="U130" s="207"/>
      <c r="V130" s="207"/>
      <c r="W130" s="207"/>
      <c r="X130" s="207"/>
      <c r="Y130" s="207"/>
      <c r="Z130" s="207"/>
      <c r="AA130" s="207"/>
      <c r="AB130" s="207"/>
      <c r="AC130" s="207"/>
      <c r="AD130" s="207"/>
      <c r="AE130" s="207"/>
      <c r="AF130" s="30"/>
      <c r="AG130" s="31"/>
      <c r="AH130" s="31"/>
      <c r="AI130" s="32"/>
      <c r="AK130" s="207"/>
      <c r="AL130" s="207"/>
      <c r="AM130" s="207"/>
      <c r="AN130" s="34"/>
      <c r="AO130" s="35"/>
      <c r="AP130" s="36"/>
      <c r="AQ130" s="206"/>
    </row>
    <row r="131" spans="1:43" x14ac:dyDescent="0.35">
      <c r="A131" s="207"/>
      <c r="B131" s="71" t="s">
        <v>39</v>
      </c>
      <c r="C131" s="98" t="s">
        <v>176</v>
      </c>
      <c r="D131" s="207"/>
      <c r="E131" s="207"/>
      <c r="F131" s="207"/>
      <c r="G131" s="207"/>
      <c r="H131" s="207"/>
      <c r="I131" s="207"/>
      <c r="J131" s="207"/>
      <c r="K131" s="207"/>
      <c r="L131" s="207"/>
      <c r="M131" s="207"/>
      <c r="N131" s="207"/>
      <c r="O131" s="207"/>
      <c r="P131" s="128">
        <f>'Tables Raw'!P170</f>
        <v>0.161</v>
      </c>
      <c r="Q131" s="46">
        <f>'Tables Raw'!R170</f>
        <v>0.161</v>
      </c>
      <c r="R131" s="46">
        <f>'Tables Raw'!T170</f>
        <v>0.14199999999999999</v>
      </c>
      <c r="S131" s="36"/>
      <c r="T131" s="207"/>
      <c r="U131" s="207"/>
      <c r="V131" s="207"/>
      <c r="W131" s="207"/>
      <c r="X131" s="207"/>
      <c r="Y131" s="207"/>
      <c r="Z131" s="207"/>
      <c r="AA131" s="207"/>
      <c r="AB131" s="207"/>
      <c r="AC131" s="207"/>
      <c r="AD131" s="207"/>
      <c r="AE131" s="207"/>
      <c r="AF131" s="30"/>
      <c r="AG131" s="31"/>
      <c r="AH131" s="31"/>
      <c r="AI131" s="32"/>
      <c r="AK131" s="207"/>
      <c r="AL131" s="207"/>
      <c r="AM131" s="207"/>
      <c r="AN131" s="34"/>
      <c r="AO131" s="35"/>
      <c r="AP131" s="36"/>
      <c r="AQ131" s="206"/>
    </row>
    <row r="132" spans="1:43" x14ac:dyDescent="0.35">
      <c r="A132" s="207"/>
      <c r="B132" s="71" t="s">
        <v>40</v>
      </c>
      <c r="C132" s="101" t="s">
        <v>177</v>
      </c>
      <c r="D132" s="207"/>
      <c r="E132" s="207"/>
      <c r="F132" s="207"/>
      <c r="G132" s="207"/>
      <c r="H132" s="207"/>
      <c r="I132" s="207"/>
      <c r="J132" s="207"/>
      <c r="K132" s="207"/>
      <c r="L132" s="207"/>
      <c r="M132" s="207"/>
      <c r="N132" s="207"/>
      <c r="O132" s="207"/>
      <c r="P132" s="128">
        <f>'Tables Raw'!P171+'Tables Raw'!P176</f>
        <v>0.46600000000000003</v>
      </c>
      <c r="Q132" s="46">
        <f>'Tables Raw'!R171+'Tables Raw'!R176</f>
        <v>0.46600000000000003</v>
      </c>
      <c r="R132" s="46">
        <f>'Tables Raw'!T171+'Tables Raw'!T176</f>
        <v>0.47299999999999998</v>
      </c>
      <c r="S132" s="36"/>
      <c r="T132" s="207"/>
      <c r="U132" s="207"/>
      <c r="V132" s="207"/>
      <c r="W132" s="207"/>
      <c r="X132" s="207"/>
      <c r="Y132" s="207"/>
      <c r="Z132" s="207"/>
      <c r="AA132" s="207"/>
      <c r="AB132" s="207"/>
      <c r="AC132" s="207"/>
      <c r="AD132" s="207"/>
      <c r="AE132" s="207"/>
      <c r="AF132" s="30"/>
      <c r="AG132" s="31"/>
      <c r="AH132" s="31"/>
      <c r="AI132" s="32"/>
      <c r="AK132" s="207"/>
      <c r="AL132" s="207"/>
      <c r="AM132" s="207"/>
      <c r="AN132" s="34"/>
      <c r="AO132" s="35"/>
      <c r="AP132" s="36"/>
      <c r="AQ132" s="206"/>
    </row>
    <row r="133" spans="1:43" x14ac:dyDescent="0.35">
      <c r="A133" s="207"/>
      <c r="B133" s="71" t="s">
        <v>46</v>
      </c>
      <c r="C133" s="99" t="s">
        <v>178</v>
      </c>
      <c r="D133" s="207"/>
      <c r="E133" s="207"/>
      <c r="F133" s="207"/>
      <c r="G133" s="207"/>
      <c r="H133" s="207"/>
      <c r="I133" s="207"/>
      <c r="J133" s="207"/>
      <c r="K133" s="207"/>
      <c r="L133" s="207"/>
      <c r="M133" s="207"/>
      <c r="N133" s="207"/>
      <c r="O133" s="207"/>
      <c r="P133" s="128">
        <f>'Tables Raw'!P166+'Tables Raw'!P172+'Tables Raw'!P174</f>
        <v>0.157</v>
      </c>
      <c r="Q133" s="46">
        <f>'Tables Raw'!R166+'Tables Raw'!R172+'Tables Raw'!R174</f>
        <v>0.157</v>
      </c>
      <c r="R133" s="46">
        <f>'Tables Raw'!T166+'Tables Raw'!T172+'Tables Raw'!T174</f>
        <v>0.14400000000000002</v>
      </c>
      <c r="S133" s="36"/>
      <c r="T133" s="207"/>
      <c r="U133" s="207"/>
      <c r="V133" s="207"/>
      <c r="W133" s="207"/>
      <c r="X133" s="207"/>
      <c r="Y133" s="207"/>
      <c r="Z133" s="207"/>
      <c r="AA133" s="207"/>
      <c r="AB133" s="207"/>
      <c r="AC133" s="207"/>
      <c r="AD133" s="207"/>
      <c r="AE133" s="207"/>
      <c r="AF133" s="30"/>
      <c r="AG133" s="31"/>
      <c r="AH133" s="31"/>
      <c r="AI133" s="32"/>
      <c r="AK133" s="207"/>
      <c r="AL133" s="207"/>
      <c r="AM133" s="207"/>
      <c r="AN133" s="34"/>
      <c r="AO133" s="35"/>
      <c r="AP133" s="36"/>
      <c r="AQ133" s="206"/>
    </row>
    <row r="134" spans="1:43" x14ac:dyDescent="0.35">
      <c r="A134" s="207"/>
      <c r="B134" s="71" t="s">
        <v>44</v>
      </c>
      <c r="C134" s="100" t="s">
        <v>179</v>
      </c>
      <c r="D134" s="207"/>
      <c r="E134" s="207"/>
      <c r="F134" s="207"/>
      <c r="G134" s="207"/>
      <c r="H134" s="207"/>
      <c r="I134" s="207"/>
      <c r="J134" s="207"/>
      <c r="K134" s="207"/>
      <c r="L134" s="207"/>
      <c r="M134" s="207"/>
      <c r="N134" s="207"/>
      <c r="O134" s="207"/>
      <c r="P134" s="128">
        <f>'Tables Raw'!P169+'Tables Raw'!P175</f>
        <v>3.7999999999999999E-2</v>
      </c>
      <c r="Q134" s="46">
        <f>'Tables Raw'!R169+'Tables Raw'!R175</f>
        <v>3.7999999999999999E-2</v>
      </c>
      <c r="R134" s="46">
        <f>'Tables Raw'!T169+'Tables Raw'!T175</f>
        <v>4.2000000000000003E-2</v>
      </c>
      <c r="S134" s="36"/>
      <c r="T134" s="207"/>
      <c r="U134" s="207"/>
      <c r="V134" s="207"/>
      <c r="W134" s="207"/>
      <c r="X134" s="207"/>
      <c r="Y134" s="207"/>
      <c r="Z134" s="207"/>
      <c r="AA134" s="207"/>
      <c r="AB134" s="207"/>
      <c r="AC134" s="207"/>
      <c r="AD134" s="207"/>
      <c r="AE134" s="207"/>
      <c r="AF134" s="30"/>
      <c r="AG134" s="31"/>
      <c r="AH134" s="31"/>
      <c r="AI134" s="32"/>
      <c r="AK134" s="207"/>
      <c r="AL134" s="207"/>
      <c r="AM134" s="207"/>
      <c r="AN134" s="34"/>
      <c r="AO134" s="35"/>
      <c r="AP134" s="36"/>
      <c r="AQ134" s="206"/>
    </row>
    <row r="135" spans="1:43" x14ac:dyDescent="0.35">
      <c r="A135" s="207"/>
      <c r="B135" s="71" t="s">
        <v>18</v>
      </c>
      <c r="D135" s="207"/>
      <c r="E135" s="207"/>
      <c r="F135" s="207"/>
      <c r="G135" s="207"/>
      <c r="H135" s="207"/>
      <c r="I135" s="207"/>
      <c r="J135" s="207"/>
      <c r="K135" s="207"/>
      <c r="L135" s="207"/>
      <c r="M135" s="207"/>
      <c r="N135" s="207"/>
      <c r="O135" s="207"/>
      <c r="P135" s="128">
        <f>SUM(P129:P134)</f>
        <v>1.0010000000000001</v>
      </c>
      <c r="Q135" s="46">
        <f>SUM(Q129:Q134)</f>
        <v>1.0010000000000001</v>
      </c>
      <c r="R135" s="46">
        <f>SUM(R129:R134)</f>
        <v>1</v>
      </c>
      <c r="S135" s="32"/>
      <c r="T135" s="207"/>
      <c r="U135" s="207"/>
      <c r="V135" s="207"/>
      <c r="W135" s="207"/>
      <c r="X135" s="207"/>
      <c r="Y135" s="207"/>
      <c r="Z135" s="207"/>
      <c r="AA135" s="207"/>
      <c r="AB135" s="207"/>
      <c r="AC135" s="207"/>
      <c r="AD135" s="207"/>
      <c r="AE135" s="207"/>
      <c r="AF135" s="30"/>
      <c r="AG135" s="31"/>
      <c r="AH135" s="31"/>
      <c r="AI135" s="32"/>
      <c r="AK135" s="207"/>
      <c r="AL135" s="207"/>
      <c r="AM135" s="207"/>
      <c r="AN135" s="34"/>
      <c r="AO135" s="35"/>
      <c r="AP135" s="36"/>
      <c r="AQ135" s="206"/>
    </row>
    <row r="136" spans="1:43" ht="29" x14ac:dyDescent="0.35">
      <c r="A136" s="29">
        <v>34</v>
      </c>
      <c r="B136" s="56" t="s">
        <v>128</v>
      </c>
      <c r="C136" s="83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30"/>
      <c r="Q136" s="31"/>
      <c r="R136" s="31"/>
      <c r="S136" s="32"/>
      <c r="T136" s="207"/>
      <c r="U136" s="207"/>
      <c r="V136" s="207"/>
      <c r="W136" s="207"/>
      <c r="X136" s="207"/>
      <c r="Y136" s="207"/>
      <c r="Z136" s="207"/>
      <c r="AA136" s="207"/>
      <c r="AB136" s="207"/>
      <c r="AC136" s="207"/>
      <c r="AD136" s="207"/>
      <c r="AE136" s="207"/>
      <c r="AF136" s="30"/>
      <c r="AG136" s="31"/>
      <c r="AH136" s="31"/>
      <c r="AI136" s="32"/>
      <c r="AK136" s="207"/>
      <c r="AL136" s="207"/>
      <c r="AM136" s="207"/>
      <c r="AN136" s="34"/>
      <c r="AO136" s="35"/>
      <c r="AP136" s="36"/>
      <c r="AQ136" s="206"/>
    </row>
    <row r="137" spans="1:43" x14ac:dyDescent="0.35">
      <c r="A137" s="29"/>
      <c r="B137" s="71" t="s">
        <v>114</v>
      </c>
      <c r="C137" s="83"/>
      <c r="D137" s="179">
        <f>'Tables Raw'!C179</f>
        <v>0</v>
      </c>
      <c r="E137" s="179"/>
      <c r="F137" s="188">
        <f>'Tables Raw'!E179</f>
        <v>0</v>
      </c>
      <c r="G137" s="179">
        <f>'Tables Raw'!F179</f>
        <v>0</v>
      </c>
      <c r="H137" s="179"/>
      <c r="I137" s="188">
        <f>'Tables Raw'!H179</f>
        <v>0</v>
      </c>
      <c r="J137" s="179">
        <f>'Tables Raw'!I179</f>
        <v>0</v>
      </c>
      <c r="K137" s="179"/>
      <c r="L137" s="188">
        <f>'Tables Raw'!K179</f>
        <v>0</v>
      </c>
      <c r="M137" s="179">
        <f>'Tables Raw'!L179</f>
        <v>0</v>
      </c>
      <c r="N137" s="179"/>
      <c r="O137" s="188">
        <f>'Tables Raw'!N179</f>
        <v>0</v>
      </c>
      <c r="P137" s="30">
        <f>'Tables Raw'!O179</f>
        <v>0</v>
      </c>
      <c r="Q137" s="31"/>
      <c r="R137" s="57">
        <f>'Tables Raw'!S179</f>
        <v>0</v>
      </c>
      <c r="S137" s="32"/>
      <c r="T137" s="31">
        <f>'Tables Raw'!U179</f>
        <v>2</v>
      </c>
      <c r="U137" s="31">
        <f>'Tables Raw'!V179</f>
        <v>0</v>
      </c>
      <c r="V137" s="57">
        <f>'Tables Raw'!W179</f>
        <v>1.83E-2</v>
      </c>
      <c r="W137" s="31">
        <f>'Tables Raw'!X179</f>
        <v>0</v>
      </c>
      <c r="X137" s="31">
        <f>'Tables Raw'!Y179</f>
        <v>0</v>
      </c>
      <c r="Y137" s="57">
        <f>'Tables Raw'!Z179</f>
        <v>0</v>
      </c>
      <c r="Z137" s="31">
        <f>'Tables Raw'!AA179</f>
        <v>0</v>
      </c>
      <c r="AA137" s="31">
        <f>'Tables Raw'!AB179</f>
        <v>0</v>
      </c>
      <c r="AB137" s="57">
        <f>'Tables Raw'!AC179</f>
        <v>0</v>
      </c>
      <c r="AC137" s="207"/>
      <c r="AD137" s="207"/>
      <c r="AE137" s="207"/>
      <c r="AF137" s="45">
        <f>SUM(T137, W137, Z137, AC137)</f>
        <v>2</v>
      </c>
      <c r="AG137" s="42">
        <f>SUM(U137, X137, AA137, AD137)</f>
        <v>0</v>
      </c>
      <c r="AH137" s="31"/>
      <c r="AI137" s="32"/>
      <c r="AK137" s="207"/>
      <c r="AL137" s="207"/>
      <c r="AM137" s="207"/>
      <c r="AN137" s="34"/>
      <c r="AO137" s="35"/>
      <c r="AP137" s="36"/>
      <c r="AQ137" s="206"/>
    </row>
    <row r="138" spans="1:43" x14ac:dyDescent="0.35">
      <c r="A138" s="207"/>
      <c r="B138" s="71" t="s">
        <v>14</v>
      </c>
      <c r="D138" s="179">
        <f>'Tables Raw'!C180</f>
        <v>0</v>
      </c>
      <c r="E138" s="179"/>
      <c r="F138" s="188">
        <f>'Tables Raw'!E180</f>
        <v>0</v>
      </c>
      <c r="G138" s="179">
        <f>'Tables Raw'!F180</f>
        <v>0</v>
      </c>
      <c r="H138" s="179"/>
      <c r="I138" s="188">
        <f>'Tables Raw'!H180</f>
        <v>0</v>
      </c>
      <c r="J138" s="179">
        <f>'Tables Raw'!I180</f>
        <v>0</v>
      </c>
      <c r="K138" s="179"/>
      <c r="L138" s="188">
        <f>'Tables Raw'!K180</f>
        <v>0</v>
      </c>
      <c r="M138" s="179">
        <f>'Tables Raw'!L180</f>
        <v>0</v>
      </c>
      <c r="N138" s="179"/>
      <c r="O138" s="188">
        <f>'Tables Raw'!N180</f>
        <v>0</v>
      </c>
      <c r="P138" s="30">
        <f>'Tables Raw'!O180</f>
        <v>0</v>
      </c>
      <c r="Q138" s="31"/>
      <c r="R138" s="57">
        <f>'Tables Raw'!S180</f>
        <v>0</v>
      </c>
      <c r="S138" s="32"/>
      <c r="T138" s="31">
        <f>'Tables Raw'!U180</f>
        <v>7</v>
      </c>
      <c r="U138" s="31">
        <f>'Tables Raw'!V180</f>
        <v>0</v>
      </c>
      <c r="V138" s="57">
        <f>'Tables Raw'!W180</f>
        <v>6.4199999999999993E-2</v>
      </c>
      <c r="W138" s="31">
        <f>'Tables Raw'!X180</f>
        <v>6</v>
      </c>
      <c r="X138" s="31">
        <f>'Tables Raw'!Y180</f>
        <v>0</v>
      </c>
      <c r="Y138" s="57">
        <f>'Tables Raw'!Z180</f>
        <v>7.7899999999999997E-2</v>
      </c>
      <c r="Z138" s="31">
        <f>'Tables Raw'!AA180</f>
        <v>10</v>
      </c>
      <c r="AA138" s="31">
        <f>'Tables Raw'!AB180</f>
        <v>0</v>
      </c>
      <c r="AB138" s="57">
        <f>'Tables Raw'!AC180</f>
        <v>0.1205</v>
      </c>
      <c r="AC138" s="207"/>
      <c r="AD138" s="207"/>
      <c r="AE138" s="207"/>
      <c r="AF138" s="45">
        <f t="shared" ref="AF138:AG142" si="23">SUM(T138, W138, Z138, AC138)</f>
        <v>23</v>
      </c>
      <c r="AG138" s="42">
        <f t="shared" si="23"/>
        <v>0</v>
      </c>
      <c r="AH138" s="31"/>
      <c r="AI138" s="32"/>
      <c r="AK138" s="207"/>
      <c r="AL138" s="207"/>
      <c r="AM138" s="207"/>
      <c r="AN138" s="34"/>
      <c r="AO138" s="35"/>
      <c r="AP138" s="36"/>
      <c r="AQ138" s="206"/>
    </row>
    <row r="139" spans="1:43" x14ac:dyDescent="0.35">
      <c r="A139" s="207"/>
      <c r="B139" s="71" t="s">
        <v>16</v>
      </c>
      <c r="D139" s="179">
        <f>'Tables Raw'!C181</f>
        <v>8</v>
      </c>
      <c r="E139" s="179"/>
      <c r="F139" s="188">
        <f>'Tables Raw'!E181</f>
        <v>0.13789999999999999</v>
      </c>
      <c r="G139" s="179">
        <f>'Tables Raw'!F181</f>
        <v>10</v>
      </c>
      <c r="H139" s="179"/>
      <c r="I139" s="188">
        <f>'Tables Raw'!H181</f>
        <v>0.1724</v>
      </c>
      <c r="J139" s="179">
        <f>'Tables Raw'!I181</f>
        <v>12</v>
      </c>
      <c r="K139" s="179"/>
      <c r="L139" s="188">
        <f>'Tables Raw'!K181</f>
        <v>0.16439999999999999</v>
      </c>
      <c r="M139" s="179">
        <f>'Tables Raw'!L181</f>
        <v>18</v>
      </c>
      <c r="N139" s="179"/>
      <c r="O139" s="188">
        <f>'Tables Raw'!N181</f>
        <v>0.2571</v>
      </c>
      <c r="P139" s="30">
        <f>'Tables Raw'!O181</f>
        <v>41</v>
      </c>
      <c r="Q139" s="31"/>
      <c r="R139" s="57">
        <f>'Tables Raw'!S181</f>
        <v>0.17369999999999999</v>
      </c>
      <c r="S139" s="32"/>
      <c r="T139" s="31">
        <f>'Tables Raw'!U181</f>
        <v>30</v>
      </c>
      <c r="U139" s="31">
        <f>'Tables Raw'!V181</f>
        <v>0</v>
      </c>
      <c r="V139" s="57">
        <f>'Tables Raw'!W181</f>
        <v>0.2752</v>
      </c>
      <c r="W139" s="31">
        <f>'Tables Raw'!X181</f>
        <v>20</v>
      </c>
      <c r="X139" s="31">
        <f>'Tables Raw'!Y181</f>
        <v>0</v>
      </c>
      <c r="Y139" s="57">
        <f>'Tables Raw'!Z181</f>
        <v>0.25969999999999999</v>
      </c>
      <c r="Z139" s="31">
        <f>'Tables Raw'!AA181</f>
        <v>21</v>
      </c>
      <c r="AA139" s="31">
        <f>'Tables Raw'!AB181</f>
        <v>0</v>
      </c>
      <c r="AB139" s="57">
        <f>'Tables Raw'!AC181</f>
        <v>0.253</v>
      </c>
      <c r="AC139" s="207"/>
      <c r="AD139" s="207"/>
      <c r="AE139" s="207"/>
      <c r="AF139" s="45">
        <f t="shared" si="23"/>
        <v>71</v>
      </c>
      <c r="AG139" s="42">
        <f t="shared" si="23"/>
        <v>0</v>
      </c>
      <c r="AH139" s="31"/>
      <c r="AI139" s="32"/>
      <c r="AK139" s="207"/>
      <c r="AL139" s="207"/>
      <c r="AM139" s="207"/>
      <c r="AN139" s="34"/>
      <c r="AO139" s="35"/>
      <c r="AP139" s="36"/>
      <c r="AQ139" s="206"/>
    </row>
    <row r="140" spans="1:43" x14ac:dyDescent="0.35">
      <c r="A140" s="207"/>
      <c r="B140" s="71" t="s">
        <v>115</v>
      </c>
      <c r="D140" s="179">
        <f>'Tables Raw'!C182</f>
        <v>19</v>
      </c>
      <c r="E140" s="179"/>
      <c r="F140" s="188">
        <f>'Tables Raw'!E182</f>
        <v>0.3276</v>
      </c>
      <c r="G140" s="179">
        <f>'Tables Raw'!F182</f>
        <v>12</v>
      </c>
      <c r="H140" s="179"/>
      <c r="I140" s="188">
        <f>'Tables Raw'!H182</f>
        <v>0.2069</v>
      </c>
      <c r="J140" s="179">
        <f>'Tables Raw'!I182</f>
        <v>19</v>
      </c>
      <c r="K140" s="179"/>
      <c r="L140" s="188">
        <f>'Tables Raw'!K182</f>
        <v>0.26029999999999998</v>
      </c>
      <c r="M140" s="179">
        <f>'Tables Raw'!L182</f>
        <v>9</v>
      </c>
      <c r="N140" s="179"/>
      <c r="O140" s="188">
        <f>'Tables Raw'!N182</f>
        <v>0.12859999999999999</v>
      </c>
      <c r="P140" s="30">
        <f>'Tables Raw'!O182</f>
        <v>58</v>
      </c>
      <c r="Q140" s="31"/>
      <c r="R140" s="57">
        <f>'Tables Raw'!S182</f>
        <v>0.248</v>
      </c>
      <c r="S140" s="32"/>
      <c r="T140" s="31">
        <f>'Tables Raw'!U182</f>
        <v>20</v>
      </c>
      <c r="U140" s="31">
        <f>'Tables Raw'!V182</f>
        <v>0</v>
      </c>
      <c r="V140" s="57">
        <f>'Tables Raw'!W182</f>
        <v>0.1835</v>
      </c>
      <c r="W140" s="31">
        <f>'Tables Raw'!X182</f>
        <v>11</v>
      </c>
      <c r="X140" s="31">
        <f>'Tables Raw'!Y182</f>
        <v>0</v>
      </c>
      <c r="Y140" s="57">
        <f>'Tables Raw'!Z182</f>
        <v>0.1429</v>
      </c>
      <c r="Z140" s="31">
        <f>'Tables Raw'!AA182</f>
        <v>9</v>
      </c>
      <c r="AA140" s="31">
        <f>'Tables Raw'!AB182</f>
        <v>0</v>
      </c>
      <c r="AB140" s="57">
        <f>'Tables Raw'!AC182</f>
        <v>0.1084</v>
      </c>
      <c r="AC140" s="207"/>
      <c r="AD140" s="207"/>
      <c r="AE140" s="207"/>
      <c r="AF140" s="45">
        <f t="shared" si="23"/>
        <v>40</v>
      </c>
      <c r="AG140" s="42">
        <f t="shared" si="23"/>
        <v>0</v>
      </c>
      <c r="AH140" s="31"/>
      <c r="AI140" s="32"/>
      <c r="AK140" s="207"/>
      <c r="AL140" s="207"/>
      <c r="AM140" s="207"/>
      <c r="AN140" s="34"/>
      <c r="AO140" s="35"/>
      <c r="AP140" s="36"/>
      <c r="AQ140" s="206"/>
    </row>
    <row r="141" spans="1:43" x14ac:dyDescent="0.35">
      <c r="A141" s="207"/>
      <c r="B141" s="71" t="s">
        <v>116</v>
      </c>
      <c r="D141" s="179">
        <f>'Tables Raw'!C183</f>
        <v>2</v>
      </c>
      <c r="E141" s="179"/>
      <c r="F141" s="188">
        <f>'Tables Raw'!E183</f>
        <v>3.4500000000000003E-2</v>
      </c>
      <c r="G141" s="179">
        <f>'Tables Raw'!F183</f>
        <v>5</v>
      </c>
      <c r="H141" s="179"/>
      <c r="I141" s="188">
        <f>'Tables Raw'!H183</f>
        <v>8.6199999999999999E-2</v>
      </c>
      <c r="J141" s="179">
        <f>'Tables Raw'!I183</f>
        <v>2</v>
      </c>
      <c r="K141" s="179"/>
      <c r="L141" s="188">
        <f>'Tables Raw'!K183</f>
        <v>2.7400000000000001E-2</v>
      </c>
      <c r="M141" s="179">
        <f>'Tables Raw'!L183</f>
        <v>1</v>
      </c>
      <c r="N141" s="179"/>
      <c r="O141" s="188">
        <f>'Tables Raw'!N183</f>
        <v>1.43E-2</v>
      </c>
      <c r="P141" s="30">
        <f>'Tables Raw'!O183</f>
        <v>9</v>
      </c>
      <c r="Q141" s="31"/>
      <c r="R141" s="57">
        <f>'Tables Raw'!S183</f>
        <v>3.8100000000000002E-2</v>
      </c>
      <c r="S141" s="32"/>
      <c r="T141" s="31">
        <f>'Tables Raw'!U183</f>
        <v>4</v>
      </c>
      <c r="U141" s="31">
        <f>'Tables Raw'!V183</f>
        <v>0</v>
      </c>
      <c r="V141" s="57">
        <f>'Tables Raw'!W183</f>
        <v>3.6700000000000003E-2</v>
      </c>
      <c r="W141" s="31">
        <f>'Tables Raw'!X183</f>
        <v>2</v>
      </c>
      <c r="X141" s="31">
        <f>'Tables Raw'!Y183</f>
        <v>0</v>
      </c>
      <c r="Y141" s="57">
        <f>'Tables Raw'!Z183</f>
        <v>2.5999999999999999E-2</v>
      </c>
      <c r="Z141" s="31">
        <f>'Tables Raw'!AA183</f>
        <v>2</v>
      </c>
      <c r="AA141" s="31">
        <f>'Tables Raw'!AB183</f>
        <v>0</v>
      </c>
      <c r="AB141" s="57">
        <f>'Tables Raw'!AC183</f>
        <v>2.41E-2</v>
      </c>
      <c r="AC141" s="207"/>
      <c r="AD141" s="207"/>
      <c r="AE141" s="207"/>
      <c r="AF141" s="45">
        <f t="shared" si="23"/>
        <v>8</v>
      </c>
      <c r="AG141" s="42">
        <f t="shared" si="23"/>
        <v>0</v>
      </c>
      <c r="AH141" s="31"/>
      <c r="AI141" s="32"/>
      <c r="AK141" s="207"/>
      <c r="AL141" s="207"/>
      <c r="AM141" s="207"/>
      <c r="AN141" s="34"/>
      <c r="AO141" s="35"/>
      <c r="AP141" s="36"/>
      <c r="AQ141" s="206"/>
    </row>
    <row r="142" spans="1:43" x14ac:dyDescent="0.35">
      <c r="A142" s="207"/>
      <c r="B142" s="71" t="s">
        <v>117</v>
      </c>
      <c r="D142" s="179">
        <f>'Tables Raw'!C184</f>
        <v>29</v>
      </c>
      <c r="E142" s="179"/>
      <c r="F142" s="188">
        <f>'Tables Raw'!E184</f>
        <v>0.5</v>
      </c>
      <c r="G142" s="179">
        <f>'Tables Raw'!F184</f>
        <v>31</v>
      </c>
      <c r="H142" s="179"/>
      <c r="I142" s="188">
        <f>'Tables Raw'!H184</f>
        <v>0.53449999999999998</v>
      </c>
      <c r="J142" s="179">
        <f>'Tables Raw'!I184</f>
        <v>40</v>
      </c>
      <c r="K142" s="179"/>
      <c r="L142" s="188">
        <f>'Tables Raw'!K184</f>
        <v>0.54790000000000005</v>
      </c>
      <c r="M142" s="179">
        <f>'Tables Raw'!L184</f>
        <v>42</v>
      </c>
      <c r="N142" s="179"/>
      <c r="O142" s="188">
        <f>'Tables Raw'!N184</f>
        <v>0.6</v>
      </c>
      <c r="P142" s="30">
        <f>'Tables Raw'!O184</f>
        <v>128</v>
      </c>
      <c r="Q142" s="31"/>
      <c r="R142" s="57">
        <f>'Tables Raw'!S184</f>
        <v>0.54239999999999999</v>
      </c>
      <c r="S142" s="32"/>
      <c r="T142" s="31">
        <f>'Tables Raw'!U184</f>
        <v>46</v>
      </c>
      <c r="U142" s="31">
        <f>'Tables Raw'!V184</f>
        <v>0</v>
      </c>
      <c r="V142" s="57">
        <f>'Tables Raw'!W184</f>
        <v>0.42199999999999999</v>
      </c>
      <c r="W142" s="31">
        <f>'Tables Raw'!X184</f>
        <v>38</v>
      </c>
      <c r="X142" s="31">
        <f>'Tables Raw'!Y184</f>
        <v>0</v>
      </c>
      <c r="Y142" s="57">
        <f>'Tables Raw'!Z184</f>
        <v>0.49349999999999999</v>
      </c>
      <c r="Z142" s="31">
        <f>'Tables Raw'!AA184</f>
        <v>41</v>
      </c>
      <c r="AA142" s="31">
        <f>'Tables Raw'!AB184</f>
        <v>0</v>
      </c>
      <c r="AB142" s="57">
        <f>'Tables Raw'!AC184</f>
        <v>0.49399999999999999</v>
      </c>
      <c r="AC142" s="207"/>
      <c r="AD142" s="207"/>
      <c r="AE142" s="207"/>
      <c r="AF142" s="45">
        <f t="shared" si="23"/>
        <v>125</v>
      </c>
      <c r="AG142" s="42">
        <f t="shared" si="23"/>
        <v>0</v>
      </c>
      <c r="AH142" s="31"/>
      <c r="AI142" s="32"/>
      <c r="AK142" s="207"/>
      <c r="AL142" s="207"/>
      <c r="AM142" s="207"/>
      <c r="AN142" s="34"/>
      <c r="AO142" s="35"/>
      <c r="AP142" s="36"/>
      <c r="AQ142" s="206"/>
    </row>
    <row r="143" spans="1:43" x14ac:dyDescent="0.35">
      <c r="A143" s="207"/>
      <c r="B143" s="71" t="s">
        <v>18</v>
      </c>
      <c r="D143" s="207">
        <f>SUM(D137:D142)</f>
        <v>58</v>
      </c>
      <c r="E143" s="207"/>
      <c r="F143" s="207"/>
      <c r="G143" s="207">
        <f>SUM(G137:G142)</f>
        <v>58</v>
      </c>
      <c r="H143" s="207"/>
      <c r="I143" s="207"/>
      <c r="J143" s="207">
        <f>SUM(J137:J142)</f>
        <v>73</v>
      </c>
      <c r="K143" s="207"/>
      <c r="L143" s="207"/>
      <c r="M143" s="207">
        <f>SUM(M137:M142)</f>
        <v>70</v>
      </c>
      <c r="N143" s="207"/>
      <c r="O143" s="207"/>
      <c r="P143" s="38">
        <f>SUM(P137:P142)</f>
        <v>236</v>
      </c>
      <c r="Q143" s="31"/>
      <c r="R143" s="31"/>
      <c r="S143" s="32"/>
      <c r="T143" s="37">
        <f>SUM(T137:T142)</f>
        <v>109</v>
      </c>
      <c r="U143" s="31">
        <f t="shared" ref="U143:AB143" si="24">SUM(U137:U142)</f>
        <v>0</v>
      </c>
      <c r="V143" s="57">
        <f t="shared" si="24"/>
        <v>0.99990000000000001</v>
      </c>
      <c r="W143" s="39">
        <f t="shared" si="24"/>
        <v>77</v>
      </c>
      <c r="X143" s="31">
        <f t="shared" si="24"/>
        <v>0</v>
      </c>
      <c r="Y143" s="57">
        <f t="shared" si="24"/>
        <v>1</v>
      </c>
      <c r="Z143" s="39">
        <f t="shared" si="24"/>
        <v>83</v>
      </c>
      <c r="AA143" s="31">
        <f t="shared" si="24"/>
        <v>0</v>
      </c>
      <c r="AB143" s="135">
        <f t="shared" si="24"/>
        <v>1</v>
      </c>
      <c r="AC143" s="207"/>
      <c r="AD143" s="207"/>
      <c r="AE143" s="207"/>
      <c r="AF143" s="38">
        <f>SUM(AF137:AF142)</f>
        <v>269</v>
      </c>
      <c r="AG143" s="31"/>
      <c r="AH143" s="31"/>
      <c r="AI143" s="32"/>
      <c r="AK143" s="207"/>
      <c r="AL143" s="207"/>
      <c r="AM143" s="207"/>
      <c r="AN143" s="34"/>
      <c r="AO143" s="35"/>
      <c r="AP143" s="36"/>
      <c r="AQ143" s="206"/>
    </row>
    <row r="144" spans="1:43" x14ac:dyDescent="0.35">
      <c r="A144" s="207"/>
      <c r="B144" s="142" t="s">
        <v>129</v>
      </c>
      <c r="C144" s="148"/>
      <c r="D144" s="207"/>
      <c r="E144" s="207"/>
      <c r="F144" s="207"/>
      <c r="G144" s="207"/>
      <c r="H144" s="207"/>
      <c r="I144" s="207"/>
      <c r="J144" s="207"/>
      <c r="K144" s="207"/>
      <c r="L144" s="207"/>
      <c r="M144" s="207"/>
      <c r="N144" s="207"/>
      <c r="O144" s="207"/>
      <c r="P144" s="38"/>
      <c r="Q144" s="31"/>
      <c r="R144" s="31"/>
      <c r="S144" s="32"/>
      <c r="T144" s="37"/>
      <c r="U144" s="31"/>
      <c r="V144" s="57"/>
      <c r="W144" s="39"/>
      <c r="X144" s="31"/>
      <c r="Y144" s="57"/>
      <c r="Z144" s="39"/>
      <c r="AA144" s="31"/>
      <c r="AB144" s="135"/>
      <c r="AC144" s="207"/>
      <c r="AD144" s="207"/>
      <c r="AE144" s="207"/>
      <c r="AF144" s="38"/>
      <c r="AG144" s="31"/>
      <c r="AH144" s="31"/>
      <c r="AI144" s="32"/>
      <c r="AK144" s="207"/>
      <c r="AL144" s="207"/>
      <c r="AM144" s="207"/>
      <c r="AN144" s="164"/>
      <c r="AO144" s="35"/>
      <c r="AP144" s="36"/>
      <c r="AQ144" s="206"/>
    </row>
    <row r="145" spans="1:43" x14ac:dyDescent="0.35">
      <c r="A145" s="207"/>
      <c r="B145" s="71"/>
      <c r="C145" s="9"/>
      <c r="D145" s="149">
        <f>'Tables Raw'!C187</f>
        <v>4506</v>
      </c>
      <c r="E145" s="149"/>
      <c r="F145" s="149"/>
      <c r="G145" s="149">
        <f>'Tables Raw'!F187</f>
        <v>4097</v>
      </c>
      <c r="H145" s="149"/>
      <c r="I145" s="149"/>
      <c r="J145" s="149">
        <f>'Tables Raw'!I187</f>
        <v>4727</v>
      </c>
      <c r="K145" s="149"/>
      <c r="L145" s="149"/>
      <c r="M145" s="149">
        <f>'Tables Raw'!L187</f>
        <v>4758</v>
      </c>
      <c r="N145" s="149"/>
      <c r="O145" s="149"/>
      <c r="P145" s="144">
        <f>SUM(D145:M145)</f>
        <v>18088</v>
      </c>
      <c r="Q145" s="31"/>
      <c r="R145" s="31"/>
      <c r="S145" s="32"/>
      <c r="T145" s="149">
        <f>'Tables Raw'!U187</f>
        <v>5011</v>
      </c>
      <c r="U145" s="148"/>
      <c r="V145" s="148"/>
      <c r="W145" s="149">
        <f>'Tables Raw'!X187</f>
        <v>4694</v>
      </c>
      <c r="X145" s="148"/>
      <c r="Y145" s="148"/>
      <c r="Z145" s="149">
        <f>'Tables Raw'!AA187</f>
        <v>4360</v>
      </c>
      <c r="AA145" s="148"/>
      <c r="AB145" s="148"/>
      <c r="AC145" s="207">
        <v>1100</v>
      </c>
      <c r="AD145" s="207"/>
      <c r="AE145" s="207"/>
      <c r="AF145" s="144">
        <f t="shared" ref="AF145" si="25">SUM(T145, W145, Z145, AC145)</f>
        <v>15165</v>
      </c>
      <c r="AG145" s="31"/>
      <c r="AH145" s="31"/>
      <c r="AI145" s="32"/>
      <c r="AJ145" s="9">
        <v>1800</v>
      </c>
      <c r="AK145" s="207">
        <v>2500</v>
      </c>
      <c r="AL145" s="207">
        <v>4000</v>
      </c>
      <c r="AM145" s="207">
        <v>4200</v>
      </c>
      <c r="AN145" s="164">
        <v>12500</v>
      </c>
      <c r="AO145" s="35"/>
      <c r="AP145" s="36"/>
      <c r="AQ145" s="206"/>
    </row>
    <row r="146" spans="1:43" x14ac:dyDescent="0.35">
      <c r="A146" s="207"/>
      <c r="B146" s="142" t="s">
        <v>130</v>
      </c>
      <c r="C146" s="148"/>
      <c r="D146" s="207"/>
      <c r="E146" s="207"/>
      <c r="F146" s="207"/>
      <c r="G146" s="207"/>
      <c r="H146" s="207"/>
      <c r="I146" s="207"/>
      <c r="J146" s="207"/>
      <c r="K146" s="207"/>
      <c r="L146" s="207"/>
      <c r="M146" s="207"/>
      <c r="N146" s="207"/>
      <c r="O146" s="207"/>
      <c r="P146" s="38"/>
      <c r="Q146" s="31"/>
      <c r="R146" s="31"/>
      <c r="S146" s="32"/>
      <c r="T146" s="207"/>
      <c r="U146" s="207"/>
      <c r="V146" s="207"/>
      <c r="W146" s="207"/>
      <c r="X146" s="207"/>
      <c r="Y146" s="207"/>
      <c r="Z146" s="207"/>
      <c r="AA146" s="207"/>
      <c r="AB146" s="207"/>
      <c r="AC146" s="207"/>
      <c r="AD146" s="207"/>
      <c r="AE146" s="207"/>
      <c r="AF146" s="38"/>
      <c r="AG146" s="31"/>
      <c r="AH146" s="31"/>
      <c r="AI146" s="32"/>
      <c r="AK146" s="207"/>
      <c r="AL146" s="207"/>
      <c r="AM146" s="207"/>
      <c r="AN146" s="34"/>
      <c r="AO146" s="35"/>
      <c r="AP146" s="36"/>
      <c r="AQ146" s="206"/>
    </row>
    <row r="147" spans="1:43" x14ac:dyDescent="0.35">
      <c r="A147" s="207"/>
      <c r="B147" s="71"/>
      <c r="C147" s="148"/>
      <c r="D147" s="149">
        <f>'Tables Raw'!C189</f>
        <v>856</v>
      </c>
      <c r="E147" s="149"/>
      <c r="F147" s="149"/>
      <c r="G147" s="149">
        <f>'Tables Raw'!F189</f>
        <v>846</v>
      </c>
      <c r="H147" s="149"/>
      <c r="I147" s="149"/>
      <c r="J147" s="149">
        <f>'Tables Raw'!I189</f>
        <v>956</v>
      </c>
      <c r="K147" s="149"/>
      <c r="L147" s="149"/>
      <c r="M147" s="149">
        <f>'Tables Raw'!L189</f>
        <v>970</v>
      </c>
      <c r="N147" s="149"/>
      <c r="O147" s="149"/>
      <c r="P147" s="144">
        <f>SUM(D147:M147)</f>
        <v>3628</v>
      </c>
      <c r="Q147" s="31"/>
      <c r="R147" s="31"/>
      <c r="S147" s="32"/>
      <c r="T147" s="149">
        <f>'Tables Raw'!U189</f>
        <v>1120</v>
      </c>
      <c r="U147" s="148"/>
      <c r="V147" s="148"/>
      <c r="W147" s="149">
        <f>'Tables Raw'!X189</f>
        <v>939</v>
      </c>
      <c r="X147" s="148"/>
      <c r="Y147" s="148"/>
      <c r="Z147" s="149">
        <f>'Tables Raw'!AA189</f>
        <v>873</v>
      </c>
      <c r="AA147" s="148"/>
      <c r="AB147" s="148"/>
      <c r="AC147" s="207">
        <v>240</v>
      </c>
      <c r="AD147" s="207"/>
      <c r="AE147" s="207"/>
      <c r="AF147" s="144">
        <f>SUM(T147, W147, Z147, AC147)</f>
        <v>3172</v>
      </c>
      <c r="AG147" s="31"/>
      <c r="AH147" s="31"/>
      <c r="AI147" s="32"/>
      <c r="AJ147" s="9">
        <v>300</v>
      </c>
      <c r="AK147" s="207">
        <v>600</v>
      </c>
      <c r="AL147" s="207">
        <v>1000</v>
      </c>
      <c r="AM147" s="207">
        <v>1000</v>
      </c>
      <c r="AN147" s="34">
        <v>2900</v>
      </c>
      <c r="AO147" s="35"/>
      <c r="AP147" s="36"/>
      <c r="AQ147" s="206"/>
    </row>
    <row r="148" spans="1:43" x14ac:dyDescent="0.35">
      <c r="A148" s="207"/>
      <c r="B148" s="71"/>
      <c r="D148" s="207"/>
      <c r="E148" s="207"/>
      <c r="F148" s="207"/>
      <c r="G148" s="207"/>
      <c r="H148" s="207"/>
      <c r="I148" s="207"/>
      <c r="J148" s="207"/>
      <c r="K148" s="207"/>
      <c r="L148" s="207"/>
      <c r="M148" s="207"/>
      <c r="N148" s="207"/>
      <c r="O148" s="207"/>
      <c r="P148" s="38"/>
      <c r="Q148" s="31"/>
      <c r="R148" s="31"/>
      <c r="S148" s="32"/>
      <c r="T148" s="37"/>
      <c r="U148" s="31"/>
      <c r="V148" s="57"/>
      <c r="W148" s="39"/>
      <c r="X148" s="31"/>
      <c r="Y148" s="57"/>
      <c r="Z148" s="39"/>
      <c r="AA148" s="31"/>
      <c r="AB148" s="135"/>
      <c r="AC148" s="207"/>
      <c r="AD148" s="207"/>
      <c r="AE148" s="207"/>
      <c r="AF148" s="38"/>
      <c r="AG148" s="31"/>
      <c r="AH148" s="31"/>
      <c r="AI148" s="32"/>
      <c r="AK148" s="207"/>
      <c r="AL148" s="207"/>
      <c r="AM148" s="207"/>
      <c r="AN148" s="34"/>
      <c r="AO148" s="35"/>
      <c r="AP148" s="36"/>
      <c r="AQ148" s="206"/>
    </row>
    <row r="149" spans="1:43" x14ac:dyDescent="0.35">
      <c r="A149" s="29">
        <v>35</v>
      </c>
      <c r="B149" s="56" t="s">
        <v>131</v>
      </c>
      <c r="C149" s="83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30"/>
      <c r="Q149" s="31"/>
      <c r="R149" s="31"/>
      <c r="S149" s="32"/>
      <c r="T149" s="207"/>
      <c r="U149" s="31"/>
      <c r="V149" s="31"/>
      <c r="W149" s="31"/>
      <c r="X149" s="31"/>
      <c r="Y149" s="31"/>
      <c r="Z149" s="31"/>
      <c r="AA149" s="31"/>
      <c r="AB149" s="207"/>
      <c r="AC149" s="207"/>
      <c r="AD149" s="207"/>
      <c r="AE149" s="207"/>
      <c r="AF149" s="30"/>
      <c r="AG149" s="31"/>
      <c r="AH149" s="31"/>
      <c r="AI149" s="32"/>
      <c r="AK149" s="207"/>
      <c r="AL149" s="207"/>
      <c r="AM149" s="207"/>
      <c r="AN149" s="34"/>
      <c r="AO149" s="35"/>
      <c r="AP149" s="36"/>
      <c r="AQ149" s="206"/>
    </row>
    <row r="150" spans="1:43" x14ac:dyDescent="0.35">
      <c r="A150" s="207"/>
      <c r="B150" s="71" t="s">
        <v>114</v>
      </c>
      <c r="D150" s="179">
        <f>'Tables Raw'!C192</f>
        <v>26</v>
      </c>
      <c r="E150" s="179"/>
      <c r="F150" s="181">
        <f>'Tables Raw'!E192</f>
        <v>7.0000000000000001E-3</v>
      </c>
      <c r="G150" s="179">
        <f>'Tables Raw'!F192</f>
        <v>22</v>
      </c>
      <c r="H150" s="179"/>
      <c r="I150" s="181">
        <f>'Tables Raw'!H192</f>
        <v>6.0000000000000001E-3</v>
      </c>
      <c r="J150" s="179">
        <f>'Tables Raw'!I192</f>
        <v>28</v>
      </c>
      <c r="K150" s="179"/>
      <c r="L150" s="181">
        <f>'Tables Raw'!K192</f>
        <v>7.0000000000000001E-3</v>
      </c>
      <c r="M150" s="179">
        <f>'Tables Raw'!L192</f>
        <v>25</v>
      </c>
      <c r="N150" s="179"/>
      <c r="O150" s="181">
        <f>'Tables Raw'!N192</f>
        <v>6.0000000000000001E-3</v>
      </c>
      <c r="P150" s="30">
        <f>'Tables Raw'!O192</f>
        <v>83</v>
      </c>
      <c r="Q150" s="31"/>
      <c r="R150" s="46">
        <f>'Tables Raw'!S192</f>
        <v>8.9999999999999993E-3</v>
      </c>
      <c r="S150" s="32"/>
      <c r="T150" s="31">
        <f>'Tables Raw'!U192</f>
        <v>45</v>
      </c>
      <c r="U150" s="31">
        <f>'Tables Raw'!V192</f>
        <v>0</v>
      </c>
      <c r="V150" s="46">
        <f>'Tables Raw'!W192</f>
        <v>0.01</v>
      </c>
      <c r="W150" s="31">
        <f>'Tables Raw'!X192</f>
        <v>19</v>
      </c>
      <c r="X150" s="31">
        <f>'Tables Raw'!Y192</f>
        <v>0</v>
      </c>
      <c r="Y150" s="46">
        <f>'Tables Raw'!Z192</f>
        <v>5.0000000000000001E-3</v>
      </c>
      <c r="Z150" s="31">
        <f>'Tables Raw'!AA192</f>
        <v>13</v>
      </c>
      <c r="AA150" s="31">
        <f>'Tables Raw'!AB192</f>
        <v>0</v>
      </c>
      <c r="AB150" s="46">
        <f>'Tables Raw'!AC192</f>
        <v>3.0000000000000001E-3</v>
      </c>
      <c r="AC150" s="207"/>
      <c r="AD150" s="207"/>
      <c r="AE150" s="207"/>
      <c r="AF150" s="45">
        <f>SUM(T150, W150, Z150, AC150)</f>
        <v>77</v>
      </c>
      <c r="AG150" s="42">
        <f>SUM(U150, X150, AA150, AD150)</f>
        <v>0</v>
      </c>
      <c r="AH150" s="31"/>
      <c r="AI150" s="32"/>
      <c r="AK150" s="207"/>
      <c r="AL150" s="207"/>
      <c r="AM150" s="207"/>
      <c r="AN150" s="34"/>
      <c r="AO150" s="35"/>
      <c r="AP150" s="36"/>
    </row>
    <row r="151" spans="1:43" x14ac:dyDescent="0.35">
      <c r="A151" s="207"/>
      <c r="B151" s="71" t="s">
        <v>14</v>
      </c>
      <c r="D151" s="179">
        <f>'Tables Raw'!C193</f>
        <v>1276</v>
      </c>
      <c r="E151" s="179"/>
      <c r="F151" s="181">
        <f>'Tables Raw'!E193</f>
        <v>0.32600000000000001</v>
      </c>
      <c r="G151" s="179">
        <f>'Tables Raw'!F193</f>
        <v>1184</v>
      </c>
      <c r="H151" s="179"/>
      <c r="I151" s="181">
        <f>'Tables Raw'!H193</f>
        <v>0.33200000000000002</v>
      </c>
      <c r="J151" s="179">
        <f>'Tables Raw'!I193</f>
        <v>1273</v>
      </c>
      <c r="K151" s="179"/>
      <c r="L151" s="181">
        <f>'Tables Raw'!K193</f>
        <v>0.311</v>
      </c>
      <c r="M151" s="179">
        <f>'Tables Raw'!L193</f>
        <v>1300</v>
      </c>
      <c r="N151" s="179"/>
      <c r="O151" s="181">
        <f>'Tables Raw'!N193</f>
        <v>0.314</v>
      </c>
      <c r="P151" s="30">
        <f>'Tables Raw'!O193</f>
        <v>2625</v>
      </c>
      <c r="Q151" s="31"/>
      <c r="R151" s="46">
        <f>'Tables Raw'!S193</f>
        <v>0.29499999999999998</v>
      </c>
      <c r="S151" s="32"/>
      <c r="T151" s="31">
        <f>'Tables Raw'!U193</f>
        <v>1257</v>
      </c>
      <c r="U151" s="31">
        <f>'Tables Raw'!V193</f>
        <v>0</v>
      </c>
      <c r="V151" s="46">
        <f>'Tables Raw'!W193</f>
        <v>0.28899999999999998</v>
      </c>
      <c r="W151" s="31">
        <f>'Tables Raw'!X193</f>
        <v>1472</v>
      </c>
      <c r="X151" s="31">
        <f>'Tables Raw'!Y193</f>
        <v>0</v>
      </c>
      <c r="Y151" s="46">
        <f>'Tables Raw'!Z193</f>
        <v>0.35899999999999999</v>
      </c>
      <c r="Z151" s="31">
        <f>'Tables Raw'!AA193</f>
        <v>1318</v>
      </c>
      <c r="AA151" s="31">
        <f>'Tables Raw'!AB193</f>
        <v>0</v>
      </c>
      <c r="AB151" s="46">
        <f>'Tables Raw'!AC193</f>
        <v>0.33900000000000002</v>
      </c>
      <c r="AC151" s="207"/>
      <c r="AD151" s="207"/>
      <c r="AE151" s="207"/>
      <c r="AF151" s="45">
        <f t="shared" ref="AF151:AG155" si="26">SUM(T151, W151, Z151, AC151)</f>
        <v>4047</v>
      </c>
      <c r="AG151" s="42">
        <f t="shared" si="26"/>
        <v>0</v>
      </c>
      <c r="AH151" s="31"/>
      <c r="AI151" s="32"/>
      <c r="AK151" s="207"/>
      <c r="AL151" s="207"/>
      <c r="AM151" s="207"/>
      <c r="AN151" s="34"/>
      <c r="AO151" s="35"/>
      <c r="AP151" s="36"/>
    </row>
    <row r="152" spans="1:43" x14ac:dyDescent="0.35">
      <c r="A152" s="207"/>
      <c r="B152" s="71" t="s">
        <v>16</v>
      </c>
      <c r="D152" s="179">
        <f>'Tables Raw'!C194</f>
        <v>2105</v>
      </c>
      <c r="E152" s="179"/>
      <c r="F152" s="181">
        <f>'Tables Raw'!E194</f>
        <v>0.53800000000000003</v>
      </c>
      <c r="G152" s="179">
        <f>'Tables Raw'!F194</f>
        <v>1944</v>
      </c>
      <c r="H152" s="179"/>
      <c r="I152" s="181">
        <f>'Tables Raw'!H194</f>
        <v>0.54500000000000004</v>
      </c>
      <c r="J152" s="179">
        <f>'Tables Raw'!I194</f>
        <v>2212</v>
      </c>
      <c r="K152" s="179"/>
      <c r="L152" s="181">
        <f>'Tables Raw'!K194</f>
        <v>0.54100000000000004</v>
      </c>
      <c r="M152" s="179">
        <f>'Tables Raw'!L194</f>
        <v>2230</v>
      </c>
      <c r="N152" s="179"/>
      <c r="O152" s="181">
        <f>'Tables Raw'!N194</f>
        <v>0.53900000000000003</v>
      </c>
      <c r="P152" s="30">
        <f>'Tables Raw'!O194</f>
        <v>4514</v>
      </c>
      <c r="Q152" s="31"/>
      <c r="R152" s="46">
        <f>'Tables Raw'!S194</f>
        <v>0.50700000000000001</v>
      </c>
      <c r="S152" s="32"/>
      <c r="T152" s="31">
        <f>'Tables Raw'!U194</f>
        <v>2315</v>
      </c>
      <c r="U152" s="31">
        <f>'Tables Raw'!V194</f>
        <v>0</v>
      </c>
      <c r="V152" s="46">
        <f>'Tables Raw'!W194</f>
        <v>0.53300000000000003</v>
      </c>
      <c r="W152" s="31">
        <f>'Tables Raw'!X194</f>
        <v>2027</v>
      </c>
      <c r="X152" s="31">
        <f>'Tables Raw'!Y194</f>
        <v>0</v>
      </c>
      <c r="Y152" s="46">
        <f>'Tables Raw'!Z194</f>
        <v>0.495</v>
      </c>
      <c r="Z152" s="31">
        <f>'Tables Raw'!AA194</f>
        <v>1926</v>
      </c>
      <c r="AA152" s="31">
        <f>'Tables Raw'!AB194</f>
        <v>0</v>
      </c>
      <c r="AB152" s="46">
        <f>'Tables Raw'!AC194</f>
        <v>0.496</v>
      </c>
      <c r="AC152" s="207"/>
      <c r="AD152" s="207"/>
      <c r="AE152" s="207"/>
      <c r="AF152" s="45">
        <f t="shared" si="26"/>
        <v>6268</v>
      </c>
      <c r="AG152" s="42">
        <f t="shared" si="26"/>
        <v>0</v>
      </c>
      <c r="AH152" s="31"/>
      <c r="AI152" s="32"/>
      <c r="AK152" s="207"/>
      <c r="AL152" s="207"/>
      <c r="AM152" s="207"/>
      <c r="AN152" s="34"/>
      <c r="AO152" s="35"/>
      <c r="AP152" s="36"/>
    </row>
    <row r="153" spans="1:43" x14ac:dyDescent="0.35">
      <c r="A153" s="207"/>
      <c r="B153" s="71" t="s">
        <v>115</v>
      </c>
      <c r="D153" s="179">
        <f>'Tables Raw'!C195</f>
        <v>310</v>
      </c>
      <c r="E153" s="179"/>
      <c r="F153" s="181">
        <f>'Tables Raw'!E195</f>
        <v>7.9000000000000001E-2</v>
      </c>
      <c r="G153" s="179">
        <f>'Tables Raw'!F195</f>
        <v>228</v>
      </c>
      <c r="H153" s="179"/>
      <c r="I153" s="181">
        <f>'Tables Raw'!H195</f>
        <v>6.4000000000000001E-2</v>
      </c>
      <c r="J153" s="179">
        <f>'Tables Raw'!I195</f>
        <v>339</v>
      </c>
      <c r="K153" s="179"/>
      <c r="L153" s="181">
        <f>'Tables Raw'!K195</f>
        <v>8.3000000000000004E-2</v>
      </c>
      <c r="M153" s="179">
        <f>'Tables Raw'!L195</f>
        <v>324</v>
      </c>
      <c r="N153" s="179"/>
      <c r="O153" s="181">
        <f>'Tables Raw'!N195</f>
        <v>7.8E-2</v>
      </c>
      <c r="P153" s="30">
        <f>'Tables Raw'!O195</f>
        <v>1053</v>
      </c>
      <c r="Q153" s="31"/>
      <c r="R153" s="46">
        <f>'Tables Raw'!S195</f>
        <v>0.11799999999999999</v>
      </c>
      <c r="S153" s="32"/>
      <c r="T153" s="31">
        <f>'Tables Raw'!U195</f>
        <v>414</v>
      </c>
      <c r="U153" s="31">
        <f>'Tables Raw'!V195</f>
        <v>0</v>
      </c>
      <c r="V153" s="46">
        <f>'Tables Raw'!W195</f>
        <v>9.5000000000000001E-2</v>
      </c>
      <c r="W153" s="31">
        <f>'Tables Raw'!X195</f>
        <v>302</v>
      </c>
      <c r="X153" s="31">
        <f>'Tables Raw'!Y195</f>
        <v>0</v>
      </c>
      <c r="Y153" s="46">
        <f>'Tables Raw'!Z195</f>
        <v>7.3999999999999996E-2</v>
      </c>
      <c r="Z153" s="31">
        <f>'Tables Raw'!AA195</f>
        <v>358</v>
      </c>
      <c r="AA153" s="31">
        <f>'Tables Raw'!AB195</f>
        <v>0</v>
      </c>
      <c r="AB153" s="46">
        <f>'Tables Raw'!AC195</f>
        <v>9.1999999999999998E-2</v>
      </c>
      <c r="AC153" s="207"/>
      <c r="AD153" s="207"/>
      <c r="AE153" s="207"/>
      <c r="AF153" s="45">
        <f t="shared" si="26"/>
        <v>1074</v>
      </c>
      <c r="AG153" s="42">
        <f t="shared" si="26"/>
        <v>0</v>
      </c>
      <c r="AH153" s="31"/>
      <c r="AI153" s="32"/>
      <c r="AK153" s="207"/>
      <c r="AL153" s="207"/>
      <c r="AM153" s="207"/>
      <c r="AN153" s="34"/>
      <c r="AO153" s="35"/>
      <c r="AP153" s="36"/>
    </row>
    <row r="154" spans="1:43" x14ac:dyDescent="0.35">
      <c r="A154" s="207"/>
      <c r="B154" s="71" t="s">
        <v>116</v>
      </c>
      <c r="D154" s="179">
        <f>'Tables Raw'!C196</f>
        <v>141</v>
      </c>
      <c r="E154" s="179"/>
      <c r="F154" s="181">
        <f>'Tables Raw'!E196</f>
        <v>3.5999999999999997E-2</v>
      </c>
      <c r="G154" s="179">
        <f>'Tables Raw'!F196</f>
        <v>112</v>
      </c>
      <c r="H154" s="179"/>
      <c r="I154" s="181">
        <f>'Tables Raw'!H196</f>
        <v>3.1E-2</v>
      </c>
      <c r="J154" s="179">
        <f>'Tables Raw'!I196</f>
        <v>136</v>
      </c>
      <c r="K154" s="179"/>
      <c r="L154" s="181">
        <f>'Tables Raw'!K196</f>
        <v>3.3000000000000002E-2</v>
      </c>
      <c r="M154" s="179">
        <f>'Tables Raw'!L196</f>
        <v>162</v>
      </c>
      <c r="N154" s="179"/>
      <c r="O154" s="181">
        <f>'Tables Raw'!N196</f>
        <v>3.9E-2</v>
      </c>
      <c r="P154" s="30">
        <f>'Tables Raw'!O196</f>
        <v>337</v>
      </c>
      <c r="Q154" s="31"/>
      <c r="R154" s="46">
        <f>'Tables Raw'!S196</f>
        <v>3.7999999999999999E-2</v>
      </c>
      <c r="S154" s="32"/>
      <c r="T154" s="31">
        <f>'Tables Raw'!U196</f>
        <v>201</v>
      </c>
      <c r="U154" s="31">
        <f>'Tables Raw'!V196</f>
        <v>0</v>
      </c>
      <c r="V154" s="46">
        <f>'Tables Raw'!W196</f>
        <v>4.5999999999999999E-2</v>
      </c>
      <c r="W154" s="31">
        <f>'Tables Raw'!X196</f>
        <v>181</v>
      </c>
      <c r="X154" s="31">
        <f>'Tables Raw'!Y196</f>
        <v>0</v>
      </c>
      <c r="Y154" s="46">
        <f>'Tables Raw'!Z196</f>
        <v>4.3999999999999997E-2</v>
      </c>
      <c r="Z154" s="31">
        <f>'Tables Raw'!AA196</f>
        <v>173</v>
      </c>
      <c r="AA154" s="31">
        <f>'Tables Raw'!AB196</f>
        <v>0</v>
      </c>
      <c r="AB154" s="46">
        <f>'Tables Raw'!AC196</f>
        <v>4.4999999999999998E-2</v>
      </c>
      <c r="AC154" s="207"/>
      <c r="AD154" s="207"/>
      <c r="AE154" s="207"/>
      <c r="AF154" s="45">
        <f t="shared" si="26"/>
        <v>555</v>
      </c>
      <c r="AG154" s="42">
        <f t="shared" si="26"/>
        <v>0</v>
      </c>
      <c r="AH154" s="31"/>
      <c r="AI154" s="32"/>
      <c r="AK154" s="207"/>
      <c r="AL154" s="207"/>
      <c r="AM154" s="207"/>
      <c r="AN154" s="34"/>
      <c r="AO154" s="35"/>
      <c r="AP154" s="36"/>
    </row>
    <row r="155" spans="1:43" x14ac:dyDescent="0.35">
      <c r="A155" s="207"/>
      <c r="B155" s="71" t="s">
        <v>117</v>
      </c>
      <c r="D155" s="179">
        <f>'Tables Raw'!C197</f>
        <v>58</v>
      </c>
      <c r="E155" s="179"/>
      <c r="F155" s="181">
        <f>'Tables Raw'!E197</f>
        <v>1.4999999999999999E-2</v>
      </c>
      <c r="G155" s="179">
        <f>'Tables Raw'!F197</f>
        <v>75</v>
      </c>
      <c r="H155" s="179"/>
      <c r="I155" s="181">
        <f>'Tables Raw'!H197</f>
        <v>2.1000000000000001E-2</v>
      </c>
      <c r="J155" s="179">
        <f>'Tables Raw'!I197</f>
        <v>100</v>
      </c>
      <c r="K155" s="179"/>
      <c r="L155" s="181">
        <f>'Tables Raw'!K197</f>
        <v>2.4E-2</v>
      </c>
      <c r="M155" s="179">
        <f>'Tables Raw'!L197</f>
        <v>94</v>
      </c>
      <c r="N155" s="179"/>
      <c r="O155" s="181">
        <f>'Tables Raw'!N197</f>
        <v>2.3E-2</v>
      </c>
      <c r="P155" s="30">
        <f>'Tables Raw'!O197</f>
        <v>290</v>
      </c>
      <c r="Q155" s="31"/>
      <c r="R155" s="46">
        <f>'Tables Raw'!S197</f>
        <v>3.3000000000000002E-2</v>
      </c>
      <c r="S155" s="32"/>
      <c r="T155" s="31">
        <f>'Tables Raw'!U197</f>
        <v>110</v>
      </c>
      <c r="U155" s="31">
        <f>'Tables Raw'!V197</f>
        <v>0</v>
      </c>
      <c r="V155" s="46">
        <f>'Tables Raw'!W197</f>
        <v>2.5000000000000001E-2</v>
      </c>
      <c r="W155" s="31">
        <f>'Tables Raw'!X197</f>
        <v>97</v>
      </c>
      <c r="X155" s="31">
        <f>'Tables Raw'!Y197</f>
        <v>0</v>
      </c>
      <c r="Y155" s="46">
        <f>'Tables Raw'!Z197</f>
        <v>2.4E-2</v>
      </c>
      <c r="Z155" s="31">
        <f>'Tables Raw'!AA197</f>
        <v>96</v>
      </c>
      <c r="AA155" s="31">
        <f>'Tables Raw'!AB197</f>
        <v>0</v>
      </c>
      <c r="AB155" s="46">
        <f>'Tables Raw'!AC197</f>
        <v>2.5000000000000001E-2</v>
      </c>
      <c r="AC155" s="207"/>
      <c r="AD155" s="207"/>
      <c r="AE155" s="207"/>
      <c r="AF155" s="45">
        <f t="shared" si="26"/>
        <v>303</v>
      </c>
      <c r="AG155" s="42">
        <f t="shared" si="26"/>
        <v>0</v>
      </c>
      <c r="AH155" s="31"/>
      <c r="AI155" s="32"/>
      <c r="AK155" s="207"/>
      <c r="AL155" s="207"/>
      <c r="AM155" s="207"/>
      <c r="AN155" s="34"/>
      <c r="AO155" s="35"/>
      <c r="AP155" s="36"/>
    </row>
    <row r="156" spans="1:43" x14ac:dyDescent="0.35">
      <c r="A156" s="207"/>
      <c r="B156" s="71" t="s">
        <v>18</v>
      </c>
      <c r="D156" s="207"/>
      <c r="E156" s="207"/>
      <c r="F156" s="207"/>
      <c r="G156" s="207"/>
      <c r="H156" s="207"/>
      <c r="I156" s="207"/>
      <c r="J156" s="207"/>
      <c r="K156" s="207"/>
      <c r="L156" s="207"/>
      <c r="M156" s="207"/>
      <c r="N156" s="207"/>
      <c r="O156" s="207"/>
      <c r="P156" s="38">
        <f>SUM(P150:P155)</f>
        <v>8902</v>
      </c>
      <c r="Q156" s="31"/>
      <c r="R156" s="31"/>
      <c r="S156" s="32"/>
      <c r="T156" s="37">
        <f>SUM(T150:T155)</f>
        <v>4342</v>
      </c>
      <c r="U156" s="31">
        <f t="shared" ref="U156:AB156" si="27">SUM(U150:U155)</f>
        <v>0</v>
      </c>
      <c r="V156" s="46">
        <f t="shared" si="27"/>
        <v>0.99800000000000011</v>
      </c>
      <c r="W156" s="39">
        <f t="shared" si="27"/>
        <v>4098</v>
      </c>
      <c r="X156" s="31">
        <f t="shared" si="27"/>
        <v>0</v>
      </c>
      <c r="Y156" s="46">
        <f t="shared" si="27"/>
        <v>1.0009999999999999</v>
      </c>
      <c r="Z156" s="39">
        <f t="shared" si="27"/>
        <v>3884</v>
      </c>
      <c r="AA156" s="31">
        <f t="shared" si="27"/>
        <v>0</v>
      </c>
      <c r="AB156" s="132">
        <f t="shared" si="27"/>
        <v>1</v>
      </c>
      <c r="AC156" s="207"/>
      <c r="AD156" s="207"/>
      <c r="AE156" s="207"/>
      <c r="AF156" s="38">
        <f>SUM(AF150:AF155)</f>
        <v>12324</v>
      </c>
      <c r="AG156" s="31"/>
      <c r="AH156" s="31"/>
      <c r="AI156" s="32"/>
      <c r="AK156" s="207"/>
      <c r="AL156" s="207"/>
      <c r="AM156" s="207"/>
      <c r="AN156" s="34"/>
      <c r="AO156" s="35"/>
      <c r="AP156" s="36"/>
    </row>
    <row r="157" spans="1:43" x14ac:dyDescent="0.35">
      <c r="A157" s="29">
        <v>36</v>
      </c>
      <c r="B157" s="56" t="s">
        <v>132</v>
      </c>
      <c r="C157" s="83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30"/>
      <c r="Q157" s="31"/>
      <c r="R157" s="31"/>
      <c r="S157" s="32"/>
      <c r="T157" s="207"/>
      <c r="U157" s="31"/>
      <c r="V157" s="31"/>
      <c r="W157" s="31"/>
      <c r="X157" s="31"/>
      <c r="Y157" s="31"/>
      <c r="Z157" s="31"/>
      <c r="AA157" s="31"/>
      <c r="AB157" s="207"/>
      <c r="AC157" s="207"/>
      <c r="AD157" s="207"/>
      <c r="AE157" s="207"/>
      <c r="AF157" s="30"/>
      <c r="AG157" s="31"/>
      <c r="AH157" s="31"/>
      <c r="AI157" s="32"/>
      <c r="AK157" s="207"/>
      <c r="AL157" s="207"/>
      <c r="AM157" s="207"/>
      <c r="AN157" s="34"/>
      <c r="AO157" s="35"/>
      <c r="AP157" s="36"/>
    </row>
    <row r="158" spans="1:43" x14ac:dyDescent="0.35">
      <c r="A158" s="207"/>
      <c r="B158" s="90" t="s">
        <v>21</v>
      </c>
      <c r="C158" s="93" t="s">
        <v>168</v>
      </c>
      <c r="D158" s="31">
        <f>'Tables Raw'!C200</f>
        <v>3500</v>
      </c>
      <c r="E158" s="207"/>
      <c r="F158" s="46">
        <f>'Tables Raw'!E200</f>
        <v>0.89500000000000002</v>
      </c>
      <c r="G158" s="31">
        <f>'Tables Raw'!F200</f>
        <v>3171</v>
      </c>
      <c r="H158" s="207"/>
      <c r="I158" s="46">
        <f>'Tables Raw'!H200</f>
        <v>0.89100000000000001</v>
      </c>
      <c r="J158" s="31">
        <f>'Tables Raw'!I200</f>
        <v>3506</v>
      </c>
      <c r="K158" s="207"/>
      <c r="L158" s="46">
        <f>'Tables Raw'!K200</f>
        <v>0.86099999999999999</v>
      </c>
      <c r="M158" s="31">
        <f>'Tables Raw'!L200</f>
        <v>3575</v>
      </c>
      <c r="N158" s="207"/>
      <c r="O158" s="46">
        <f>'Tables Raw'!N200</f>
        <v>0.86699999999999999</v>
      </c>
      <c r="P158" s="30">
        <f>'Tables Raw'!O200</f>
        <v>7256</v>
      </c>
      <c r="Q158" s="31"/>
      <c r="R158" s="46">
        <f>'Tables Raw'!S200</f>
        <v>0.81699999999999995</v>
      </c>
      <c r="S158" s="32"/>
      <c r="T158" s="31">
        <f>'Tables Raw'!U200</f>
        <v>3663</v>
      </c>
      <c r="U158" s="31">
        <f>'Tables Raw'!V200</f>
        <v>0</v>
      </c>
      <c r="V158" s="46">
        <f>'Tables Raw'!W200</f>
        <v>0.84399999999999997</v>
      </c>
      <c r="W158" s="31">
        <f>'Tables Raw'!X200</f>
        <v>3503</v>
      </c>
      <c r="X158" s="31">
        <f>'Tables Raw'!Y200</f>
        <v>0</v>
      </c>
      <c r="Y158" s="46">
        <f>'Tables Raw'!Z200</f>
        <v>0.85599999999999998</v>
      </c>
      <c r="Z158" s="31">
        <f>'Tables Raw'!AA200</f>
        <v>3236</v>
      </c>
      <c r="AA158" s="31">
        <f>'Tables Raw'!AB200</f>
        <v>0</v>
      </c>
      <c r="AB158" s="46">
        <f>'Tables Raw'!AC200</f>
        <v>0.83399999999999996</v>
      </c>
      <c r="AC158" s="207"/>
      <c r="AD158" s="207"/>
      <c r="AE158" s="207"/>
      <c r="AF158" s="45">
        <f>SUM(T158, W158, Z158, AC158)</f>
        <v>10402</v>
      </c>
      <c r="AG158" s="42">
        <f>SUM(U158, X158, AA158, AD158)</f>
        <v>0</v>
      </c>
      <c r="AH158" s="31"/>
      <c r="AI158" s="32"/>
      <c r="AK158" s="207"/>
      <c r="AL158" s="207"/>
      <c r="AM158" s="207"/>
      <c r="AN158" s="34"/>
      <c r="AO158" s="35"/>
      <c r="AP158" s="36"/>
    </row>
    <row r="159" spans="1:43" x14ac:dyDescent="0.35">
      <c r="A159" s="207"/>
      <c r="B159" s="90" t="s">
        <v>23</v>
      </c>
      <c r="C159" s="93" t="s">
        <v>169</v>
      </c>
      <c r="D159" s="31">
        <f>'Tables Raw'!C201</f>
        <v>60</v>
      </c>
      <c r="E159" s="207"/>
      <c r="F159" s="46">
        <f>'Tables Raw'!E201</f>
        <v>1.4999999999999999E-2</v>
      </c>
      <c r="G159" s="31">
        <f>'Tables Raw'!F201</f>
        <v>53</v>
      </c>
      <c r="H159" s="207"/>
      <c r="I159" s="46">
        <f>'Tables Raw'!H201</f>
        <v>1.4999999999999999E-2</v>
      </c>
      <c r="J159" s="31">
        <f>'Tables Raw'!I201</f>
        <v>64</v>
      </c>
      <c r="K159" s="207"/>
      <c r="L159" s="46">
        <f>'Tables Raw'!K201</f>
        <v>1.6E-2</v>
      </c>
      <c r="M159" s="31">
        <f>'Tables Raw'!L201</f>
        <v>60</v>
      </c>
      <c r="N159" s="207"/>
      <c r="O159" s="46">
        <f>'Tables Raw'!N201</f>
        <v>1.4999999999999999E-2</v>
      </c>
      <c r="P159" s="30">
        <f>'Tables Raw'!O201</f>
        <v>166</v>
      </c>
      <c r="Q159" s="31"/>
      <c r="R159" s="46">
        <f>'Tables Raw'!S201</f>
        <v>1.9E-2</v>
      </c>
      <c r="S159" s="32"/>
      <c r="T159" s="31">
        <f>'Tables Raw'!U201</f>
        <v>80</v>
      </c>
      <c r="U159" s="31">
        <f>'Tables Raw'!V201</f>
        <v>0</v>
      </c>
      <c r="V159" s="46">
        <f>'Tables Raw'!W201</f>
        <v>1.7999999999999999E-2</v>
      </c>
      <c r="W159" s="31">
        <f>'Tables Raw'!X201</f>
        <v>68</v>
      </c>
      <c r="X159" s="31">
        <f>'Tables Raw'!Y201</f>
        <v>0</v>
      </c>
      <c r="Y159" s="46">
        <f>'Tables Raw'!Z201</f>
        <v>1.7000000000000001E-2</v>
      </c>
      <c r="Z159" s="31">
        <f>'Tables Raw'!AA201</f>
        <v>58</v>
      </c>
      <c r="AA159" s="31">
        <f>'Tables Raw'!AB201</f>
        <v>0</v>
      </c>
      <c r="AB159" s="46">
        <f>'Tables Raw'!AC201</f>
        <v>1.4999999999999999E-2</v>
      </c>
      <c r="AC159" s="207"/>
      <c r="AD159" s="207"/>
      <c r="AE159" s="207"/>
      <c r="AF159" s="45">
        <f t="shared" ref="AF159:AG162" si="28">SUM(T159, W159, Z159, AC159)</f>
        <v>206</v>
      </c>
      <c r="AG159" s="42">
        <f t="shared" si="28"/>
        <v>0</v>
      </c>
      <c r="AH159" s="31"/>
      <c r="AI159" s="32"/>
      <c r="AK159" s="207"/>
      <c r="AL159" s="207"/>
      <c r="AM159" s="207"/>
      <c r="AN159" s="34"/>
      <c r="AO159" s="35"/>
      <c r="AP159" s="36"/>
    </row>
    <row r="160" spans="1:43" x14ac:dyDescent="0.35">
      <c r="A160" s="207"/>
      <c r="B160" s="90" t="s">
        <v>27</v>
      </c>
      <c r="C160" s="93" t="s">
        <v>170</v>
      </c>
      <c r="D160" s="31">
        <f>'Tables Raw'!C205</f>
        <v>37</v>
      </c>
      <c r="E160" s="207"/>
      <c r="F160" s="46">
        <f>'Tables Raw'!E205</f>
        <v>8.9999999999999993E-3</v>
      </c>
      <c r="G160" s="31">
        <f>'Tables Raw'!F205</f>
        <v>40</v>
      </c>
      <c r="H160" s="207"/>
      <c r="I160" s="46">
        <f>'Tables Raw'!H205</f>
        <v>1.0999999999999999E-2</v>
      </c>
      <c r="J160" s="31">
        <f>'Tables Raw'!I205</f>
        <v>36</v>
      </c>
      <c r="K160" s="207"/>
      <c r="L160" s="46">
        <f>'Tables Raw'!K205</f>
        <v>8.9999999999999993E-3</v>
      </c>
      <c r="M160" s="31">
        <f>'Tables Raw'!L205</f>
        <v>57</v>
      </c>
      <c r="N160" s="207"/>
      <c r="O160" s="46">
        <f>'Tables Raw'!N205</f>
        <v>1.4E-2</v>
      </c>
      <c r="P160" s="30">
        <f>'Tables Raw'!O205</f>
        <v>154</v>
      </c>
      <c r="Q160" s="31"/>
      <c r="R160" s="46">
        <f>'Tables Raw'!S205</f>
        <v>1.7000000000000001E-2</v>
      </c>
      <c r="S160" s="32"/>
      <c r="T160" s="31">
        <f>'Tables Raw'!U205</f>
        <v>56</v>
      </c>
      <c r="U160" s="31">
        <f>'Tables Raw'!V205</f>
        <v>0</v>
      </c>
      <c r="V160" s="46">
        <f>'Tables Raw'!W205</f>
        <v>1.2999999999999999E-2</v>
      </c>
      <c r="W160" s="31">
        <f>'Tables Raw'!X205</f>
        <v>47</v>
      </c>
      <c r="X160" s="31">
        <f>'Tables Raw'!Y205</f>
        <v>0</v>
      </c>
      <c r="Y160" s="46">
        <f>'Tables Raw'!Z205</f>
        <v>1.0999999999999999E-2</v>
      </c>
      <c r="Z160" s="31">
        <f>'Tables Raw'!AA205</f>
        <v>42</v>
      </c>
      <c r="AA160" s="31">
        <f>'Tables Raw'!AB205</f>
        <v>0</v>
      </c>
      <c r="AB160" s="46">
        <f>'Tables Raw'!AC205</f>
        <v>1.0999999999999999E-2</v>
      </c>
      <c r="AC160" s="207"/>
      <c r="AD160" s="207"/>
      <c r="AE160" s="207"/>
      <c r="AF160" s="45">
        <f t="shared" si="28"/>
        <v>145</v>
      </c>
      <c r="AG160" s="42">
        <f t="shared" si="28"/>
        <v>0</v>
      </c>
      <c r="AH160" s="31"/>
      <c r="AI160" s="32"/>
      <c r="AK160" s="207"/>
      <c r="AL160" s="207"/>
      <c r="AM160" s="207"/>
      <c r="AN160" s="34"/>
      <c r="AO160" s="35"/>
      <c r="AP160" s="36"/>
    </row>
    <row r="161" spans="1:43" x14ac:dyDescent="0.35">
      <c r="A161" s="207"/>
      <c r="B161" s="91" t="s">
        <v>24</v>
      </c>
      <c r="C161" s="93" t="s">
        <v>171</v>
      </c>
      <c r="D161" s="31">
        <f>'Tables Raw'!C202</f>
        <v>253</v>
      </c>
      <c r="E161" s="207"/>
      <c r="F161" s="46">
        <f>'Tables Raw'!E202</f>
        <v>6.5000000000000002E-2</v>
      </c>
      <c r="G161" s="31">
        <f>'Tables Raw'!F202</f>
        <v>244</v>
      </c>
      <c r="H161" s="207"/>
      <c r="I161" s="46">
        <f>'Tables Raw'!H202</f>
        <v>6.9000000000000006E-2</v>
      </c>
      <c r="J161" s="31">
        <f>'Tables Raw'!I202</f>
        <v>408</v>
      </c>
      <c r="K161" s="207"/>
      <c r="L161" s="46">
        <f>'Tables Raw'!K202</f>
        <v>0.1</v>
      </c>
      <c r="M161" s="31">
        <f>'Tables Raw'!L202</f>
        <v>370</v>
      </c>
      <c r="N161" s="207"/>
      <c r="O161" s="46">
        <f>'Tables Raw'!N202</f>
        <v>0.09</v>
      </c>
      <c r="P161" s="30">
        <f>'Tables Raw'!O202</f>
        <v>1148</v>
      </c>
      <c r="Q161" s="31"/>
      <c r="R161" s="46">
        <f>'Tables Raw'!S202</f>
        <v>0.129</v>
      </c>
      <c r="S161" s="32"/>
      <c r="T161" s="31">
        <f>'Tables Raw'!U202</f>
        <v>463</v>
      </c>
      <c r="U161" s="31">
        <f>'Tables Raw'!V202</f>
        <v>0</v>
      </c>
      <c r="V161" s="46">
        <f>'Tables Raw'!W202</f>
        <v>0.107</v>
      </c>
      <c r="W161" s="31">
        <f>'Tables Raw'!X202</f>
        <v>403</v>
      </c>
      <c r="X161" s="31">
        <f>'Tables Raw'!Y202</f>
        <v>0</v>
      </c>
      <c r="Y161" s="46">
        <f>'Tables Raw'!Z202</f>
        <v>9.8000000000000004E-2</v>
      </c>
      <c r="Z161" s="31">
        <f>'Tables Raw'!AA202</f>
        <v>489</v>
      </c>
      <c r="AA161" s="31">
        <f>'Tables Raw'!AB202</f>
        <v>0</v>
      </c>
      <c r="AB161" s="46">
        <f>'Tables Raw'!AC202</f>
        <v>0.126</v>
      </c>
      <c r="AC161" s="207"/>
      <c r="AD161" s="207"/>
      <c r="AE161" s="207"/>
      <c r="AF161" s="45">
        <f t="shared" si="28"/>
        <v>1355</v>
      </c>
      <c r="AG161" s="42">
        <f t="shared" si="28"/>
        <v>0</v>
      </c>
      <c r="AH161" s="31"/>
      <c r="AI161" s="32"/>
      <c r="AK161" s="207"/>
      <c r="AL161" s="207"/>
      <c r="AM161" s="207"/>
      <c r="AN161" s="34"/>
      <c r="AO161" s="35"/>
      <c r="AP161" s="36"/>
    </row>
    <row r="162" spans="1:43" x14ac:dyDescent="0.35">
      <c r="A162" s="207"/>
      <c r="B162" s="72" t="s">
        <v>172</v>
      </c>
      <c r="C162" s="93" t="s">
        <v>173</v>
      </c>
      <c r="D162" s="31">
        <f>'Tables Raw'!C203+'Tables Raw'!C204+'Tables Raw'!C206+'Tables Raw'!C207+'Tables Raw'!C208</f>
        <v>59</v>
      </c>
      <c r="E162" s="207"/>
      <c r="F162" s="46">
        <f>'Tables Raw'!E203+'Tables Raw'!E204+'Tables Raw'!E206+'Tables Raw'!E207+'Tables Raw'!E208</f>
        <v>1.6E-2</v>
      </c>
      <c r="G162" s="31">
        <f>'Tables Raw'!F203+'Tables Raw'!F204+'Tables Raw'!F206+'Tables Raw'!F207+'Tables Raw'!F208</f>
        <v>49</v>
      </c>
      <c r="H162" s="207"/>
      <c r="I162" s="46">
        <f>'Tables Raw'!H203+'Tables Raw'!H204+'Tables Raw'!H206+'Tables Raw'!H207+'Tables Raw'!H208</f>
        <v>1.3899999999999999E-2</v>
      </c>
      <c r="J162" s="31">
        <f>'Tables Raw'!I203+'Tables Raw'!I204+'Tables Raw'!I206+'Tables Raw'!I207+'Tables Raw'!I208</f>
        <v>60</v>
      </c>
      <c r="K162" s="207"/>
      <c r="L162" s="46">
        <f>'Tables Raw'!K203+'Tables Raw'!K204+'Tables Raw'!K206+'Tables Raw'!K207+'Tables Raw'!K208</f>
        <v>1.4999999999999999E-2</v>
      </c>
      <c r="M162" s="31">
        <f>'Tables Raw'!L203+'Tables Raw'!L204+'Tables Raw'!L206+'Tables Raw'!L207+'Tables Raw'!L208</f>
        <v>63</v>
      </c>
      <c r="N162" s="207"/>
      <c r="O162" s="46">
        <f>'Tables Raw'!N203+'Tables Raw'!N204+'Tables Raw'!N206+'Tables Raw'!N207+'Tables Raw'!N208</f>
        <v>1.4499999999999999E-2</v>
      </c>
      <c r="P162" s="30">
        <f>'Tables Raw'!O203+'Tables Raw'!O204+'Tables Raw'!O206+'Tables Raw'!O207+'Tables Raw'!O208</f>
        <v>159</v>
      </c>
      <c r="Q162" s="31"/>
      <c r="R162" s="46">
        <f>'Tables Raw'!S203+'Tables Raw'!S204+'Tables Raw'!S206+'Tables Raw'!S207+'Tables Raw'!S208</f>
        <v>1.9000000000000003E-2</v>
      </c>
      <c r="S162" s="32"/>
      <c r="T162" s="31">
        <f>'Tables Raw'!U203+'Tables Raw'!U204+'Tables Raw'!U206+'Tables Raw'!U207+'Tables Raw'!U208</f>
        <v>80</v>
      </c>
      <c r="U162" s="31">
        <f>'Tables Raw'!V203+'Tables Raw'!V204+'Tables Raw'!V206+'Tables Raw'!V207+'Tables Raw'!V208</f>
        <v>0</v>
      </c>
      <c r="V162" s="46">
        <f>'Tables Raw'!W203+'Tables Raw'!W204+'Tables Raw'!W206+'Tables Raw'!W207+'Tables Raw'!W208</f>
        <v>1.8000000000000002E-2</v>
      </c>
      <c r="W162" s="31">
        <f>'Tables Raw'!X203+'Tables Raw'!X204+'Tables Raw'!X206+'Tables Raw'!X207+'Tables Raw'!X208</f>
        <v>72</v>
      </c>
      <c r="X162" s="31">
        <f>'Tables Raw'!Y203+'Tables Raw'!Y204+'Tables Raw'!Y206+'Tables Raw'!Y207+'Tables Raw'!Y208</f>
        <v>0</v>
      </c>
      <c r="Y162" s="46">
        <f>'Tables Raw'!Z203+'Tables Raw'!Z204+'Tables Raw'!Z206+'Tables Raw'!Z207+'Tables Raw'!Z208</f>
        <v>1.8000000000000002E-2</v>
      </c>
      <c r="Z162" s="31">
        <f>'Tables Raw'!AA203+'Tables Raw'!AA204+'Tables Raw'!AA206+'Tables Raw'!AA207+'Tables Raw'!AA208</f>
        <v>54</v>
      </c>
      <c r="AA162" s="31">
        <f>'Tables Raw'!AB203+'Tables Raw'!AB204+'Tables Raw'!AB206+'Tables Raw'!AB207+'Tables Raw'!AB208</f>
        <v>0</v>
      </c>
      <c r="AB162" s="46">
        <f>'Tables Raw'!AC203+'Tables Raw'!AC204+'Tables Raw'!AC206+'Tables Raw'!AC207+'Tables Raw'!AC208</f>
        <v>1.4999999999999999E-2</v>
      </c>
      <c r="AC162" s="207"/>
      <c r="AD162" s="207"/>
      <c r="AE162" s="207"/>
      <c r="AF162" s="45">
        <f t="shared" si="28"/>
        <v>206</v>
      </c>
      <c r="AG162" s="42">
        <f t="shared" si="28"/>
        <v>0</v>
      </c>
      <c r="AH162" s="31"/>
      <c r="AI162" s="32"/>
      <c r="AK162" s="207"/>
      <c r="AL162" s="207"/>
      <c r="AM162" s="207"/>
      <c r="AN162" s="34"/>
      <c r="AO162" s="35"/>
      <c r="AP162" s="36"/>
    </row>
    <row r="163" spans="1:43" x14ac:dyDescent="0.35">
      <c r="A163" s="207"/>
      <c r="B163" s="71"/>
      <c r="D163" s="207"/>
      <c r="E163" s="207"/>
      <c r="F163" s="132"/>
      <c r="G163" s="207"/>
      <c r="H163" s="207"/>
      <c r="I163" s="132"/>
      <c r="J163" s="207"/>
      <c r="K163" s="207"/>
      <c r="L163" s="132"/>
      <c r="M163" s="207"/>
      <c r="N163" s="207"/>
      <c r="O163" s="132"/>
      <c r="P163" s="38">
        <f>SUM(P158:P162)</f>
        <v>8883</v>
      </c>
      <c r="Q163" s="31"/>
      <c r="R163" s="31"/>
      <c r="S163" s="32"/>
      <c r="T163" s="37">
        <f>SUM(T158:T162)</f>
        <v>4342</v>
      </c>
      <c r="U163" s="31">
        <f t="shared" ref="U163:AB163" si="29">SUM(U158:U162)</f>
        <v>0</v>
      </c>
      <c r="V163" s="46">
        <f t="shared" si="29"/>
        <v>1</v>
      </c>
      <c r="W163" s="39">
        <f t="shared" si="29"/>
        <v>4093</v>
      </c>
      <c r="X163" s="31">
        <f t="shared" si="29"/>
        <v>0</v>
      </c>
      <c r="Y163" s="46">
        <f t="shared" si="29"/>
        <v>1</v>
      </c>
      <c r="Z163" s="39">
        <f t="shared" si="29"/>
        <v>3879</v>
      </c>
      <c r="AA163" s="31">
        <f t="shared" si="29"/>
        <v>0</v>
      </c>
      <c r="AB163" s="132">
        <f t="shared" si="29"/>
        <v>1.0009999999999999</v>
      </c>
      <c r="AC163" s="207"/>
      <c r="AD163" s="207"/>
      <c r="AE163" s="207"/>
      <c r="AF163" s="38">
        <f>SUM(AF158:AF162)</f>
        <v>12314</v>
      </c>
      <c r="AG163" s="31"/>
      <c r="AH163" s="31"/>
      <c r="AI163" s="32"/>
      <c r="AK163" s="207"/>
      <c r="AL163" s="207"/>
      <c r="AM163" s="207"/>
      <c r="AN163" s="34"/>
      <c r="AO163" s="35"/>
      <c r="AP163" s="36"/>
    </row>
    <row r="164" spans="1:43" x14ac:dyDescent="0.35">
      <c r="A164" s="29">
        <v>37</v>
      </c>
      <c r="B164" s="56" t="s">
        <v>133</v>
      </c>
      <c r="C164" s="83"/>
      <c r="D164" s="29"/>
      <c r="E164" s="29"/>
      <c r="F164" s="187"/>
      <c r="G164" s="29"/>
      <c r="H164" s="29"/>
      <c r="I164" s="187"/>
      <c r="J164" s="29"/>
      <c r="K164" s="29"/>
      <c r="L164" s="187"/>
      <c r="M164" s="29"/>
      <c r="N164" s="29"/>
      <c r="O164" s="187"/>
      <c r="P164" s="30"/>
      <c r="Q164" s="31"/>
      <c r="R164" s="31"/>
      <c r="S164" s="32"/>
      <c r="T164" s="207"/>
      <c r="U164" s="31"/>
      <c r="V164" s="31"/>
      <c r="W164" s="31"/>
      <c r="X164" s="31"/>
      <c r="Y164" s="31"/>
      <c r="Z164" s="31"/>
      <c r="AA164" s="31"/>
      <c r="AB164" s="207"/>
      <c r="AC164" s="207"/>
      <c r="AD164" s="207"/>
      <c r="AE164" s="207"/>
      <c r="AF164" s="30"/>
      <c r="AG164" s="31"/>
      <c r="AH164" s="31"/>
      <c r="AI164" s="32"/>
      <c r="AK164" s="207"/>
      <c r="AL164" s="207"/>
      <c r="AM164" s="207"/>
      <c r="AN164" s="34"/>
      <c r="AO164" s="35"/>
      <c r="AP164" s="36"/>
    </row>
    <row r="165" spans="1:43" x14ac:dyDescent="0.35">
      <c r="A165" s="207"/>
      <c r="B165" s="71" t="s">
        <v>34</v>
      </c>
      <c r="C165" s="94" t="s">
        <v>174</v>
      </c>
      <c r="D165" s="31">
        <f>'Tables Raw'!C212+'Tables Raw'!C218</f>
        <v>632</v>
      </c>
      <c r="E165" s="31"/>
      <c r="F165" s="46">
        <f>'Tables Raw'!E212+'Tables Raw'!E218</f>
        <v>0.16200000000000001</v>
      </c>
      <c r="G165" s="31">
        <f>'Tables Raw'!F212+'Tables Raw'!F218</f>
        <v>585</v>
      </c>
      <c r="H165" s="31"/>
      <c r="I165" s="46">
        <f>'Tables Raw'!H212+'Tables Raw'!H218</f>
        <v>0.16500000000000001</v>
      </c>
      <c r="J165" s="31">
        <f>'Tables Raw'!I212+'Tables Raw'!I218</f>
        <v>665</v>
      </c>
      <c r="K165" s="31"/>
      <c r="L165" s="46">
        <f>'Tables Raw'!K212+'Tables Raw'!K218</f>
        <v>0.16300000000000001</v>
      </c>
      <c r="M165" s="31">
        <f>'Tables Raw'!L212+'Tables Raw'!L218</f>
        <v>671</v>
      </c>
      <c r="N165" s="31"/>
      <c r="O165" s="46">
        <f>'Tables Raw'!N212+'Tables Raw'!N218</f>
        <v>0.16300000000000001</v>
      </c>
      <c r="P165" s="30">
        <f>'Tables Raw'!O212+'Tables Raw'!O218</f>
        <v>1374</v>
      </c>
      <c r="Q165" s="31"/>
      <c r="R165" s="46">
        <f>'Tables Raw'!S212+'Tables Raw'!S218</f>
        <v>0.154</v>
      </c>
      <c r="S165" s="32"/>
      <c r="T165" s="31">
        <f>'Tables Raw'!U212+'Tables Raw'!U218</f>
        <v>718</v>
      </c>
      <c r="U165" s="31">
        <f>'Tables Raw'!V212+'Tables Raw'!V218</f>
        <v>0</v>
      </c>
      <c r="V165" s="46">
        <f>'Tables Raw'!W212+'Tables Raw'!W218</f>
        <v>0.16600000000000001</v>
      </c>
      <c r="W165" s="31">
        <f>'Tables Raw'!X212+'Tables Raw'!X218</f>
        <v>698</v>
      </c>
      <c r="X165" s="31">
        <f>'Tables Raw'!Y212+'Tables Raw'!Y218</f>
        <v>0</v>
      </c>
      <c r="Y165" s="46">
        <f>'Tables Raw'!Z212+'Tables Raw'!Z218</f>
        <v>0.17100000000000001</v>
      </c>
      <c r="Z165" s="31">
        <f>'Tables Raw'!AA212+'Tables Raw'!AA218</f>
        <v>640</v>
      </c>
      <c r="AA165" s="31">
        <f>'Tables Raw'!AB212+'Tables Raw'!AB218</f>
        <v>0</v>
      </c>
      <c r="AB165" s="46">
        <f>'Tables Raw'!AC212+'Tables Raw'!AC218</f>
        <v>0.16500000000000001</v>
      </c>
      <c r="AC165" s="207"/>
      <c r="AD165" s="207"/>
      <c r="AE165" s="207"/>
      <c r="AF165" s="45">
        <f>SUM(T165, W165, Z165, AC165)</f>
        <v>2056</v>
      </c>
      <c r="AG165" s="42">
        <f>SUM(U165, X165, AA165, AD165)</f>
        <v>0</v>
      </c>
      <c r="AH165" s="31"/>
      <c r="AI165" s="32"/>
      <c r="AK165" s="207"/>
      <c r="AL165" s="207"/>
      <c r="AM165" s="207"/>
      <c r="AN165" s="34"/>
      <c r="AO165" s="35"/>
      <c r="AP165" s="36"/>
    </row>
    <row r="166" spans="1:43" x14ac:dyDescent="0.35">
      <c r="A166" s="207"/>
      <c r="B166" s="71" t="s">
        <v>35</v>
      </c>
      <c r="C166" s="97" t="s">
        <v>175</v>
      </c>
      <c r="D166" s="31">
        <f>'Tables Raw'!C213</f>
        <v>206</v>
      </c>
      <c r="E166" s="31"/>
      <c r="F166" s="46">
        <f>'Tables Raw'!E213</f>
        <v>5.2999999999999999E-2</v>
      </c>
      <c r="G166" s="31">
        <f>'Tables Raw'!F213</f>
        <v>180</v>
      </c>
      <c r="H166" s="31"/>
      <c r="I166" s="46">
        <f>'Tables Raw'!H213</f>
        <v>5.0999999999999997E-2</v>
      </c>
      <c r="J166" s="31">
        <f>'Tables Raw'!I213</f>
        <v>238</v>
      </c>
      <c r="K166" s="31"/>
      <c r="L166" s="46">
        <f>'Tables Raw'!K213</f>
        <v>5.8000000000000003E-2</v>
      </c>
      <c r="M166" s="31">
        <f>'Tables Raw'!L213</f>
        <v>211</v>
      </c>
      <c r="N166" s="31"/>
      <c r="O166" s="46">
        <f>'Tables Raw'!N213</f>
        <v>5.0999999999999997E-2</v>
      </c>
      <c r="P166" s="30">
        <f>'Tables Raw'!O213</f>
        <v>554</v>
      </c>
      <c r="Q166" s="31"/>
      <c r="R166" s="46">
        <f>'Tables Raw'!S213</f>
        <v>6.2E-2</v>
      </c>
      <c r="S166" s="32"/>
      <c r="T166" s="31">
        <f>'Tables Raw'!U213</f>
        <v>238</v>
      </c>
      <c r="U166" s="31">
        <f>'Tables Raw'!V213</f>
        <v>0</v>
      </c>
      <c r="V166" s="46">
        <f>'Tables Raw'!W213</f>
        <v>5.5E-2</v>
      </c>
      <c r="W166" s="31">
        <f>'Tables Raw'!X213</f>
        <v>205</v>
      </c>
      <c r="X166" s="31">
        <f>'Tables Raw'!Y213</f>
        <v>0</v>
      </c>
      <c r="Y166" s="46">
        <f>'Tables Raw'!Z213</f>
        <v>0.05</v>
      </c>
      <c r="Z166" s="31">
        <f>'Tables Raw'!AA213</f>
        <v>214</v>
      </c>
      <c r="AA166" s="31">
        <f>'Tables Raw'!AB213</f>
        <v>0</v>
      </c>
      <c r="AB166" s="46">
        <f>'Tables Raw'!AC213</f>
        <v>5.5E-2</v>
      </c>
      <c r="AC166" s="207"/>
      <c r="AD166" s="207"/>
      <c r="AE166" s="207"/>
      <c r="AF166" s="45">
        <f t="shared" ref="AF166:AG170" si="30">SUM(T166, W166, Z166, AC166)</f>
        <v>657</v>
      </c>
      <c r="AG166" s="42">
        <f t="shared" si="30"/>
        <v>0</v>
      </c>
      <c r="AH166" s="31"/>
      <c r="AI166" s="32"/>
      <c r="AK166" s="207"/>
      <c r="AL166" s="207"/>
      <c r="AM166" s="207"/>
      <c r="AN166" s="34"/>
      <c r="AO166" s="35"/>
      <c r="AP166" s="36"/>
      <c r="AQ166" s="206"/>
    </row>
    <row r="167" spans="1:43" x14ac:dyDescent="0.35">
      <c r="A167" s="207"/>
      <c r="B167" s="71" t="s">
        <v>39</v>
      </c>
      <c r="C167" s="98" t="s">
        <v>176</v>
      </c>
      <c r="D167" s="31">
        <f>'Tables Raw'!C215</f>
        <v>550</v>
      </c>
      <c r="E167" s="31"/>
      <c r="F167" s="46">
        <f>'Tables Raw'!E215</f>
        <v>0.14099999999999999</v>
      </c>
      <c r="G167" s="31">
        <f>'Tables Raw'!F215</f>
        <v>525</v>
      </c>
      <c r="H167" s="31"/>
      <c r="I167" s="46">
        <f>'Tables Raw'!H215</f>
        <v>0.14799999999999999</v>
      </c>
      <c r="J167" s="31">
        <f>'Tables Raw'!I215</f>
        <v>607</v>
      </c>
      <c r="K167" s="31"/>
      <c r="L167" s="46">
        <f>'Tables Raw'!K215</f>
        <v>0.14899999999999999</v>
      </c>
      <c r="M167" s="31">
        <f>'Tables Raw'!L215</f>
        <v>562</v>
      </c>
      <c r="N167" s="31"/>
      <c r="O167" s="46">
        <f>'Tables Raw'!N215</f>
        <v>0.13600000000000001</v>
      </c>
      <c r="P167" s="30">
        <f>'Tables Raw'!O215</f>
        <v>1269</v>
      </c>
      <c r="Q167" s="31"/>
      <c r="R167" s="46">
        <f>'Tables Raw'!S215</f>
        <v>0.14299999999999999</v>
      </c>
      <c r="S167" s="32"/>
      <c r="T167" s="31">
        <f>'Tables Raw'!U215</f>
        <v>505</v>
      </c>
      <c r="U167" s="31">
        <f>'Tables Raw'!V215</f>
        <v>0</v>
      </c>
      <c r="V167" s="46">
        <f>'Tables Raw'!W215</f>
        <v>0.11600000000000001</v>
      </c>
      <c r="W167" s="31">
        <f>'Tables Raw'!X215</f>
        <v>452</v>
      </c>
      <c r="X167" s="31">
        <f>'Tables Raw'!Y215</f>
        <v>0</v>
      </c>
      <c r="Y167" s="46">
        <f>'Tables Raw'!Z215</f>
        <v>0.11</v>
      </c>
      <c r="Z167" s="31">
        <f>'Tables Raw'!AA215</f>
        <v>455</v>
      </c>
      <c r="AA167" s="31">
        <f>'Tables Raw'!AB215</f>
        <v>0</v>
      </c>
      <c r="AB167" s="46">
        <f>'Tables Raw'!AC215</f>
        <v>0.11700000000000001</v>
      </c>
      <c r="AC167" s="207"/>
      <c r="AD167" s="207"/>
      <c r="AE167" s="207"/>
      <c r="AF167" s="45">
        <f t="shared" si="30"/>
        <v>1412</v>
      </c>
      <c r="AG167" s="42">
        <f t="shared" si="30"/>
        <v>0</v>
      </c>
      <c r="AH167" s="31"/>
      <c r="AI167" s="32"/>
      <c r="AK167" s="207"/>
      <c r="AL167" s="207"/>
      <c r="AM167" s="207"/>
      <c r="AN167" s="34"/>
      <c r="AO167" s="35"/>
      <c r="AP167" s="36"/>
      <c r="AQ167" s="206"/>
    </row>
    <row r="168" spans="1:43" x14ac:dyDescent="0.35">
      <c r="A168" s="207"/>
      <c r="B168" s="71" t="s">
        <v>40</v>
      </c>
      <c r="C168" s="101" t="s">
        <v>177</v>
      </c>
      <c r="D168" s="31">
        <f>'Tables Raw'!C216+'Tables Raw'!C221</f>
        <v>1746</v>
      </c>
      <c r="E168" s="31"/>
      <c r="F168" s="46">
        <f>'Tables Raw'!E216+'Tables Raw'!E221</f>
        <v>0.44600000000000001</v>
      </c>
      <c r="G168" s="31">
        <f>'Tables Raw'!F216+'Tables Raw'!F221</f>
        <v>1568</v>
      </c>
      <c r="H168" s="31"/>
      <c r="I168" s="46">
        <f>'Tables Raw'!H216+'Tables Raw'!H221</f>
        <v>0.441</v>
      </c>
      <c r="J168" s="31">
        <f>'Tables Raw'!I216+'Tables Raw'!I221</f>
        <v>1738</v>
      </c>
      <c r="K168" s="31"/>
      <c r="L168" s="46">
        <f>'Tables Raw'!K216+'Tables Raw'!K221</f>
        <v>0.42599999999999999</v>
      </c>
      <c r="M168" s="31">
        <f>'Tables Raw'!L216+'Tables Raw'!L221</f>
        <v>1799</v>
      </c>
      <c r="N168" s="31"/>
      <c r="O168" s="46">
        <f>'Tables Raw'!N216+'Tables Raw'!N221</f>
        <v>0.436</v>
      </c>
      <c r="P168" s="30">
        <f>'Tables Raw'!O216+'Tables Raw'!O221</f>
        <v>3732</v>
      </c>
      <c r="Q168" s="31"/>
      <c r="R168" s="46">
        <f>'Tables Raw'!S216+'Tables Raw'!S221</f>
        <v>0.42</v>
      </c>
      <c r="S168" s="32"/>
      <c r="T168" s="31">
        <f>'Tables Raw'!U216+'Tables Raw'!U221</f>
        <v>1788</v>
      </c>
      <c r="U168" s="31">
        <f>'Tables Raw'!V216+'Tables Raw'!V221</f>
        <v>0</v>
      </c>
      <c r="V168" s="46">
        <f>'Tables Raw'!W216+'Tables Raw'!W221</f>
        <v>0.41200000000000003</v>
      </c>
      <c r="W168" s="31">
        <f>'Tables Raw'!X216+'Tables Raw'!X221</f>
        <v>1741</v>
      </c>
      <c r="X168" s="31">
        <f>'Tables Raw'!Y216+'Tables Raw'!Y221</f>
        <v>0</v>
      </c>
      <c r="Y168" s="46">
        <f>'Tables Raw'!Z216+'Tables Raw'!Z221</f>
        <v>0.42599999999999999</v>
      </c>
      <c r="Z168" s="31">
        <f>'Tables Raw'!AA216+'Tables Raw'!AA221</f>
        <v>1619</v>
      </c>
      <c r="AA168" s="31">
        <f>'Tables Raw'!AB216+'Tables Raw'!AB221</f>
        <v>0</v>
      </c>
      <c r="AB168" s="46">
        <f>'Tables Raw'!AC216+'Tables Raw'!AC221</f>
        <v>0.41799999999999998</v>
      </c>
      <c r="AC168" s="207"/>
      <c r="AD168" s="207"/>
      <c r="AE168" s="207"/>
      <c r="AF168" s="45">
        <f t="shared" si="30"/>
        <v>5148</v>
      </c>
      <c r="AG168" s="42">
        <f t="shared" si="30"/>
        <v>0</v>
      </c>
      <c r="AH168" s="31"/>
      <c r="AI168" s="32"/>
      <c r="AK168" s="207"/>
      <c r="AL168" s="207"/>
      <c r="AM168" s="207"/>
      <c r="AN168" s="34"/>
      <c r="AO168" s="35"/>
      <c r="AP168" s="36"/>
      <c r="AQ168" s="206"/>
    </row>
    <row r="169" spans="1:43" x14ac:dyDescent="0.35">
      <c r="A169" s="207"/>
      <c r="B169" s="71" t="s">
        <v>46</v>
      </c>
      <c r="C169" s="99" t="s">
        <v>178</v>
      </c>
      <c r="D169" s="31">
        <f>'Tables Raw'!C211+'Tables Raw'!C217+'Tables Raw'!C219</f>
        <v>538</v>
      </c>
      <c r="E169" s="31"/>
      <c r="F169" s="46">
        <f>'Tables Raw'!E211+'Tables Raw'!E217+'Tables Raw'!E219</f>
        <v>0.13800000000000001</v>
      </c>
      <c r="G169" s="31">
        <f>'Tables Raw'!F211+'Tables Raw'!F217+'Tables Raw'!F219</f>
        <v>472</v>
      </c>
      <c r="H169" s="31"/>
      <c r="I169" s="46">
        <f>'Tables Raw'!H211+'Tables Raw'!H217+'Tables Raw'!H219</f>
        <v>0.13300000000000001</v>
      </c>
      <c r="J169" s="31">
        <f>'Tables Raw'!I211+'Tables Raw'!I217+'Tables Raw'!I219</f>
        <v>531</v>
      </c>
      <c r="K169" s="31"/>
      <c r="L169" s="46">
        <f>'Tables Raw'!K211+'Tables Raw'!K217+'Tables Raw'!K219</f>
        <v>0.13</v>
      </c>
      <c r="M169" s="31">
        <f>'Tables Raw'!L211+'Tables Raw'!L217+'Tables Raw'!L219</f>
        <v>579</v>
      </c>
      <c r="N169" s="31"/>
      <c r="O169" s="46">
        <f>'Tables Raw'!N211+'Tables Raw'!N217+'Tables Raw'!N219</f>
        <v>0.14000000000000001</v>
      </c>
      <c r="P169" s="30">
        <f>'Tables Raw'!O211+'Tables Raw'!O217+'Tables Raw'!O219</f>
        <v>1185</v>
      </c>
      <c r="Q169" s="31"/>
      <c r="R169" s="46">
        <f>'Tables Raw'!S211+'Tables Raw'!S217+'Tables Raw'!S219</f>
        <v>0.13400000000000001</v>
      </c>
      <c r="S169" s="32"/>
      <c r="T169" s="31">
        <f>'Tables Raw'!U211+'Tables Raw'!U217+'Tables Raw'!U219</f>
        <v>769</v>
      </c>
      <c r="U169" s="31">
        <f>'Tables Raw'!V211+'Tables Raw'!V217+'Tables Raw'!V219</f>
        <v>0</v>
      </c>
      <c r="V169" s="46">
        <f>'Tables Raw'!W211+'Tables Raw'!W217+'Tables Raw'!W219</f>
        <v>0.17699999999999999</v>
      </c>
      <c r="W169" s="31">
        <f>'Tables Raw'!X211+'Tables Raw'!X217+'Tables Raw'!X219</f>
        <v>741</v>
      </c>
      <c r="X169" s="31">
        <f>'Tables Raw'!Y211+'Tables Raw'!Y217+'Tables Raw'!Y219</f>
        <v>0</v>
      </c>
      <c r="Y169" s="46">
        <f>'Tables Raw'!Z211+'Tables Raw'!Z217+'Tables Raw'!Z219</f>
        <v>0.183</v>
      </c>
      <c r="Z169" s="31">
        <f>'Tables Raw'!AA211+'Tables Raw'!AA217+'Tables Raw'!AA219</f>
        <v>733</v>
      </c>
      <c r="AA169" s="31">
        <f>'Tables Raw'!AB211+'Tables Raw'!AB217+'Tables Raw'!AB219</f>
        <v>0</v>
      </c>
      <c r="AB169" s="46">
        <f>'Tables Raw'!AC211+'Tables Raw'!AC217+'Tables Raw'!AC219</f>
        <v>0.189</v>
      </c>
      <c r="AC169" s="207"/>
      <c r="AD169" s="207"/>
      <c r="AE169" s="207"/>
      <c r="AF169" s="45">
        <f t="shared" si="30"/>
        <v>2243</v>
      </c>
      <c r="AG169" s="42">
        <f t="shared" si="30"/>
        <v>0</v>
      </c>
      <c r="AH169" s="31"/>
      <c r="AI169" s="32"/>
      <c r="AK169" s="207"/>
      <c r="AL169" s="207"/>
      <c r="AM169" s="207"/>
      <c r="AN169" s="34"/>
      <c r="AO169" s="35"/>
      <c r="AP169" s="36"/>
      <c r="AQ169" s="206"/>
    </row>
    <row r="170" spans="1:43" x14ac:dyDescent="0.35">
      <c r="A170" s="207"/>
      <c r="B170" s="71" t="s">
        <v>44</v>
      </c>
      <c r="C170" s="100" t="s">
        <v>179</v>
      </c>
      <c r="D170" s="31">
        <f>'Tables Raw'!C214+'Tables Raw'!C220</f>
        <v>237</v>
      </c>
      <c r="E170" s="31"/>
      <c r="F170" s="46">
        <f>'Tables Raw'!E214+'Tables Raw'!E220</f>
        <v>6.0999999999999999E-2</v>
      </c>
      <c r="G170" s="31">
        <f>'Tables Raw'!F214+'Tables Raw'!F220</f>
        <v>227</v>
      </c>
      <c r="H170" s="31"/>
      <c r="I170" s="46">
        <f>'Tables Raw'!H214+'Tables Raw'!H220</f>
        <v>6.4000000000000001E-2</v>
      </c>
      <c r="J170" s="31">
        <f>'Tables Raw'!I214+'Tables Raw'!I220</f>
        <v>295</v>
      </c>
      <c r="K170" s="31"/>
      <c r="L170" s="46">
        <f>'Tables Raw'!K214+'Tables Raw'!K220</f>
        <v>7.1999999999999995E-2</v>
      </c>
      <c r="M170" s="31">
        <f>'Tables Raw'!L214+'Tables Raw'!L220</f>
        <v>303</v>
      </c>
      <c r="N170" s="31"/>
      <c r="O170" s="46">
        <f>'Tables Raw'!N214+'Tables Raw'!N220</f>
        <v>7.2999999999999995E-2</v>
      </c>
      <c r="P170" s="30">
        <f>'Tables Raw'!O214+'Tables Raw'!O220</f>
        <v>769</v>
      </c>
      <c r="Q170" s="31"/>
      <c r="R170" s="46">
        <f>'Tables Raw'!S214+'Tables Raw'!S220</f>
        <v>8.5999999999999993E-2</v>
      </c>
      <c r="S170" s="32"/>
      <c r="T170" s="31">
        <f>'Tables Raw'!U214+'Tables Raw'!U220</f>
        <v>324</v>
      </c>
      <c r="U170" s="31">
        <f>'Tables Raw'!V214+'Tables Raw'!V220</f>
        <v>0</v>
      </c>
      <c r="V170" s="46">
        <f>'Tables Raw'!W214+'Tables Raw'!W220</f>
        <v>7.4999999999999997E-2</v>
      </c>
      <c r="W170" s="31">
        <f>'Tables Raw'!X214+'Tables Raw'!X220</f>
        <v>256</v>
      </c>
      <c r="X170" s="31">
        <f>'Tables Raw'!Y214+'Tables Raw'!Y220</f>
        <v>0</v>
      </c>
      <c r="Y170" s="46">
        <f>'Tables Raw'!Z214+'Tables Raw'!Z220</f>
        <v>6.3E-2</v>
      </c>
      <c r="Z170" s="31">
        <f>'Tables Raw'!AA214+'Tables Raw'!AA220</f>
        <v>218</v>
      </c>
      <c r="AA170" s="31">
        <f>'Tables Raw'!AB214+'Tables Raw'!AB220</f>
        <v>0</v>
      </c>
      <c r="AB170" s="46">
        <f>'Tables Raw'!AC214+'Tables Raw'!AC220</f>
        <v>5.7000000000000002E-2</v>
      </c>
      <c r="AC170" s="207"/>
      <c r="AD170" s="207"/>
      <c r="AE170" s="207"/>
      <c r="AF170" s="45">
        <f t="shared" si="30"/>
        <v>798</v>
      </c>
      <c r="AG170" s="42">
        <f t="shared" si="30"/>
        <v>0</v>
      </c>
      <c r="AH170" s="31"/>
      <c r="AI170" s="32"/>
      <c r="AK170" s="207"/>
      <c r="AL170" s="207"/>
      <c r="AM170" s="207"/>
      <c r="AN170" s="34"/>
      <c r="AO170" s="35"/>
      <c r="AP170" s="36"/>
      <c r="AQ170" s="206"/>
    </row>
    <row r="171" spans="1:43" x14ac:dyDescent="0.35">
      <c r="A171" s="207"/>
      <c r="B171" s="71" t="s">
        <v>18</v>
      </c>
      <c r="D171" s="207"/>
      <c r="E171" s="207"/>
      <c r="F171" s="207"/>
      <c r="G171" s="207"/>
      <c r="H171" s="207"/>
      <c r="I171" s="207"/>
      <c r="J171" s="207"/>
      <c r="K171" s="207"/>
      <c r="L171" s="207"/>
      <c r="M171" s="207"/>
      <c r="N171" s="207"/>
      <c r="O171" s="207"/>
      <c r="P171" s="38">
        <f>SUM(P165:P170)</f>
        <v>8883</v>
      </c>
      <c r="Q171" s="31"/>
      <c r="R171" s="31"/>
      <c r="S171" s="32"/>
      <c r="T171" s="37">
        <f>SUM(T165:T170)</f>
        <v>4342</v>
      </c>
      <c r="U171" s="207">
        <f t="shared" ref="U171:AB171" si="31">SUM(U165:U170)</f>
        <v>0</v>
      </c>
      <c r="V171" s="132">
        <f t="shared" si="31"/>
        <v>1.0010000000000001</v>
      </c>
      <c r="W171" s="37">
        <f t="shared" si="31"/>
        <v>4093</v>
      </c>
      <c r="X171" s="207">
        <f t="shared" si="31"/>
        <v>0</v>
      </c>
      <c r="Y171" s="132">
        <f t="shared" si="31"/>
        <v>1.0029999999999999</v>
      </c>
      <c r="Z171" s="37">
        <f t="shared" si="31"/>
        <v>3879</v>
      </c>
      <c r="AA171" s="207">
        <f t="shared" si="31"/>
        <v>0</v>
      </c>
      <c r="AB171" s="132">
        <f t="shared" si="31"/>
        <v>1.0009999999999999</v>
      </c>
      <c r="AC171" s="207"/>
      <c r="AD171" s="207"/>
      <c r="AE171" s="207"/>
      <c r="AF171" s="38">
        <f>SUM(AF165:AF170)</f>
        <v>12314</v>
      </c>
      <c r="AG171" s="31"/>
      <c r="AH171" s="31"/>
      <c r="AI171" s="32"/>
      <c r="AK171" s="207"/>
      <c r="AL171" s="207"/>
      <c r="AM171" s="207"/>
      <c r="AN171" s="34"/>
      <c r="AO171" s="35"/>
      <c r="AP171" s="36"/>
      <c r="AQ171" s="206"/>
    </row>
    <row r="172" spans="1:43" ht="29" x14ac:dyDescent="0.35">
      <c r="A172" s="29">
        <v>38</v>
      </c>
      <c r="B172" s="56" t="s">
        <v>134</v>
      </c>
      <c r="C172" s="83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30"/>
      <c r="Q172" s="31"/>
      <c r="R172" s="31"/>
      <c r="S172" s="32"/>
      <c r="T172" s="207"/>
      <c r="U172" s="207"/>
      <c r="V172" s="207"/>
      <c r="W172" s="207"/>
      <c r="X172" s="207"/>
      <c r="Y172" s="207"/>
      <c r="Z172" s="207"/>
      <c r="AA172" s="207"/>
      <c r="AB172" s="207"/>
      <c r="AC172" s="207"/>
      <c r="AD172" s="207"/>
      <c r="AE172" s="207"/>
      <c r="AF172" s="30"/>
      <c r="AG172" s="31"/>
      <c r="AH172" s="31"/>
      <c r="AI172" s="32"/>
      <c r="AK172" s="207"/>
      <c r="AL172" s="207"/>
      <c r="AM172" s="207"/>
      <c r="AN172" s="34"/>
      <c r="AO172" s="35"/>
      <c r="AP172" s="36"/>
      <c r="AQ172" s="206"/>
    </row>
    <row r="173" spans="1:43" x14ac:dyDescent="0.35">
      <c r="A173" s="29">
        <v>39</v>
      </c>
      <c r="B173" s="56" t="s">
        <v>135</v>
      </c>
      <c r="C173" s="83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30"/>
      <c r="Q173" s="31"/>
      <c r="R173" s="31"/>
      <c r="S173" s="32"/>
      <c r="T173" s="207"/>
      <c r="U173" s="207"/>
      <c r="V173" s="207"/>
      <c r="W173" s="207"/>
      <c r="X173" s="207"/>
      <c r="Y173" s="207"/>
      <c r="Z173" s="207"/>
      <c r="AA173" s="207"/>
      <c r="AB173" s="207"/>
      <c r="AC173" s="207"/>
      <c r="AD173" s="207"/>
      <c r="AE173" s="207"/>
      <c r="AF173" s="30"/>
      <c r="AG173" s="31"/>
      <c r="AH173" s="31"/>
      <c r="AI173" s="32"/>
      <c r="AK173" s="207"/>
      <c r="AL173" s="207"/>
      <c r="AM173" s="207"/>
      <c r="AN173" s="34"/>
      <c r="AO173" s="35"/>
      <c r="AP173" s="36"/>
      <c r="AQ173" s="206"/>
    </row>
    <row r="174" spans="1:43" x14ac:dyDescent="0.35">
      <c r="A174" s="29">
        <v>40</v>
      </c>
      <c r="B174" s="59" t="s">
        <v>136</v>
      </c>
      <c r="C174" s="83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45"/>
      <c r="Q174" s="31"/>
      <c r="R174" s="31"/>
      <c r="S174" s="32"/>
      <c r="T174" s="207"/>
      <c r="U174" s="207"/>
      <c r="V174" s="207"/>
      <c r="W174" s="207"/>
      <c r="X174" s="207"/>
      <c r="Y174" s="207"/>
      <c r="Z174" s="207">
        <f>'Tables Raw'!AA225</f>
        <v>77</v>
      </c>
      <c r="AA174" s="207"/>
      <c r="AB174" s="207"/>
      <c r="AC174" s="207"/>
      <c r="AD174" s="207"/>
      <c r="AE174" s="207"/>
      <c r="AF174" s="30"/>
      <c r="AG174" s="31"/>
      <c r="AH174" s="31"/>
      <c r="AI174" s="32"/>
      <c r="AK174" s="207"/>
      <c r="AL174" s="207"/>
      <c r="AM174" s="207"/>
      <c r="AN174" s="34"/>
      <c r="AO174" s="35"/>
      <c r="AP174" s="36"/>
      <c r="AQ174" s="206" t="s">
        <v>137</v>
      </c>
    </row>
    <row r="175" spans="1:43" x14ac:dyDescent="0.35">
      <c r="A175" s="29"/>
      <c r="B175" s="83" t="s">
        <v>214</v>
      </c>
      <c r="C175" s="83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45"/>
      <c r="Q175" s="31"/>
      <c r="R175" s="31"/>
      <c r="S175" s="32"/>
      <c r="T175" s="209"/>
      <c r="U175" s="209"/>
      <c r="V175" s="209"/>
      <c r="W175" s="209"/>
      <c r="X175" s="209"/>
      <c r="Y175" s="209"/>
      <c r="Z175" s="209"/>
      <c r="AA175" s="209"/>
      <c r="AB175" s="209"/>
      <c r="AC175" s="209"/>
      <c r="AD175" s="209"/>
      <c r="AE175" s="209"/>
      <c r="AF175" s="30"/>
      <c r="AG175" s="31"/>
      <c r="AH175" s="31"/>
      <c r="AI175" s="32"/>
      <c r="AK175" s="209"/>
      <c r="AL175" s="209"/>
      <c r="AM175" s="209"/>
      <c r="AN175" s="34"/>
      <c r="AO175" s="35"/>
      <c r="AP175" s="36"/>
      <c r="AQ175" s="208"/>
    </row>
    <row r="176" spans="1:43" x14ac:dyDescent="0.35">
      <c r="A176" s="29"/>
      <c r="B176" s="83" t="s">
        <v>215</v>
      </c>
      <c r="C176" s="83"/>
      <c r="D176" s="174">
        <f>'Tables Raw'!C227</f>
        <v>235</v>
      </c>
      <c r="E176" s="174"/>
      <c r="F176" s="174"/>
      <c r="G176" s="174">
        <f>'Tables Raw'!F227</f>
        <v>129</v>
      </c>
      <c r="H176" s="174"/>
      <c r="I176" s="174"/>
      <c r="J176" s="174">
        <f>'Tables Raw'!I227</f>
        <v>83</v>
      </c>
      <c r="K176" s="174"/>
      <c r="L176" s="174"/>
      <c r="M176" s="174">
        <f>'Tables Raw'!L227</f>
        <v>87</v>
      </c>
      <c r="N176" s="29"/>
      <c r="O176" s="29"/>
      <c r="P176" s="45">
        <f>SUM(D176,G176,J176,M176)</f>
        <v>534</v>
      </c>
      <c r="Q176" s="31"/>
      <c r="R176" s="31"/>
      <c r="S176" s="32"/>
      <c r="T176" s="209"/>
      <c r="U176" s="209"/>
      <c r="V176" s="209"/>
      <c r="W176" s="209"/>
      <c r="X176" s="209"/>
      <c r="Y176" s="209"/>
      <c r="Z176" s="209"/>
      <c r="AA176" s="209"/>
      <c r="AB176" s="209"/>
      <c r="AC176" s="209"/>
      <c r="AD176" s="209"/>
      <c r="AE176" s="209"/>
      <c r="AF176" s="30"/>
      <c r="AG176" s="31"/>
      <c r="AH176" s="31"/>
      <c r="AI176" s="32"/>
      <c r="AK176" s="209"/>
      <c r="AL176" s="209"/>
      <c r="AM176" s="209"/>
      <c r="AN176" s="34"/>
      <c r="AO176" s="35"/>
      <c r="AP176" s="36"/>
      <c r="AQ176" s="208"/>
    </row>
    <row r="177" spans="1:55" ht="43.5" x14ac:dyDescent="0.35">
      <c r="A177" s="18" t="s">
        <v>138</v>
      </c>
      <c r="B177" s="19" t="s">
        <v>139</v>
      </c>
      <c r="C177" s="19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1"/>
      <c r="Q177" s="22"/>
      <c r="R177" s="22"/>
      <c r="S177" s="23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1"/>
      <c r="AG177" s="22"/>
      <c r="AH177" s="22"/>
      <c r="AI177" s="23"/>
      <c r="AJ177" s="25"/>
      <c r="AK177" s="24"/>
      <c r="AL177" s="24"/>
      <c r="AM177" s="24"/>
      <c r="AN177" s="26"/>
      <c r="AO177" s="27"/>
      <c r="AP177" s="28"/>
      <c r="AQ177" s="206"/>
    </row>
    <row r="178" spans="1:55" ht="29" x14ac:dyDescent="0.35">
      <c r="A178" s="29">
        <v>41</v>
      </c>
      <c r="B178" s="56" t="s">
        <v>140</v>
      </c>
      <c r="C178" s="83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30"/>
      <c r="Q178" s="31"/>
      <c r="R178" s="31"/>
      <c r="S178" s="32"/>
      <c r="T178" s="207"/>
      <c r="U178" s="207"/>
      <c r="V178" s="207"/>
      <c r="W178" s="207"/>
      <c r="X178" s="207"/>
      <c r="Y178" s="207"/>
      <c r="Z178" s="207"/>
      <c r="AA178" s="207"/>
      <c r="AB178" s="207"/>
      <c r="AC178" s="207"/>
      <c r="AD178" s="207"/>
      <c r="AE178" s="207"/>
      <c r="AF178" s="30"/>
      <c r="AG178" s="31"/>
      <c r="AH178" s="31"/>
      <c r="AI178" s="32"/>
      <c r="AK178" s="207"/>
      <c r="AL178" s="207"/>
      <c r="AM178" s="207"/>
      <c r="AN178" s="34"/>
      <c r="AO178" s="35"/>
      <c r="AP178" s="36"/>
      <c r="AQ178" s="206"/>
    </row>
    <row r="179" spans="1:55" x14ac:dyDescent="0.35">
      <c r="A179" s="29">
        <v>42</v>
      </c>
      <c r="B179" s="59" t="s">
        <v>141</v>
      </c>
      <c r="C179" s="83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30"/>
      <c r="Q179" s="31"/>
      <c r="R179" s="31"/>
      <c r="S179" s="32"/>
      <c r="T179" s="207"/>
      <c r="U179" s="207"/>
      <c r="V179" s="207"/>
      <c r="W179" s="207"/>
      <c r="X179" s="207"/>
      <c r="Y179" s="207"/>
      <c r="Z179" s="207"/>
      <c r="AA179" s="207"/>
      <c r="AB179" s="207"/>
      <c r="AC179" s="207"/>
      <c r="AD179" s="207"/>
      <c r="AE179" s="207"/>
      <c r="AF179" s="30"/>
      <c r="AG179" s="31"/>
      <c r="AH179" s="31"/>
      <c r="AI179" s="32"/>
      <c r="AK179" s="207"/>
      <c r="AL179" s="207"/>
      <c r="AM179" s="207"/>
      <c r="AN179" s="34"/>
      <c r="AO179" s="35"/>
      <c r="AP179" s="36"/>
      <c r="AQ179" s="229" t="s">
        <v>142</v>
      </c>
    </row>
    <row r="180" spans="1:55" x14ac:dyDescent="0.35">
      <c r="A180" s="29">
        <v>43</v>
      </c>
      <c r="B180" s="59" t="s">
        <v>143</v>
      </c>
      <c r="C180" s="83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30"/>
      <c r="Q180" s="31"/>
      <c r="R180" s="31"/>
      <c r="S180" s="32"/>
      <c r="T180" s="207"/>
      <c r="U180" s="207"/>
      <c r="V180" s="207"/>
      <c r="W180" s="207"/>
      <c r="X180" s="207"/>
      <c r="Y180" s="207"/>
      <c r="Z180" s="207"/>
      <c r="AA180" s="207"/>
      <c r="AB180" s="207"/>
      <c r="AC180" s="207"/>
      <c r="AD180" s="207"/>
      <c r="AE180" s="207"/>
      <c r="AF180" s="30"/>
      <c r="AG180" s="31"/>
      <c r="AH180" s="31"/>
      <c r="AI180" s="32"/>
      <c r="AK180" s="207"/>
      <c r="AL180" s="207"/>
      <c r="AM180" s="207"/>
      <c r="AN180" s="34"/>
      <c r="AO180" s="35"/>
      <c r="AP180" s="36"/>
      <c r="AQ180" s="229"/>
    </row>
    <row r="181" spans="1:55" x14ac:dyDescent="0.35">
      <c r="A181" s="29">
        <v>44</v>
      </c>
      <c r="B181" s="53" t="s">
        <v>144</v>
      </c>
      <c r="C181" s="53"/>
      <c r="D181" s="48">
        <f>'Tables Raw'!C232</f>
        <v>950980</v>
      </c>
      <c r="E181" s="48"/>
      <c r="F181" s="48"/>
      <c r="G181" s="48">
        <f>'Tables Raw'!F232</f>
        <v>763821</v>
      </c>
      <c r="H181" s="48"/>
      <c r="I181" s="48"/>
      <c r="J181" s="48">
        <f>'Tables Raw'!I232</f>
        <v>789226</v>
      </c>
      <c r="K181" s="48"/>
      <c r="L181" s="48"/>
      <c r="M181" s="48">
        <f>'Tables Raw'!L232</f>
        <v>1113988</v>
      </c>
      <c r="N181" s="48"/>
      <c r="O181" s="48"/>
      <c r="P181" s="38">
        <v>3618015</v>
      </c>
      <c r="Q181" s="31"/>
      <c r="R181" s="31"/>
      <c r="S181" s="32"/>
      <c r="T181" s="48">
        <f>'Tables Raw'!U232</f>
        <v>1087463</v>
      </c>
      <c r="U181" s="44"/>
      <c r="V181" s="44"/>
      <c r="W181" s="48">
        <f>'Tables Raw'!X232</f>
        <v>856146</v>
      </c>
      <c r="X181" s="44"/>
      <c r="Y181" s="44"/>
      <c r="Z181" s="48">
        <f>'Tables Raw'!AA232</f>
        <v>752219</v>
      </c>
      <c r="AA181" s="44"/>
      <c r="AB181" s="44"/>
      <c r="AC181" s="201">
        <v>800000</v>
      </c>
      <c r="AD181" s="44"/>
      <c r="AE181" s="44"/>
      <c r="AF181" s="45">
        <f>SUM(T181, W181, Z181)</f>
        <v>2695828</v>
      </c>
      <c r="AG181" s="31"/>
      <c r="AH181" s="31"/>
      <c r="AI181" s="32"/>
      <c r="AJ181" s="162">
        <v>800000</v>
      </c>
      <c r="AK181" s="163">
        <v>850000</v>
      </c>
      <c r="AL181" s="163">
        <v>900000</v>
      </c>
      <c r="AM181" s="163">
        <v>950000</v>
      </c>
      <c r="AN181" s="164">
        <v>3500000</v>
      </c>
      <c r="AO181" s="35"/>
      <c r="AP181" s="36"/>
      <c r="AQ181" s="206" t="s">
        <v>94</v>
      </c>
    </row>
    <row r="182" spans="1:55" x14ac:dyDescent="0.35">
      <c r="A182" s="29"/>
      <c r="B182" s="53"/>
      <c r="C182" s="53"/>
      <c r="D182" s="48">
        <f>'Tables Raw'!C233</f>
        <v>537578</v>
      </c>
      <c r="E182" s="48"/>
      <c r="F182" s="48"/>
      <c r="G182" s="48">
        <f>'Tables Raw'!F233</f>
        <v>435036</v>
      </c>
      <c r="H182" s="48"/>
      <c r="I182" s="48"/>
      <c r="J182" s="48">
        <f>'Tables Raw'!I233</f>
        <v>382244</v>
      </c>
      <c r="K182" s="48"/>
      <c r="L182" s="48"/>
      <c r="M182" s="48">
        <f>'Tables Raw'!L233</f>
        <v>403145</v>
      </c>
      <c r="N182" s="48"/>
      <c r="O182" s="48"/>
      <c r="P182" s="202">
        <f>'Tables Raw'!O233</f>
        <v>1758003</v>
      </c>
      <c r="Q182" s="31"/>
      <c r="R182" s="31"/>
      <c r="S182" s="32"/>
      <c r="T182" s="48">
        <f>'Tables Raw'!U233</f>
        <v>616201</v>
      </c>
      <c r="U182" s="44"/>
      <c r="V182" s="44"/>
      <c r="W182" s="48">
        <f>'Tables Raw'!X233</f>
        <v>289415</v>
      </c>
      <c r="X182" s="44"/>
      <c r="Y182" s="44"/>
      <c r="Z182" s="48">
        <f>'Tables Raw'!AA233</f>
        <v>333253</v>
      </c>
      <c r="AA182" s="44"/>
      <c r="AB182" s="44"/>
      <c r="AC182" s="191"/>
      <c r="AD182" s="44"/>
      <c r="AE182" s="44"/>
      <c r="AF182" s="45"/>
      <c r="AG182" s="31"/>
      <c r="AH182" s="31"/>
      <c r="AI182" s="32"/>
      <c r="AJ182" s="162"/>
      <c r="AK182" s="163"/>
      <c r="AL182" s="163"/>
      <c r="AM182" s="163"/>
      <c r="AN182" s="164"/>
      <c r="AO182" s="35"/>
      <c r="AP182" s="36"/>
      <c r="AQ182" s="206"/>
    </row>
    <row r="183" spans="1:55" ht="29" x14ac:dyDescent="0.35">
      <c r="A183" s="29">
        <v>45</v>
      </c>
      <c r="B183" s="59" t="s">
        <v>146</v>
      </c>
      <c r="C183" s="83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30"/>
      <c r="Q183" s="31"/>
      <c r="R183" s="31"/>
      <c r="S183" s="32"/>
      <c r="T183" s="207"/>
      <c r="U183" s="207"/>
      <c r="V183" s="207"/>
      <c r="W183" s="207"/>
      <c r="X183" s="207"/>
      <c r="Y183" s="207"/>
      <c r="Z183" s="207"/>
      <c r="AA183" s="207"/>
      <c r="AB183" s="207"/>
      <c r="AC183" s="207"/>
      <c r="AD183" s="207"/>
      <c r="AE183" s="207"/>
      <c r="AF183" s="30"/>
      <c r="AG183" s="31"/>
      <c r="AH183" s="31"/>
      <c r="AI183" s="32"/>
      <c r="AK183" s="207"/>
      <c r="AL183" s="207"/>
      <c r="AM183" s="207"/>
      <c r="AN183" s="34"/>
      <c r="AO183" s="35"/>
      <c r="AP183" s="36"/>
      <c r="AQ183" s="231" t="s">
        <v>147</v>
      </c>
    </row>
    <row r="184" spans="1:55" x14ac:dyDescent="0.35">
      <c r="A184" s="29"/>
      <c r="B184" s="60" t="s">
        <v>148</v>
      </c>
      <c r="C184" s="93" t="s">
        <v>186</v>
      </c>
      <c r="D184" s="150">
        <f>'Tables Raw'!C235</f>
        <v>368</v>
      </c>
      <c r="E184" s="150"/>
      <c r="F184" s="150"/>
      <c r="G184" s="150">
        <f>'Tables Raw'!F235</f>
        <v>68</v>
      </c>
      <c r="H184" s="150"/>
      <c r="I184" s="150"/>
      <c r="J184" s="150">
        <f>'Tables Raw'!I235</f>
        <v>70</v>
      </c>
      <c r="K184" s="150"/>
      <c r="L184" s="150"/>
      <c r="M184" s="150">
        <f>'Tables Raw'!L235</f>
        <v>85</v>
      </c>
      <c r="N184" s="150"/>
      <c r="O184" s="150"/>
      <c r="P184" s="189">
        <f>SUM(D184:M184)</f>
        <v>591</v>
      </c>
      <c r="Q184" s="31"/>
      <c r="R184" s="31"/>
      <c r="S184" s="32"/>
      <c r="T184" s="150">
        <f>'Tables Raw'!U235</f>
        <v>146</v>
      </c>
      <c r="U184" s="151">
        <f>'Tables Raw'!V235</f>
        <v>0</v>
      </c>
      <c r="V184" s="151">
        <f>'Tables Raw'!W235</f>
        <v>0</v>
      </c>
      <c r="W184" s="150">
        <f>'Tables Raw'!X235</f>
        <v>23</v>
      </c>
      <c r="X184" s="151">
        <f>'Tables Raw'!Y235</f>
        <v>0</v>
      </c>
      <c r="Y184" s="151">
        <f>'Tables Raw'!Z235</f>
        <v>0</v>
      </c>
      <c r="Z184" s="150"/>
      <c r="AA184" s="151"/>
      <c r="AB184" s="151"/>
      <c r="AC184" s="44"/>
      <c r="AD184" s="44"/>
      <c r="AE184" s="44"/>
      <c r="AF184" s="144">
        <f>SUM(T184:AE184)</f>
        <v>169</v>
      </c>
      <c r="AG184" s="31"/>
      <c r="AH184" s="31"/>
      <c r="AI184" s="32"/>
      <c r="AK184" s="207"/>
      <c r="AL184" s="207"/>
      <c r="AM184" s="207"/>
      <c r="AN184" s="34"/>
      <c r="AO184" s="35"/>
      <c r="AP184" s="36"/>
      <c r="AQ184" s="231"/>
    </row>
    <row r="185" spans="1:55" x14ac:dyDescent="0.35">
      <c r="A185" s="29"/>
      <c r="B185" s="60" t="s">
        <v>149</v>
      </c>
      <c r="C185" s="96"/>
      <c r="D185" s="150">
        <f>'Tables Raw'!C236</f>
        <v>28</v>
      </c>
      <c r="E185" s="150"/>
      <c r="F185" s="150"/>
      <c r="G185" s="150">
        <f>'Tables Raw'!F236</f>
        <v>35</v>
      </c>
      <c r="H185" s="150"/>
      <c r="I185" s="150"/>
      <c r="J185" s="150">
        <f>'Tables Raw'!I236</f>
        <v>39</v>
      </c>
      <c r="K185" s="150"/>
      <c r="L185" s="150"/>
      <c r="M185" s="150">
        <f>'Tables Raw'!L236</f>
        <v>32</v>
      </c>
      <c r="N185" s="150"/>
      <c r="O185" s="150"/>
      <c r="P185" s="144">
        <f>SUM(D185:M185)</f>
        <v>134</v>
      </c>
      <c r="Q185" s="31"/>
      <c r="R185" s="31"/>
      <c r="S185" s="32"/>
      <c r="T185" s="150">
        <f>'Tables Raw'!U236</f>
        <v>16</v>
      </c>
      <c r="U185" s="151">
        <f>'Tables Raw'!V236</f>
        <v>0</v>
      </c>
      <c r="V185" s="151">
        <f>'Tables Raw'!W236</f>
        <v>0</v>
      </c>
      <c r="W185" s="150">
        <f>'Tables Raw'!X236</f>
        <v>28</v>
      </c>
      <c r="X185" s="151">
        <f>'Tables Raw'!Y236</f>
        <v>0</v>
      </c>
      <c r="Y185" s="151">
        <f>'Tables Raw'!Z236</f>
        <v>0</v>
      </c>
      <c r="Z185" s="150">
        <f>'Tables Raw'!AA236</f>
        <v>16</v>
      </c>
      <c r="AA185" s="151"/>
      <c r="AB185" s="151"/>
      <c r="AC185" s="44"/>
      <c r="AD185" s="44"/>
      <c r="AE185" s="44"/>
      <c r="AF185" s="144">
        <f>SUM(T185:AE185)</f>
        <v>60</v>
      </c>
      <c r="AG185" s="31"/>
      <c r="AH185" s="31"/>
      <c r="AI185" s="32"/>
      <c r="AK185" s="207"/>
      <c r="AL185" s="207"/>
      <c r="AM185" s="207"/>
      <c r="AN185" s="34"/>
      <c r="AO185" s="35"/>
      <c r="AP185" s="36"/>
      <c r="AQ185" s="231"/>
    </row>
    <row r="186" spans="1:55" x14ac:dyDescent="0.35">
      <c r="A186" s="29"/>
      <c r="B186" s="60" t="s">
        <v>18</v>
      </c>
      <c r="C186" s="96"/>
      <c r="D186" s="150">
        <f>'Tables Raw'!C237</f>
        <v>405</v>
      </c>
      <c r="E186" s="150"/>
      <c r="F186" s="150"/>
      <c r="G186" s="150">
        <f>'Tables Raw'!F237</f>
        <v>403</v>
      </c>
      <c r="H186" s="150"/>
      <c r="I186" s="150"/>
      <c r="J186" s="150">
        <f>'Tables Raw'!I237</f>
        <v>415</v>
      </c>
      <c r="K186" s="150"/>
      <c r="L186" s="150"/>
      <c r="M186" s="150">
        <f>'Tables Raw'!L237</f>
        <v>436</v>
      </c>
      <c r="N186" s="150"/>
      <c r="O186" s="150"/>
      <c r="P186" s="144">
        <f>SUM(D186:M186)</f>
        <v>1659</v>
      </c>
      <c r="Q186" s="31"/>
      <c r="R186" s="31"/>
      <c r="S186" s="32"/>
      <c r="T186" s="150">
        <f>'Tables Raw'!U237</f>
        <v>446</v>
      </c>
      <c r="U186" s="151">
        <f>'Tables Raw'!V237</f>
        <v>0</v>
      </c>
      <c r="V186" s="151">
        <f>'Tables Raw'!W237</f>
        <v>0</v>
      </c>
      <c r="W186" s="150">
        <f>'Tables Raw'!X237</f>
        <v>403</v>
      </c>
      <c r="X186" s="151">
        <f>'Tables Raw'!Y237</f>
        <v>0</v>
      </c>
      <c r="Y186" s="151">
        <f>'Tables Raw'!Z237</f>
        <v>0</v>
      </c>
      <c r="Z186" s="150">
        <f>'Tables Raw'!AA237</f>
        <v>429</v>
      </c>
      <c r="AA186" s="151"/>
      <c r="AB186" s="151"/>
      <c r="AC186" s="44"/>
      <c r="AD186" s="44"/>
      <c r="AE186" s="44"/>
      <c r="AF186" s="144">
        <f>SUM(AF184:AF185)</f>
        <v>229</v>
      </c>
      <c r="AG186" s="31"/>
      <c r="AH186" s="31"/>
      <c r="AI186" s="32"/>
      <c r="AK186" s="207"/>
      <c r="AL186" s="207"/>
      <c r="AM186" s="207"/>
      <c r="AN186" s="34"/>
      <c r="AO186" s="35"/>
      <c r="AP186" s="36"/>
      <c r="AQ186" s="141"/>
    </row>
    <row r="187" spans="1:55" x14ac:dyDescent="0.35">
      <c r="A187" s="29"/>
      <c r="B187" s="56" t="s">
        <v>187</v>
      </c>
      <c r="C187" s="96"/>
      <c r="D187" s="151"/>
      <c r="E187" s="151"/>
      <c r="F187" s="151"/>
      <c r="G187" s="151"/>
      <c r="H187" s="151"/>
      <c r="I187" s="151"/>
      <c r="J187" s="151"/>
      <c r="K187" s="151"/>
      <c r="L187" s="151"/>
      <c r="M187" s="151"/>
      <c r="N187" s="151"/>
      <c r="O187" s="151"/>
      <c r="P187" s="103"/>
      <c r="Q187" s="42"/>
      <c r="R187" s="42"/>
      <c r="S187" s="43"/>
      <c r="T187" s="151"/>
      <c r="U187" s="151"/>
      <c r="V187" s="151"/>
      <c r="W187" s="151"/>
      <c r="X187" s="151"/>
      <c r="Y187" s="151"/>
      <c r="Z187" s="151"/>
      <c r="AA187" s="151"/>
      <c r="AB187" s="151"/>
      <c r="AC187" s="44"/>
      <c r="AD187" s="44"/>
      <c r="AE187" s="44"/>
      <c r="AF187" s="103"/>
      <c r="AG187" s="42"/>
      <c r="AH187" s="42"/>
      <c r="AI187" s="43"/>
      <c r="AJ187" s="110"/>
      <c r="AK187" s="44"/>
      <c r="AL187" s="44"/>
      <c r="AM187" s="44"/>
      <c r="AN187" s="152"/>
      <c r="AO187" s="153"/>
      <c r="AP187" s="138"/>
      <c r="AQ187" s="154"/>
      <c r="AR187" s="110"/>
      <c r="AS187" s="110"/>
      <c r="AT187" s="110"/>
      <c r="AU187" s="110"/>
      <c r="AV187" s="110"/>
      <c r="AW187" s="110"/>
      <c r="AX187" s="110"/>
      <c r="AY187" s="110"/>
      <c r="AZ187" s="110"/>
      <c r="BA187" s="110"/>
      <c r="BB187" s="110"/>
      <c r="BC187" s="110"/>
    </row>
    <row r="188" spans="1:55" x14ac:dyDescent="0.35">
      <c r="A188" s="29"/>
      <c r="B188" s="60" t="s">
        <v>152</v>
      </c>
      <c r="C188" s="96"/>
      <c r="D188" s="150">
        <f>'Tables Raw'!C239</f>
        <v>312</v>
      </c>
      <c r="E188" s="150"/>
      <c r="F188" s="150"/>
      <c r="G188" s="150">
        <f>'Tables Raw'!F239</f>
        <v>312</v>
      </c>
      <c r="H188" s="150"/>
      <c r="I188" s="150"/>
      <c r="J188" s="150">
        <f>'Tables Raw'!I239</f>
        <v>312</v>
      </c>
      <c r="K188" s="150"/>
      <c r="L188" s="150"/>
      <c r="M188" s="150">
        <f>'Tables Raw'!L239</f>
        <v>312</v>
      </c>
      <c r="N188" s="150"/>
      <c r="O188" s="150"/>
      <c r="P188" s="144">
        <f>SUM(D188:M188)</f>
        <v>1248</v>
      </c>
      <c r="Q188" s="42"/>
      <c r="R188" s="42"/>
      <c r="S188" s="43"/>
      <c r="T188" s="150">
        <f>'Tables Raw'!U239</f>
        <v>312</v>
      </c>
      <c r="U188" s="151"/>
      <c r="V188" s="151"/>
      <c r="W188" s="150">
        <f>'Tables Raw'!X239</f>
        <v>312</v>
      </c>
      <c r="X188" s="151"/>
      <c r="Y188" s="151"/>
      <c r="Z188" s="150">
        <f>'Tables Raw'!AA239</f>
        <v>312</v>
      </c>
      <c r="AA188" s="151"/>
      <c r="AB188" s="151"/>
      <c r="AC188" s="44"/>
      <c r="AD188" s="44"/>
      <c r="AE188" s="44"/>
      <c r="AF188" s="144">
        <f t="shared" ref="AF188:AF189" si="32">SUM(T188:AE188)</f>
        <v>936</v>
      </c>
      <c r="AG188" s="42"/>
      <c r="AH188" s="42"/>
      <c r="AI188" s="43"/>
      <c r="AJ188" s="110"/>
      <c r="AK188" s="44"/>
      <c r="AL188" s="44"/>
      <c r="AM188" s="44"/>
      <c r="AN188" s="152"/>
      <c r="AO188" s="153"/>
      <c r="AP188" s="138"/>
      <c r="AQ188" s="154"/>
      <c r="AR188" s="110"/>
      <c r="AS188" s="110"/>
      <c r="AT188" s="110"/>
      <c r="AU188" s="110"/>
      <c r="AV188" s="110"/>
      <c r="AW188" s="110"/>
      <c r="AX188" s="110"/>
      <c r="AY188" s="110"/>
      <c r="AZ188" s="110"/>
      <c r="BA188" s="110"/>
      <c r="BB188" s="110"/>
      <c r="BC188" s="110"/>
    </row>
    <row r="189" spans="1:55" x14ac:dyDescent="0.35">
      <c r="A189" s="29"/>
      <c r="B189" s="60" t="s">
        <v>153</v>
      </c>
      <c r="C189" s="96"/>
      <c r="D189" s="150">
        <f>'Tables Raw'!C240</f>
        <v>116</v>
      </c>
      <c r="E189" s="150"/>
      <c r="F189" s="150"/>
      <c r="G189" s="150">
        <f>'Tables Raw'!F240</f>
        <v>90</v>
      </c>
      <c r="H189" s="150"/>
      <c r="I189" s="150"/>
      <c r="J189" s="150">
        <f>'Tables Raw'!I240</f>
        <v>106</v>
      </c>
      <c r="K189" s="150"/>
      <c r="L189" s="150"/>
      <c r="M189" s="150">
        <f>'Tables Raw'!L240</f>
        <v>112</v>
      </c>
      <c r="N189" s="150"/>
      <c r="O189" s="150"/>
      <c r="P189" s="144">
        <f>SUM(D189:M189)</f>
        <v>424</v>
      </c>
      <c r="Q189" s="42"/>
      <c r="R189" s="42"/>
      <c r="S189" s="43"/>
      <c r="T189" s="150">
        <f>'Tables Raw'!U240</f>
        <v>136</v>
      </c>
      <c r="U189" s="151"/>
      <c r="V189" s="151"/>
      <c r="W189" s="150">
        <f>'Tables Raw'!X240</f>
        <v>139</v>
      </c>
      <c r="X189" s="151"/>
      <c r="Y189" s="151"/>
      <c r="Z189" s="150">
        <f>'Tables Raw'!AA240</f>
        <v>116</v>
      </c>
      <c r="AA189" s="151"/>
      <c r="AB189" s="151"/>
      <c r="AC189" s="44"/>
      <c r="AD189" s="44"/>
      <c r="AE189" s="44"/>
      <c r="AF189" s="144">
        <f t="shared" si="32"/>
        <v>391</v>
      </c>
      <c r="AG189" s="42"/>
      <c r="AH189" s="42"/>
      <c r="AI189" s="43"/>
      <c r="AJ189" s="110"/>
      <c r="AK189" s="44"/>
      <c r="AL189" s="44"/>
      <c r="AM189" s="44"/>
      <c r="AN189" s="152"/>
      <c r="AO189" s="153"/>
      <c r="AP189" s="138"/>
      <c r="AQ189" s="154"/>
      <c r="AR189" s="110"/>
      <c r="AS189" s="110"/>
      <c r="AT189" s="110"/>
      <c r="AU189" s="110"/>
      <c r="AV189" s="110"/>
      <c r="AW189" s="110"/>
      <c r="AX189" s="110"/>
      <c r="AY189" s="110"/>
      <c r="AZ189" s="110"/>
      <c r="BA189" s="110"/>
      <c r="BB189" s="110"/>
      <c r="BC189" s="110"/>
    </row>
    <row r="190" spans="1:55" x14ac:dyDescent="0.35">
      <c r="A190" s="29"/>
      <c r="B190" s="60"/>
      <c r="C190" s="96"/>
      <c r="D190" s="151"/>
      <c r="E190" s="151"/>
      <c r="F190" s="151"/>
      <c r="G190" s="151"/>
      <c r="H190" s="151"/>
      <c r="I190" s="151"/>
      <c r="J190" s="151"/>
      <c r="K190" s="151"/>
      <c r="L190" s="151"/>
      <c r="M190" s="151"/>
      <c r="N190" s="151"/>
      <c r="O190" s="151"/>
      <c r="P190" s="103"/>
      <c r="Q190" s="42"/>
      <c r="R190" s="42"/>
      <c r="S190" s="43"/>
      <c r="T190" s="151"/>
      <c r="U190" s="151"/>
      <c r="V190" s="151"/>
      <c r="W190" s="151"/>
      <c r="X190" s="151"/>
      <c r="Y190" s="151"/>
      <c r="Z190" s="151"/>
      <c r="AA190" s="151"/>
      <c r="AB190" s="151"/>
      <c r="AC190" s="44"/>
      <c r="AD190" s="44"/>
      <c r="AE190" s="44"/>
      <c r="AF190" s="103"/>
      <c r="AG190" s="42"/>
      <c r="AH190" s="42"/>
      <c r="AI190" s="43"/>
      <c r="AJ190" s="110"/>
      <c r="AK190" s="44"/>
      <c r="AL190" s="44"/>
      <c r="AM190" s="44"/>
      <c r="AN190" s="152"/>
      <c r="AO190" s="153"/>
      <c r="AP190" s="138"/>
      <c r="AQ190" s="154"/>
      <c r="AR190" s="110"/>
      <c r="AS190" s="110"/>
      <c r="AT190" s="110"/>
      <c r="AU190" s="110"/>
      <c r="AV190" s="110"/>
      <c r="AW190" s="110"/>
      <c r="AX190" s="110"/>
      <c r="AY190" s="110"/>
      <c r="AZ190" s="110"/>
      <c r="BA190" s="110"/>
      <c r="BB190" s="110"/>
      <c r="BC190" s="110"/>
    </row>
    <row r="191" spans="1:55" x14ac:dyDescent="0.35">
      <c r="A191" s="18" t="s">
        <v>154</v>
      </c>
      <c r="B191" s="19" t="s">
        <v>155</v>
      </c>
      <c r="C191" s="19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21"/>
      <c r="Q191" s="22"/>
      <c r="R191" s="22"/>
      <c r="S191" s="23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1"/>
      <c r="AG191" s="22"/>
      <c r="AH191" s="22"/>
      <c r="AI191" s="23"/>
      <c r="AJ191" s="25"/>
      <c r="AK191" s="24"/>
      <c r="AL191" s="24"/>
      <c r="AM191" s="24"/>
      <c r="AN191" s="26"/>
      <c r="AO191" s="27"/>
      <c r="AP191" s="28"/>
      <c r="AQ191" s="206"/>
    </row>
    <row r="192" spans="1:55" x14ac:dyDescent="0.35">
      <c r="A192" s="29">
        <v>46</v>
      </c>
      <c r="B192" s="56" t="s">
        <v>156</v>
      </c>
      <c r="C192" s="83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30"/>
      <c r="Q192" s="31"/>
      <c r="R192" s="31"/>
      <c r="S192" s="32"/>
      <c r="T192" s="207"/>
      <c r="U192" s="207"/>
      <c r="V192" s="207"/>
      <c r="W192" s="207"/>
      <c r="X192" s="207"/>
      <c r="Y192" s="207"/>
      <c r="Z192" s="207"/>
      <c r="AA192" s="207"/>
      <c r="AB192" s="207"/>
      <c r="AC192" s="207"/>
      <c r="AD192" s="207"/>
      <c r="AE192" s="207"/>
      <c r="AF192" s="30"/>
      <c r="AG192" s="31"/>
      <c r="AH192" s="31"/>
      <c r="AI192" s="32"/>
      <c r="AK192" s="207"/>
      <c r="AL192" s="207"/>
      <c r="AM192" s="207"/>
      <c r="AN192" s="34"/>
      <c r="AO192" s="35"/>
      <c r="AP192" s="36"/>
      <c r="AQ192" s="206"/>
    </row>
    <row r="193" spans="1:43" x14ac:dyDescent="0.35">
      <c r="A193" s="29">
        <v>47</v>
      </c>
      <c r="B193" s="59" t="s">
        <v>157</v>
      </c>
      <c r="C193" s="83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30"/>
      <c r="Q193" s="31"/>
      <c r="R193" s="31"/>
      <c r="S193" s="32"/>
      <c r="T193" s="207"/>
      <c r="U193" s="207"/>
      <c r="V193" s="207"/>
      <c r="W193" s="207"/>
      <c r="X193" s="207"/>
      <c r="Y193" s="207"/>
      <c r="Z193" s="207"/>
      <c r="AA193" s="207"/>
      <c r="AB193" s="207"/>
      <c r="AC193" s="207"/>
      <c r="AD193" s="207"/>
      <c r="AE193" s="207"/>
      <c r="AF193" s="30"/>
      <c r="AG193" s="31"/>
      <c r="AH193" s="31"/>
      <c r="AI193" s="32"/>
      <c r="AK193" s="207"/>
      <c r="AL193" s="207"/>
      <c r="AM193" s="207"/>
      <c r="AN193" s="34"/>
      <c r="AO193" s="35"/>
      <c r="AP193" s="36"/>
      <c r="AQ193" s="206" t="s">
        <v>158</v>
      </c>
    </row>
    <row r="194" spans="1:43" ht="29" x14ac:dyDescent="0.35">
      <c r="A194" s="29">
        <v>48</v>
      </c>
      <c r="B194" s="56" t="s">
        <v>159</v>
      </c>
      <c r="C194" s="83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30"/>
      <c r="Q194" s="31"/>
      <c r="R194" s="31"/>
      <c r="S194" s="32"/>
      <c r="T194" s="207"/>
      <c r="U194" s="207"/>
      <c r="V194" s="207"/>
      <c r="W194" s="207"/>
      <c r="X194" s="207"/>
      <c r="Y194" s="207"/>
      <c r="Z194" s="207"/>
      <c r="AA194" s="207"/>
      <c r="AB194" s="207"/>
      <c r="AC194" s="207"/>
      <c r="AD194" s="207"/>
      <c r="AE194" s="207"/>
      <c r="AF194" s="30"/>
      <c r="AG194" s="31"/>
      <c r="AH194" s="31"/>
      <c r="AI194" s="32"/>
      <c r="AK194" s="207"/>
      <c r="AL194" s="207"/>
      <c r="AM194" s="207"/>
      <c r="AN194" s="34"/>
      <c r="AO194" s="35"/>
      <c r="AP194" s="36"/>
      <c r="AQ194" s="206"/>
    </row>
    <row r="195" spans="1:43" x14ac:dyDescent="0.35">
      <c r="A195" s="29">
        <v>49</v>
      </c>
      <c r="B195" s="56" t="s">
        <v>160</v>
      </c>
      <c r="C195" s="83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30"/>
      <c r="Q195" s="31"/>
      <c r="R195" s="31"/>
      <c r="S195" s="32"/>
      <c r="T195" s="207"/>
      <c r="U195" s="207"/>
      <c r="V195" s="207"/>
      <c r="W195" s="207"/>
      <c r="X195" s="207"/>
      <c r="Y195" s="207"/>
      <c r="Z195" s="207"/>
      <c r="AA195" s="207"/>
      <c r="AB195" s="207"/>
      <c r="AC195" s="207"/>
      <c r="AD195" s="207"/>
      <c r="AE195" s="207"/>
      <c r="AF195" s="30"/>
      <c r="AG195" s="31"/>
      <c r="AH195" s="31"/>
      <c r="AI195" s="32"/>
      <c r="AK195" s="207"/>
      <c r="AL195" s="207"/>
      <c r="AM195" s="207"/>
      <c r="AN195" s="34"/>
      <c r="AO195" s="35"/>
      <c r="AP195" s="36"/>
      <c r="AQ195" s="206"/>
    </row>
    <row r="196" spans="1:43" x14ac:dyDescent="0.35">
      <c r="A196" s="29">
        <v>50</v>
      </c>
      <c r="B196" s="56" t="s">
        <v>161</v>
      </c>
      <c r="C196" s="83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61"/>
      <c r="Q196" s="62"/>
      <c r="R196" s="62"/>
      <c r="S196" s="63"/>
      <c r="T196" s="207"/>
      <c r="U196" s="207"/>
      <c r="V196" s="207"/>
      <c r="W196" s="207"/>
      <c r="X196" s="207"/>
      <c r="Y196" s="207"/>
      <c r="Z196" s="207"/>
      <c r="AA196" s="207"/>
      <c r="AB196" s="207"/>
      <c r="AC196" s="207"/>
      <c r="AD196" s="207"/>
      <c r="AE196" s="207"/>
      <c r="AF196" s="61"/>
      <c r="AG196" s="62"/>
      <c r="AH196" s="62"/>
      <c r="AI196" s="63"/>
      <c r="AK196" s="207"/>
      <c r="AL196" s="207"/>
      <c r="AM196" s="207"/>
      <c r="AN196" s="64"/>
      <c r="AO196" s="65"/>
      <c r="AP196" s="66"/>
      <c r="AQ196" s="206"/>
    </row>
    <row r="200" spans="1:43" x14ac:dyDescent="0.35">
      <c r="A200" s="207"/>
      <c r="B200" s="123" t="s">
        <v>188</v>
      </c>
      <c r="C200" s="82"/>
      <c r="D200" s="9"/>
      <c r="E200" s="9"/>
      <c r="F200" s="9"/>
      <c r="G200" s="207"/>
      <c r="H200" s="207"/>
      <c r="I200" s="207"/>
      <c r="J200" s="207"/>
      <c r="K200" s="207"/>
      <c r="L200" s="207"/>
      <c r="M200" s="207"/>
      <c r="N200" s="207"/>
      <c r="O200" s="207"/>
      <c r="P200" s="207"/>
      <c r="Q200" s="207"/>
      <c r="R200" s="207"/>
      <c r="S200" s="207"/>
      <c r="T200" s="207"/>
      <c r="U200" s="207"/>
      <c r="V200" s="207"/>
      <c r="W200" s="207"/>
      <c r="X200" s="207"/>
      <c r="Y200" s="207"/>
      <c r="Z200" s="207"/>
      <c r="AA200" s="207"/>
      <c r="AB200" s="207"/>
      <c r="AC200" s="207"/>
      <c r="AD200" s="207"/>
      <c r="AE200" s="207"/>
      <c r="AF200" s="207"/>
      <c r="AG200" s="207"/>
      <c r="AH200" s="207"/>
      <c r="AI200" s="207"/>
      <c r="AK200" s="207"/>
      <c r="AL200" s="207"/>
      <c r="AM200" s="207"/>
      <c r="AQ200" s="206"/>
    </row>
    <row r="201" spans="1:43" ht="29" x14ac:dyDescent="0.35">
      <c r="A201" s="207"/>
      <c r="B201" s="98" t="s">
        <v>189</v>
      </c>
      <c r="C201" s="124"/>
      <c r="D201" s="9"/>
      <c r="E201" s="9"/>
      <c r="F201" s="9"/>
      <c r="G201" s="207"/>
      <c r="H201" s="207"/>
      <c r="I201" s="207"/>
      <c r="J201" s="207"/>
      <c r="K201" s="207"/>
      <c r="L201" s="207"/>
      <c r="M201" s="207"/>
      <c r="N201" s="207"/>
      <c r="O201" s="207"/>
      <c r="P201" s="207"/>
      <c r="Q201" s="207"/>
      <c r="R201" s="207"/>
      <c r="S201" s="207"/>
      <c r="T201" s="207"/>
      <c r="U201" s="207"/>
      <c r="V201" s="207"/>
      <c r="W201" s="207"/>
      <c r="X201" s="207"/>
      <c r="Y201" s="207"/>
      <c r="Z201" s="207"/>
      <c r="AA201" s="207"/>
      <c r="AB201" s="207"/>
      <c r="AC201" s="207"/>
      <c r="AD201" s="207"/>
      <c r="AE201" s="207"/>
      <c r="AF201" s="207"/>
      <c r="AG201" s="207"/>
      <c r="AH201" s="207"/>
      <c r="AI201" s="207"/>
      <c r="AK201" s="207"/>
      <c r="AL201" s="207"/>
      <c r="AM201" s="207"/>
      <c r="AQ201" s="206"/>
    </row>
    <row r="202" spans="1:43" ht="29" x14ac:dyDescent="0.35">
      <c r="A202" s="207"/>
      <c r="B202" s="125" t="s">
        <v>190</v>
      </c>
      <c r="C202" s="124"/>
      <c r="D202" s="207"/>
      <c r="E202" s="207"/>
      <c r="F202" s="207"/>
      <c r="G202" s="207"/>
      <c r="H202" s="207"/>
      <c r="I202" s="207"/>
      <c r="J202" s="207"/>
      <c r="K202" s="207"/>
      <c r="L202" s="207"/>
      <c r="M202" s="207"/>
      <c r="N202" s="207"/>
      <c r="O202" s="207"/>
      <c r="P202" s="207"/>
      <c r="Q202" s="207"/>
      <c r="R202" s="207"/>
      <c r="S202" s="207"/>
      <c r="T202" s="207"/>
      <c r="U202" s="207"/>
      <c r="V202" s="207"/>
      <c r="W202" s="207"/>
      <c r="X202" s="207"/>
      <c r="Y202" s="207"/>
      <c r="Z202" s="207"/>
      <c r="AA202" s="207"/>
      <c r="AB202" s="207"/>
      <c r="AC202" s="207"/>
      <c r="AD202" s="207"/>
      <c r="AE202" s="207"/>
      <c r="AF202" s="207"/>
      <c r="AG202" s="207"/>
      <c r="AH202" s="207"/>
      <c r="AI202" s="207"/>
      <c r="AK202" s="207"/>
      <c r="AL202" s="207"/>
      <c r="AM202" s="207"/>
      <c r="AQ202" s="206"/>
    </row>
    <row r="203" spans="1:43" ht="43.5" x14ac:dyDescent="0.35">
      <c r="A203" s="207"/>
      <c r="B203" s="125" t="s">
        <v>191</v>
      </c>
      <c r="C203" s="124"/>
      <c r="D203" s="9"/>
      <c r="E203" s="9"/>
      <c r="F203" s="9"/>
      <c r="G203" s="207"/>
      <c r="H203" s="207"/>
      <c r="I203" s="207"/>
      <c r="J203" s="207"/>
      <c r="K203" s="207"/>
      <c r="L203" s="207"/>
      <c r="M203" s="207"/>
      <c r="N203" s="207"/>
      <c r="O203" s="207"/>
      <c r="P203" s="207"/>
      <c r="Q203" s="207"/>
      <c r="R203" s="207"/>
      <c r="S203" s="207"/>
      <c r="T203" s="207"/>
      <c r="U203" s="207"/>
      <c r="V203" s="207"/>
      <c r="W203" s="207"/>
      <c r="X203" s="207"/>
      <c r="Y203" s="207"/>
      <c r="Z203" s="207"/>
      <c r="AA203" s="207"/>
      <c r="AB203" s="207"/>
      <c r="AC203" s="207"/>
      <c r="AD203" s="207"/>
      <c r="AE203" s="207"/>
      <c r="AF203" s="207"/>
      <c r="AG203" s="207"/>
      <c r="AH203" s="207"/>
      <c r="AI203" s="207"/>
      <c r="AK203" s="207"/>
      <c r="AL203" s="207"/>
      <c r="AM203" s="207"/>
      <c r="AQ203" s="206"/>
    </row>
    <row r="204" spans="1:43" ht="43.5" x14ac:dyDescent="0.35">
      <c r="A204" s="207"/>
      <c r="B204" s="98" t="s">
        <v>192</v>
      </c>
      <c r="C204" s="124"/>
      <c r="D204" s="9"/>
      <c r="E204" s="9"/>
      <c r="F204" s="9"/>
      <c r="G204" s="207"/>
      <c r="H204" s="207"/>
      <c r="I204" s="207"/>
      <c r="J204" s="207"/>
      <c r="K204" s="207"/>
      <c r="L204" s="207"/>
      <c r="M204" s="207"/>
      <c r="N204" s="207"/>
      <c r="O204" s="207"/>
      <c r="P204" s="207"/>
      <c r="Q204" s="207"/>
      <c r="R204" s="207"/>
      <c r="S204" s="207"/>
      <c r="T204" s="207"/>
      <c r="U204" s="207"/>
      <c r="V204" s="207"/>
      <c r="W204" s="207"/>
      <c r="X204" s="207"/>
      <c r="Y204" s="207"/>
      <c r="Z204" s="207"/>
      <c r="AA204" s="207"/>
      <c r="AB204" s="207"/>
      <c r="AC204" s="207"/>
      <c r="AD204" s="207"/>
      <c r="AE204" s="207"/>
      <c r="AF204" s="207"/>
      <c r="AG204" s="207"/>
      <c r="AH204" s="207"/>
      <c r="AI204" s="207"/>
      <c r="AK204" s="207"/>
      <c r="AL204" s="207"/>
      <c r="AM204" s="207"/>
      <c r="AQ204" s="206"/>
    </row>
    <row r="205" spans="1:43" ht="29" x14ac:dyDescent="0.35">
      <c r="A205" s="207"/>
      <c r="B205" s="98" t="s">
        <v>193</v>
      </c>
      <c r="C205" s="124"/>
      <c r="D205" s="9"/>
      <c r="E205" s="9"/>
      <c r="F205" s="9"/>
      <c r="G205" s="207"/>
      <c r="H205" s="207"/>
      <c r="I205" s="207"/>
      <c r="J205" s="207"/>
      <c r="K205" s="207"/>
      <c r="L205" s="207"/>
      <c r="M205" s="207"/>
      <c r="N205" s="207"/>
      <c r="O205" s="207"/>
      <c r="P205" s="207"/>
      <c r="Q205" s="207"/>
      <c r="R205" s="207"/>
      <c r="S205" s="207"/>
      <c r="T205" s="207"/>
      <c r="U205" s="207"/>
      <c r="V205" s="207"/>
      <c r="W205" s="207"/>
      <c r="X205" s="207"/>
      <c r="Y205" s="207"/>
      <c r="Z205" s="207"/>
      <c r="AA205" s="207"/>
      <c r="AB205" s="207"/>
      <c r="AC205" s="207"/>
      <c r="AD205" s="207"/>
      <c r="AE205" s="207"/>
      <c r="AF205" s="207"/>
      <c r="AG205" s="207"/>
      <c r="AH205" s="207"/>
      <c r="AI205" s="207"/>
      <c r="AK205" s="207"/>
      <c r="AL205" s="207"/>
      <c r="AM205" s="207"/>
      <c r="AQ205" s="206"/>
    </row>
    <row r="206" spans="1:43" ht="29" x14ac:dyDescent="0.35">
      <c r="A206" s="207"/>
      <c r="B206" s="98" t="s">
        <v>194</v>
      </c>
      <c r="C206" s="124"/>
      <c r="D206" s="9"/>
      <c r="E206" s="9"/>
      <c r="F206" s="9"/>
      <c r="G206" s="207"/>
      <c r="H206" s="207"/>
      <c r="I206" s="207"/>
      <c r="J206" s="207"/>
      <c r="K206" s="207"/>
      <c r="L206" s="207"/>
      <c r="M206" s="207"/>
      <c r="N206" s="207"/>
      <c r="O206" s="207"/>
      <c r="P206" s="207"/>
      <c r="Q206" s="207"/>
      <c r="R206" s="207"/>
      <c r="S206" s="207"/>
      <c r="T206" s="207"/>
      <c r="U206" s="207"/>
      <c r="V206" s="207"/>
      <c r="W206" s="207"/>
      <c r="X206" s="207"/>
      <c r="Y206" s="207"/>
      <c r="Z206" s="207"/>
      <c r="AA206" s="207"/>
      <c r="AB206" s="207"/>
      <c r="AC206" s="207"/>
      <c r="AD206" s="207"/>
      <c r="AE206" s="207"/>
      <c r="AF206" s="207"/>
      <c r="AG206" s="207"/>
      <c r="AH206" s="207"/>
      <c r="AI206" s="207"/>
      <c r="AK206" s="207"/>
      <c r="AL206" s="207"/>
      <c r="AM206" s="207"/>
      <c r="AQ206" s="206"/>
    </row>
    <row r="208" spans="1:43" x14ac:dyDescent="0.35">
      <c r="A208" s="207"/>
      <c r="B208" s="126" t="s">
        <v>195</v>
      </c>
      <c r="D208" s="207"/>
      <c r="E208" s="207"/>
      <c r="F208" s="207"/>
      <c r="G208" s="207"/>
      <c r="H208" s="207"/>
      <c r="I208" s="207"/>
      <c r="J208" s="207"/>
      <c r="K208" s="207"/>
      <c r="L208" s="207"/>
      <c r="M208" s="207"/>
      <c r="N208" s="207"/>
      <c r="O208" s="207"/>
      <c r="P208" s="207"/>
      <c r="Q208" s="207"/>
      <c r="R208" s="207"/>
      <c r="S208" s="207"/>
      <c r="T208" s="207"/>
      <c r="U208" s="207"/>
      <c r="V208" s="207"/>
      <c r="W208" s="207"/>
      <c r="X208" s="207"/>
      <c r="Y208" s="207"/>
      <c r="Z208" s="207"/>
      <c r="AA208" s="207"/>
      <c r="AB208" s="207"/>
      <c r="AC208" s="207"/>
      <c r="AD208" s="207"/>
      <c r="AE208" s="207"/>
      <c r="AF208" s="207"/>
      <c r="AG208" s="207"/>
      <c r="AH208" s="207"/>
      <c r="AI208" s="207"/>
      <c r="AK208" s="207"/>
      <c r="AL208" s="207"/>
      <c r="AM208" s="207"/>
      <c r="AQ208" s="206"/>
    </row>
    <row r="209" spans="1:43" x14ac:dyDescent="0.35">
      <c r="A209" s="207"/>
      <c r="B209" s="200" t="s">
        <v>196</v>
      </c>
      <c r="D209" s="207"/>
      <c r="E209" s="207"/>
      <c r="F209" s="207"/>
      <c r="G209" s="207"/>
      <c r="H209" s="207"/>
      <c r="I209" s="207"/>
      <c r="J209" s="207"/>
      <c r="K209" s="207"/>
      <c r="L209" s="207"/>
      <c r="M209" s="207"/>
      <c r="N209" s="207"/>
      <c r="O209" s="207"/>
      <c r="P209" s="207"/>
      <c r="Q209" s="207"/>
      <c r="R209" s="207"/>
      <c r="S209" s="207"/>
      <c r="T209" s="207"/>
      <c r="U209" s="207"/>
      <c r="V209" s="207"/>
      <c r="W209" s="207"/>
      <c r="X209" s="207"/>
      <c r="Y209" s="207"/>
      <c r="Z209" s="207"/>
      <c r="AA209" s="207"/>
      <c r="AB209" s="207"/>
      <c r="AC209" s="207"/>
      <c r="AD209" s="207"/>
      <c r="AE209" s="207"/>
      <c r="AF209" s="207"/>
      <c r="AG209" s="207"/>
      <c r="AH209" s="207"/>
      <c r="AI209" s="207"/>
      <c r="AK209" s="207"/>
      <c r="AL209" s="207"/>
      <c r="AM209" s="207"/>
      <c r="AQ209" s="206"/>
    </row>
    <row r="210" spans="1:43" x14ac:dyDescent="0.35">
      <c r="A210" s="207"/>
      <c r="B210" s="126" t="s">
        <v>197</v>
      </c>
      <c r="D210" s="207"/>
      <c r="E210" s="207"/>
      <c r="F210" s="207"/>
      <c r="G210" s="207"/>
      <c r="H210" s="207"/>
      <c r="I210" s="207"/>
      <c r="J210" s="207"/>
      <c r="K210" s="207"/>
      <c r="L210" s="207"/>
      <c r="M210" s="207"/>
      <c r="N210" s="207"/>
      <c r="O210" s="207"/>
      <c r="P210" s="207"/>
      <c r="Q210" s="207"/>
      <c r="R210" s="207"/>
      <c r="S210" s="207"/>
      <c r="T210" s="207"/>
      <c r="U210" s="207"/>
      <c r="V210" s="207"/>
      <c r="W210" s="207"/>
      <c r="X210" s="207"/>
      <c r="Y210" s="207"/>
      <c r="Z210" s="207"/>
      <c r="AA210" s="207"/>
      <c r="AB210" s="207"/>
      <c r="AC210" s="207"/>
      <c r="AD210" s="207"/>
      <c r="AE210" s="207"/>
      <c r="AF210" s="207"/>
      <c r="AG210" s="207"/>
      <c r="AH210" s="207"/>
      <c r="AI210" s="207"/>
      <c r="AK210" s="207"/>
      <c r="AL210" s="207"/>
      <c r="AM210" s="207"/>
      <c r="AQ210" s="206"/>
    </row>
    <row r="211" spans="1:43" x14ac:dyDescent="0.35">
      <c r="A211" s="207"/>
      <c r="B211" s="199" t="s">
        <v>198</v>
      </c>
      <c r="D211" s="207"/>
      <c r="E211" s="207"/>
      <c r="F211" s="207"/>
      <c r="G211" s="207"/>
      <c r="H211" s="207"/>
      <c r="I211" s="207"/>
      <c r="J211" s="207"/>
      <c r="K211" s="207"/>
      <c r="L211" s="207"/>
      <c r="M211" s="207"/>
      <c r="N211" s="207"/>
      <c r="O211" s="207"/>
      <c r="P211" s="207"/>
      <c r="Q211" s="207"/>
      <c r="R211" s="207"/>
      <c r="S211" s="207"/>
      <c r="T211" s="207"/>
      <c r="U211" s="207"/>
      <c r="V211" s="207"/>
      <c r="W211" s="207"/>
      <c r="X211" s="207"/>
      <c r="Y211" s="207"/>
      <c r="Z211" s="207"/>
      <c r="AA211" s="207"/>
      <c r="AB211" s="207"/>
      <c r="AC211" s="207"/>
      <c r="AD211" s="207"/>
      <c r="AE211" s="207"/>
      <c r="AF211" s="207"/>
      <c r="AG211" s="207"/>
      <c r="AH211" s="207"/>
      <c r="AI211" s="207"/>
      <c r="AK211" s="207"/>
      <c r="AL211" s="207"/>
      <c r="AM211" s="207"/>
      <c r="AQ211" s="206"/>
    </row>
    <row r="212" spans="1:43" ht="29" x14ac:dyDescent="0.35">
      <c r="A212" s="207"/>
      <c r="B212" s="199" t="s">
        <v>199</v>
      </c>
      <c r="D212" s="207"/>
      <c r="E212" s="207"/>
      <c r="F212" s="207"/>
      <c r="G212" s="207"/>
      <c r="H212" s="207"/>
      <c r="I212" s="207"/>
      <c r="J212" s="207"/>
      <c r="K212" s="207"/>
      <c r="L212" s="207"/>
      <c r="M212" s="207"/>
      <c r="N212" s="207"/>
      <c r="O212" s="207"/>
      <c r="P212" s="207"/>
      <c r="Q212" s="207"/>
      <c r="R212" s="207"/>
      <c r="S212" s="207"/>
      <c r="T212" s="207"/>
      <c r="U212" s="207"/>
      <c r="V212" s="207"/>
      <c r="W212" s="207"/>
      <c r="X212" s="207"/>
      <c r="Y212" s="207"/>
      <c r="Z212" s="207"/>
      <c r="AA212" s="207"/>
      <c r="AB212" s="207"/>
      <c r="AC212" s="207"/>
      <c r="AD212" s="207"/>
      <c r="AE212" s="207"/>
      <c r="AF212" s="207"/>
      <c r="AG212" s="207"/>
      <c r="AH212" s="207"/>
      <c r="AI212" s="207"/>
      <c r="AK212" s="207"/>
      <c r="AL212" s="207"/>
      <c r="AM212" s="207"/>
      <c r="AQ212" s="206"/>
    </row>
    <row r="213" spans="1:43" x14ac:dyDescent="0.35">
      <c r="A213" s="207"/>
      <c r="B213" s="199" t="s">
        <v>200</v>
      </c>
      <c r="D213" s="207"/>
      <c r="E213" s="207"/>
      <c r="F213" s="207"/>
      <c r="G213" s="207"/>
      <c r="H213" s="207"/>
      <c r="I213" s="207"/>
      <c r="J213" s="207"/>
      <c r="K213" s="207"/>
      <c r="L213" s="207"/>
      <c r="M213" s="207"/>
      <c r="N213" s="207"/>
      <c r="O213" s="207"/>
      <c r="P213" s="207"/>
      <c r="Q213" s="207"/>
      <c r="R213" s="207"/>
      <c r="S213" s="207"/>
      <c r="T213" s="207"/>
      <c r="U213" s="207"/>
      <c r="V213" s="207"/>
      <c r="W213" s="207"/>
      <c r="X213" s="207"/>
      <c r="Y213" s="207"/>
      <c r="Z213" s="207"/>
      <c r="AA213" s="207"/>
      <c r="AB213" s="207"/>
      <c r="AC213" s="207"/>
      <c r="AD213" s="207"/>
      <c r="AE213" s="207"/>
      <c r="AF213" s="207"/>
      <c r="AG213" s="207"/>
      <c r="AH213" s="207"/>
      <c r="AI213" s="207"/>
      <c r="AK213" s="207"/>
      <c r="AL213" s="207"/>
      <c r="AM213" s="207"/>
      <c r="AQ213" s="206"/>
    </row>
    <row r="214" spans="1:43" x14ac:dyDescent="0.35">
      <c r="A214" s="207"/>
      <c r="B214" s="126" t="s">
        <v>201</v>
      </c>
      <c r="D214" s="207"/>
      <c r="E214" s="207"/>
      <c r="F214" s="207"/>
      <c r="G214" s="207"/>
      <c r="H214" s="207"/>
      <c r="I214" s="207"/>
      <c r="J214" s="207"/>
      <c r="K214" s="207"/>
      <c r="L214" s="207"/>
      <c r="M214" s="207"/>
      <c r="N214" s="207"/>
      <c r="O214" s="207"/>
      <c r="P214" s="207"/>
      <c r="Q214" s="207"/>
      <c r="R214" s="207"/>
      <c r="S214" s="207"/>
      <c r="T214" s="207"/>
      <c r="U214" s="207"/>
      <c r="V214" s="207"/>
      <c r="W214" s="207"/>
      <c r="X214" s="207"/>
      <c r="Y214" s="207"/>
      <c r="Z214" s="207"/>
      <c r="AA214" s="207"/>
      <c r="AB214" s="207"/>
      <c r="AC214" s="207"/>
      <c r="AD214" s="207"/>
      <c r="AE214" s="207"/>
      <c r="AF214" s="207"/>
      <c r="AG214" s="207"/>
      <c r="AH214" s="207"/>
      <c r="AI214" s="207"/>
      <c r="AK214" s="207"/>
      <c r="AL214" s="207"/>
      <c r="AM214" s="207"/>
      <c r="AQ214" s="206"/>
    </row>
    <row r="215" spans="1:43" x14ac:dyDescent="0.35">
      <c r="A215" s="207"/>
      <c r="B215" s="199" t="s">
        <v>202</v>
      </c>
      <c r="D215" s="207"/>
      <c r="E215" s="207"/>
      <c r="F215" s="207"/>
      <c r="G215" s="207"/>
      <c r="H215" s="207"/>
      <c r="I215" s="207"/>
      <c r="J215" s="207"/>
      <c r="K215" s="207"/>
      <c r="L215" s="207"/>
      <c r="M215" s="207"/>
      <c r="N215" s="207"/>
      <c r="O215" s="207"/>
      <c r="P215" s="207"/>
      <c r="Q215" s="207"/>
      <c r="R215" s="207"/>
      <c r="S215" s="207"/>
      <c r="T215" s="207"/>
      <c r="U215" s="207"/>
      <c r="V215" s="207"/>
      <c r="W215" s="207"/>
      <c r="X215" s="207"/>
      <c r="Y215" s="207"/>
      <c r="Z215" s="207"/>
      <c r="AA215" s="207"/>
      <c r="AB215" s="207"/>
      <c r="AC215" s="207"/>
      <c r="AD215" s="207"/>
      <c r="AE215" s="207"/>
      <c r="AF215" s="207"/>
      <c r="AG215" s="207"/>
      <c r="AH215" s="207"/>
      <c r="AI215" s="207"/>
      <c r="AK215" s="207"/>
      <c r="AL215" s="207"/>
      <c r="AM215" s="207"/>
      <c r="AQ215" s="206"/>
    </row>
    <row r="216" spans="1:43" x14ac:dyDescent="0.35">
      <c r="B216" s="199" t="s">
        <v>203</v>
      </c>
    </row>
  </sheetData>
  <mergeCells count="16">
    <mergeCell ref="AZ1:BC1"/>
    <mergeCell ref="AV1:AY1"/>
    <mergeCell ref="AR1:AU1"/>
    <mergeCell ref="AQ183:AQ185"/>
    <mergeCell ref="AQ96:AQ101"/>
    <mergeCell ref="AQ179:AQ180"/>
    <mergeCell ref="AQ91:AQ92"/>
    <mergeCell ref="AJ1:AM1"/>
    <mergeCell ref="D1:M1"/>
    <mergeCell ref="T1:AE1"/>
    <mergeCell ref="AQ64:AQ75"/>
    <mergeCell ref="AQ77:AQ80"/>
    <mergeCell ref="AC2:AE2"/>
    <mergeCell ref="W2:Y2"/>
    <mergeCell ref="Z2:AB2"/>
    <mergeCell ref="T2:V2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365"/>
  <sheetViews>
    <sheetView tabSelected="1" zoomScale="80" zoomScaleNormal="80" workbookViewId="0">
      <selection activeCell="O11" sqref="O11"/>
    </sheetView>
  </sheetViews>
  <sheetFormatPr defaultColWidth="9.1796875" defaultRowHeight="14.5" x14ac:dyDescent="0.35"/>
  <cols>
    <col min="1" max="1" width="2.81640625" style="68" customWidth="1"/>
    <col min="2" max="2" width="2.81640625" style="67" customWidth="1"/>
    <col min="3" max="3" width="56.7265625" style="68" customWidth="1"/>
    <col min="4" max="4" width="9.1796875" style="68"/>
    <col min="5" max="5" width="2.81640625" style="68" customWidth="1"/>
    <col min="6" max="7" width="9.1796875" style="68"/>
    <col min="8" max="11" width="9.1796875" style="217"/>
    <col min="12" max="15" width="10.81640625" style="217" customWidth="1"/>
    <col min="16" max="16384" width="9.1796875" style="217"/>
  </cols>
  <sheetData>
    <row r="2" spans="2:12" x14ac:dyDescent="0.35">
      <c r="B2" s="67">
        <v>1</v>
      </c>
      <c r="C2" s="68" t="s">
        <v>204</v>
      </c>
    </row>
    <row r="6" spans="2:12" x14ac:dyDescent="0.35">
      <c r="L6" s="217" t="s">
        <v>216</v>
      </c>
    </row>
    <row r="7" spans="2:12" x14ac:dyDescent="0.35">
      <c r="L7" s="217" t="s">
        <v>217</v>
      </c>
    </row>
    <row r="8" spans="2:12" x14ac:dyDescent="0.35">
      <c r="L8" s="217" t="s">
        <v>218</v>
      </c>
    </row>
    <row r="9" spans="2:12" x14ac:dyDescent="0.35">
      <c r="L9" s="217" t="s">
        <v>219</v>
      </c>
    </row>
    <row r="19" spans="3:9" x14ac:dyDescent="0.35">
      <c r="C19" s="68" t="s">
        <v>11</v>
      </c>
    </row>
    <row r="23" spans="3:9" x14ac:dyDescent="0.35">
      <c r="I23" s="217" t="s">
        <v>220</v>
      </c>
    </row>
    <row r="33" spans="2:10" x14ac:dyDescent="0.35">
      <c r="B33" s="67">
        <v>2</v>
      </c>
      <c r="C33" s="68" t="s">
        <v>19</v>
      </c>
    </row>
    <row r="35" spans="2:10" x14ac:dyDescent="0.35">
      <c r="J35" s="217" t="s">
        <v>221</v>
      </c>
    </row>
    <row r="36" spans="2:10" x14ac:dyDescent="0.35">
      <c r="J36" s="217" t="s">
        <v>222</v>
      </c>
    </row>
    <row r="37" spans="2:10" x14ac:dyDescent="0.35">
      <c r="J37" s="217" t="s">
        <v>223</v>
      </c>
    </row>
    <row r="39" spans="2:10" x14ac:dyDescent="0.35">
      <c r="J39" s="217" t="s">
        <v>224</v>
      </c>
    </row>
    <row r="40" spans="2:10" x14ac:dyDescent="0.35">
      <c r="J40" s="217" t="s">
        <v>225</v>
      </c>
    </row>
    <row r="41" spans="2:10" x14ac:dyDescent="0.35">
      <c r="J41" s="217" t="s">
        <v>226</v>
      </c>
    </row>
    <row r="47" spans="2:10" x14ac:dyDescent="0.35">
      <c r="B47" s="67">
        <v>3</v>
      </c>
      <c r="C47" s="68" t="s">
        <v>31</v>
      </c>
    </row>
    <row r="52" spans="2:12" x14ac:dyDescent="0.35">
      <c r="L52" s="217" t="s">
        <v>227</v>
      </c>
    </row>
    <row r="53" spans="2:12" x14ac:dyDescent="0.35">
      <c r="L53" s="217" t="s">
        <v>228</v>
      </c>
    </row>
    <row r="55" spans="2:12" x14ac:dyDescent="0.35">
      <c r="L55" s="217" t="s">
        <v>229</v>
      </c>
    </row>
    <row r="56" spans="2:12" x14ac:dyDescent="0.35">
      <c r="L56" s="217" t="s">
        <v>230</v>
      </c>
    </row>
    <row r="57" spans="2:12" x14ac:dyDescent="0.35">
      <c r="L57" s="217" t="s">
        <v>231</v>
      </c>
    </row>
    <row r="64" spans="2:12" x14ac:dyDescent="0.35">
      <c r="B64" s="67">
        <v>4</v>
      </c>
      <c r="C64" s="68" t="s">
        <v>47</v>
      </c>
    </row>
    <row r="69" spans="12:12" x14ac:dyDescent="0.35">
      <c r="L69" s="217" t="s">
        <v>232</v>
      </c>
    </row>
    <row r="70" spans="12:12" x14ac:dyDescent="0.35">
      <c r="L70" s="217" t="s">
        <v>233</v>
      </c>
    </row>
    <row r="71" spans="12:12" x14ac:dyDescent="0.35">
      <c r="L71" s="217" t="s">
        <v>234</v>
      </c>
    </row>
    <row r="72" spans="12:12" x14ac:dyDescent="0.35">
      <c r="L72" s="217" t="s">
        <v>235</v>
      </c>
    </row>
    <row r="73" spans="12:12" x14ac:dyDescent="0.35">
      <c r="L73" s="217" t="s">
        <v>236</v>
      </c>
    </row>
    <row r="82" spans="2:15" x14ac:dyDescent="0.35">
      <c r="B82" s="67">
        <v>5</v>
      </c>
      <c r="C82" s="68" t="s">
        <v>49</v>
      </c>
    </row>
    <row r="83" spans="2:15" x14ac:dyDescent="0.35">
      <c r="L83" s="232"/>
      <c r="M83" s="232"/>
      <c r="N83" s="232"/>
      <c r="O83" s="232"/>
    </row>
    <row r="84" spans="2:15" x14ac:dyDescent="0.35">
      <c r="L84" s="218"/>
      <c r="M84" s="218"/>
      <c r="N84" s="218"/>
      <c r="O84" s="218"/>
    </row>
    <row r="86" spans="2:15" x14ac:dyDescent="0.35">
      <c r="J86" s="217" t="s">
        <v>237</v>
      </c>
    </row>
    <row r="87" spans="2:15" x14ac:dyDescent="0.35">
      <c r="J87" s="217" t="s">
        <v>238</v>
      </c>
    </row>
    <row r="88" spans="2:15" x14ac:dyDescent="0.35">
      <c r="J88" s="217" t="s">
        <v>239</v>
      </c>
    </row>
    <row r="98" spans="2:12" x14ac:dyDescent="0.35">
      <c r="C98" s="68" t="s">
        <v>63</v>
      </c>
    </row>
    <row r="103" spans="2:12" x14ac:dyDescent="0.35">
      <c r="L103" s="217" t="s">
        <v>240</v>
      </c>
    </row>
    <row r="111" spans="2:12" x14ac:dyDescent="0.35">
      <c r="B111" s="67">
        <v>7</v>
      </c>
      <c r="C111" s="68" t="s">
        <v>61</v>
      </c>
    </row>
    <row r="116" spans="3:12" x14ac:dyDescent="0.35">
      <c r="L116" s="217" t="s">
        <v>241</v>
      </c>
    </row>
    <row r="117" spans="3:12" x14ac:dyDescent="0.35">
      <c r="L117" s="217" t="s">
        <v>242</v>
      </c>
    </row>
    <row r="118" spans="3:12" x14ac:dyDescent="0.35">
      <c r="L118" s="217" t="s">
        <v>244</v>
      </c>
    </row>
    <row r="119" spans="3:12" x14ac:dyDescent="0.35">
      <c r="L119" s="217" t="s">
        <v>243</v>
      </c>
    </row>
    <row r="124" spans="3:12" x14ac:dyDescent="0.35">
      <c r="C124" s="68" t="s">
        <v>64</v>
      </c>
    </row>
    <row r="126" spans="3:12" x14ac:dyDescent="0.35">
      <c r="L126" s="217" t="s">
        <v>245</v>
      </c>
    </row>
    <row r="127" spans="3:12" x14ac:dyDescent="0.35">
      <c r="L127" s="217" t="s">
        <v>246</v>
      </c>
    </row>
    <row r="128" spans="3:12" x14ac:dyDescent="0.35">
      <c r="L128" s="217" t="s">
        <v>247</v>
      </c>
    </row>
    <row r="129" spans="3:12" x14ac:dyDescent="0.35">
      <c r="L129" s="217" t="s">
        <v>248</v>
      </c>
    </row>
    <row r="130" spans="3:12" x14ac:dyDescent="0.35">
      <c r="L130" s="217" t="s">
        <v>249</v>
      </c>
    </row>
    <row r="131" spans="3:12" x14ac:dyDescent="0.35">
      <c r="L131" s="217" t="s">
        <v>250</v>
      </c>
    </row>
    <row r="132" spans="3:12" x14ac:dyDescent="0.35">
      <c r="L132" s="217" t="s">
        <v>251</v>
      </c>
    </row>
    <row r="137" spans="3:12" x14ac:dyDescent="0.35">
      <c r="C137" s="68" t="s">
        <v>212</v>
      </c>
    </row>
    <row r="140" spans="3:12" x14ac:dyDescent="0.35">
      <c r="L140" s="217" t="s">
        <v>252</v>
      </c>
    </row>
    <row r="150" spans="3:12" x14ac:dyDescent="0.35">
      <c r="C150" s="68" t="s">
        <v>205</v>
      </c>
    </row>
    <row r="151" spans="3:12" x14ac:dyDescent="0.35">
      <c r="C151" s="68" t="s">
        <v>130</v>
      </c>
    </row>
    <row r="155" spans="3:12" x14ac:dyDescent="0.35">
      <c r="L155" s="217" t="s">
        <v>253</v>
      </c>
    </row>
    <row r="156" spans="3:12" x14ac:dyDescent="0.35">
      <c r="L156" s="217" t="s">
        <v>254</v>
      </c>
    </row>
    <row r="163" spans="2:7" x14ac:dyDescent="0.35">
      <c r="B163" s="67">
        <v>9</v>
      </c>
      <c r="C163" s="68" t="s">
        <v>206</v>
      </c>
    </row>
    <row r="164" spans="2:7" x14ac:dyDescent="0.35">
      <c r="B164" s="67">
        <v>10</v>
      </c>
      <c r="C164" s="68" t="s">
        <v>72</v>
      </c>
    </row>
    <row r="165" spans="2:7" x14ac:dyDescent="0.35">
      <c r="B165" s="67">
        <v>11</v>
      </c>
      <c r="C165" s="68" t="s">
        <v>75</v>
      </c>
    </row>
    <row r="166" spans="2:7" x14ac:dyDescent="0.35">
      <c r="G166" s="217" t="s">
        <v>255</v>
      </c>
    </row>
    <row r="167" spans="2:7" x14ac:dyDescent="0.35">
      <c r="G167" s="217" t="s">
        <v>256</v>
      </c>
    </row>
    <row r="168" spans="2:7" x14ac:dyDescent="0.35">
      <c r="G168" s="217"/>
    </row>
    <row r="169" spans="2:7" x14ac:dyDescent="0.35">
      <c r="G169" s="217" t="s">
        <v>257</v>
      </c>
    </row>
    <row r="170" spans="2:7" x14ac:dyDescent="0.35">
      <c r="G170" s="217" t="s">
        <v>258</v>
      </c>
    </row>
    <row r="171" spans="2:7" x14ac:dyDescent="0.35">
      <c r="G171" s="217" t="s">
        <v>259</v>
      </c>
    </row>
    <row r="172" spans="2:7" x14ac:dyDescent="0.35">
      <c r="G172" s="217" t="s">
        <v>260</v>
      </c>
    </row>
    <row r="173" spans="2:7" x14ac:dyDescent="0.35">
      <c r="G173" s="217"/>
    </row>
    <row r="174" spans="2:7" x14ac:dyDescent="0.35">
      <c r="G174" s="217" t="s">
        <v>261</v>
      </c>
    </row>
    <row r="175" spans="2:7" x14ac:dyDescent="0.35">
      <c r="G175" s="217" t="s">
        <v>262</v>
      </c>
    </row>
    <row r="176" spans="2:7" x14ac:dyDescent="0.35">
      <c r="G176" s="217"/>
    </row>
    <row r="177" spans="2:7" x14ac:dyDescent="0.35">
      <c r="G177" s="217" t="s">
        <v>263</v>
      </c>
    </row>
    <row r="178" spans="2:7" x14ac:dyDescent="0.35">
      <c r="G178" s="217" t="s">
        <v>264</v>
      </c>
    </row>
    <row r="179" spans="2:7" x14ac:dyDescent="0.35">
      <c r="G179" s="217"/>
    </row>
    <row r="181" spans="2:7" x14ac:dyDescent="0.35">
      <c r="B181" s="67">
        <v>12</v>
      </c>
      <c r="C181" s="68" t="s">
        <v>79</v>
      </c>
      <c r="G181" s="217"/>
    </row>
    <row r="182" spans="2:7" x14ac:dyDescent="0.35">
      <c r="B182" s="67">
        <v>14</v>
      </c>
      <c r="C182" s="68" t="s">
        <v>84</v>
      </c>
      <c r="G182" s="217"/>
    </row>
    <row r="183" spans="2:7" x14ac:dyDescent="0.35">
      <c r="B183" s="67">
        <v>15</v>
      </c>
      <c r="C183" s="68" t="s">
        <v>87</v>
      </c>
      <c r="G183" s="217"/>
    </row>
    <row r="189" spans="2:7" x14ac:dyDescent="0.35">
      <c r="G189" s="217" t="s">
        <v>265</v>
      </c>
    </row>
    <row r="190" spans="2:7" x14ac:dyDescent="0.35">
      <c r="G190" s="217" t="s">
        <v>266</v>
      </c>
    </row>
    <row r="191" spans="2:7" x14ac:dyDescent="0.35">
      <c r="G191" s="217" t="s">
        <v>267</v>
      </c>
    </row>
    <row r="199" spans="3:12" x14ac:dyDescent="0.35">
      <c r="C199" s="68" t="s">
        <v>90</v>
      </c>
    </row>
    <row r="203" spans="3:12" x14ac:dyDescent="0.35">
      <c r="L203" s="217" t="s">
        <v>268</v>
      </c>
    </row>
    <row r="210" spans="2:12" x14ac:dyDescent="0.35">
      <c r="B210" s="67">
        <v>16</v>
      </c>
      <c r="C210" s="68" t="s">
        <v>93</v>
      </c>
    </row>
    <row r="216" spans="2:12" x14ac:dyDescent="0.35">
      <c r="L216" s="217" t="s">
        <v>269</v>
      </c>
    </row>
    <row r="223" spans="2:12" x14ac:dyDescent="0.35">
      <c r="B223" s="67">
        <v>17</v>
      </c>
      <c r="C223" s="68" t="s">
        <v>95</v>
      </c>
    </row>
    <row r="224" spans="2:12" x14ac:dyDescent="0.35">
      <c r="B224" s="67">
        <v>18</v>
      </c>
      <c r="C224" s="68" t="s">
        <v>97</v>
      </c>
    </row>
    <row r="230" spans="2:12" x14ac:dyDescent="0.35">
      <c r="L230" s="217" t="s">
        <v>270</v>
      </c>
    </row>
    <row r="239" spans="2:12" x14ac:dyDescent="0.35">
      <c r="B239" s="67">
        <v>21</v>
      </c>
      <c r="C239" s="68" t="s">
        <v>102</v>
      </c>
    </row>
    <row r="240" spans="2:12" x14ac:dyDescent="0.35">
      <c r="B240" s="67">
        <v>24</v>
      </c>
      <c r="C240" s="68" t="s">
        <v>106</v>
      </c>
    </row>
    <row r="243" spans="2:12" x14ac:dyDescent="0.35">
      <c r="L243" s="217" t="s">
        <v>271</v>
      </c>
    </row>
    <row r="244" spans="2:12" x14ac:dyDescent="0.35">
      <c r="L244" s="217" t="s">
        <v>272</v>
      </c>
    </row>
    <row r="245" spans="2:12" x14ac:dyDescent="0.35">
      <c r="L245" s="217" t="s">
        <v>273</v>
      </c>
    </row>
    <row r="247" spans="2:12" x14ac:dyDescent="0.35">
      <c r="L247" s="217" t="s">
        <v>274</v>
      </c>
    </row>
    <row r="248" spans="2:12" x14ac:dyDescent="0.35">
      <c r="L248" s="217" t="s">
        <v>275</v>
      </c>
    </row>
    <row r="255" spans="2:12" x14ac:dyDescent="0.35">
      <c r="B255" s="67">
        <v>26</v>
      </c>
      <c r="C255" s="68" t="s">
        <v>207</v>
      </c>
    </row>
    <row r="256" spans="2:12" x14ac:dyDescent="0.35">
      <c r="B256" s="67">
        <v>27</v>
      </c>
      <c r="C256" s="68" t="s">
        <v>208</v>
      </c>
    </row>
    <row r="260" spans="3:12" x14ac:dyDescent="0.35">
      <c r="L260" s="217" t="s">
        <v>276</v>
      </c>
    </row>
    <row r="261" spans="3:12" x14ac:dyDescent="0.35">
      <c r="L261" s="217" t="s">
        <v>277</v>
      </c>
    </row>
    <row r="262" spans="3:12" x14ac:dyDescent="0.35">
      <c r="L262" s="217" t="s">
        <v>278</v>
      </c>
    </row>
    <row r="271" spans="3:12" x14ac:dyDescent="0.35">
      <c r="C271" s="68" t="s">
        <v>209</v>
      </c>
    </row>
    <row r="277" spans="3:12" x14ac:dyDescent="0.35">
      <c r="L277" s="217" t="s">
        <v>283</v>
      </c>
    </row>
    <row r="285" spans="3:12" x14ac:dyDescent="0.35">
      <c r="C285" s="68" t="s">
        <v>118</v>
      </c>
    </row>
    <row r="291" spans="3:12" x14ac:dyDescent="0.35">
      <c r="L291" s="217" t="s">
        <v>279</v>
      </c>
    </row>
    <row r="292" spans="3:12" x14ac:dyDescent="0.35">
      <c r="L292" s="217" t="s">
        <v>280</v>
      </c>
    </row>
    <row r="294" spans="3:12" x14ac:dyDescent="0.35">
      <c r="L294" s="217" t="s">
        <v>281</v>
      </c>
    </row>
    <row r="295" spans="3:12" x14ac:dyDescent="0.35">
      <c r="L295" s="217" t="s">
        <v>282</v>
      </c>
    </row>
    <row r="299" spans="3:12" x14ac:dyDescent="0.35">
      <c r="C299" s="68" t="s">
        <v>214</v>
      </c>
    </row>
    <row r="300" spans="3:12" x14ac:dyDescent="0.35">
      <c r="C300" s="68" t="s">
        <v>215</v>
      </c>
    </row>
    <row r="308" spans="2:12" x14ac:dyDescent="0.35">
      <c r="L308" s="217" t="s">
        <v>284</v>
      </c>
    </row>
    <row r="309" spans="2:12" x14ac:dyDescent="0.35">
      <c r="L309" s="217" t="s">
        <v>285</v>
      </c>
    </row>
    <row r="315" spans="2:12" x14ac:dyDescent="0.35">
      <c r="B315" s="67">
        <v>44</v>
      </c>
      <c r="C315" s="68" t="s">
        <v>144</v>
      </c>
    </row>
    <row r="320" spans="2:12" x14ac:dyDescent="0.35">
      <c r="L320" s="217" t="s">
        <v>286</v>
      </c>
    </row>
    <row r="328" spans="3:12" x14ac:dyDescent="0.35">
      <c r="C328" s="68" t="s">
        <v>210</v>
      </c>
    </row>
    <row r="333" spans="3:12" x14ac:dyDescent="0.35">
      <c r="L333" s="217" t="s">
        <v>287</v>
      </c>
    </row>
    <row r="334" spans="3:12" x14ac:dyDescent="0.35">
      <c r="L334" s="217" t="s">
        <v>288</v>
      </c>
    </row>
    <row r="335" spans="3:12" x14ac:dyDescent="0.35">
      <c r="L335" s="217" t="s">
        <v>289</v>
      </c>
    </row>
    <row r="341" spans="3:12" x14ac:dyDescent="0.35">
      <c r="C341" s="68" t="s">
        <v>187</v>
      </c>
    </row>
    <row r="347" spans="3:12" x14ac:dyDescent="0.35">
      <c r="L347" s="217" t="s">
        <v>290</v>
      </c>
    </row>
    <row r="348" spans="3:12" x14ac:dyDescent="0.35">
      <c r="L348" s="217" t="s">
        <v>291</v>
      </c>
    </row>
    <row r="355" spans="2:12" x14ac:dyDescent="0.35">
      <c r="B355" s="67">
        <v>45</v>
      </c>
      <c r="C355" s="68" t="s">
        <v>146</v>
      </c>
    </row>
    <row r="360" spans="2:12" x14ac:dyDescent="0.35">
      <c r="L360" s="217" t="s">
        <v>292</v>
      </c>
    </row>
    <row r="361" spans="2:12" x14ac:dyDescent="0.35">
      <c r="L361" s="217" t="s">
        <v>293</v>
      </c>
    </row>
    <row r="362" spans="2:12" x14ac:dyDescent="0.35">
      <c r="L362" s="217" t="s">
        <v>294</v>
      </c>
    </row>
    <row r="363" spans="2:12" x14ac:dyDescent="0.35">
      <c r="L363" s="217" t="s">
        <v>295</v>
      </c>
    </row>
    <row r="364" spans="2:12" x14ac:dyDescent="0.35">
      <c r="L364" s="217" t="s">
        <v>296</v>
      </c>
    </row>
    <row r="365" spans="2:12" x14ac:dyDescent="0.35">
      <c r="L365" s="217" t="s">
        <v>297</v>
      </c>
    </row>
  </sheetData>
  <mergeCells count="2">
    <mergeCell ref="L83:M83"/>
    <mergeCell ref="N83:O8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E75F5F42FE754B82D6053A6680FC4B" ma:contentTypeVersion="4" ma:contentTypeDescription="Create a new document." ma:contentTypeScope="" ma:versionID="b91f2c790ddb342ffac6b42e4ad32cc7">
  <xsd:schema xmlns:xsd="http://www.w3.org/2001/XMLSchema" xmlns:xs="http://www.w3.org/2001/XMLSchema" xmlns:p="http://schemas.microsoft.com/office/2006/metadata/properties" xmlns:ns2="7b692ddc-ab1c-49e0-a6a6-2793400c1b3f" targetNamespace="http://schemas.microsoft.com/office/2006/metadata/properties" ma:root="true" ma:fieldsID="c2e91140693f58696e4992d8dae94a88" ns2:_="">
    <xsd:import namespace="7b692ddc-ab1c-49e0-a6a6-2793400c1b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692ddc-ab1c-49e0-a6a6-2793400c1b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7548275-0713-4935-8029-A56B4EFF70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692ddc-ab1c-49e0-a6a6-2793400c1b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1D4B032-7B48-4BF6-8285-535DEC57A46C}">
  <ds:schemaRefs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infopath/2007/PartnerControls"/>
    <ds:schemaRef ds:uri="7b692ddc-ab1c-49e0-a6a6-2793400c1b3f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AA1748C-0B63-401E-A7A9-927384B637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Tables Raw</vt:lpstr>
      <vt:lpstr>Tables Bucket</vt:lpstr>
      <vt:lpstr>Charts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Dharma Bhatta</dc:creator>
  <cp:keywords/>
  <dc:description/>
  <cp:lastModifiedBy>Shelley Facente</cp:lastModifiedBy>
  <cp:revision/>
  <dcterms:created xsi:type="dcterms:W3CDTF">2020-05-18T16:15:49Z</dcterms:created>
  <dcterms:modified xsi:type="dcterms:W3CDTF">2020-07-22T20:58:19Z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0x010100C8E75F5F42FE754B82D6053A6680FC4B</vt:lpwstr>
  </property>
  <property fmtid="{D5CDD505-2E9C-101B-9397-08002B2CF9AE}" pid="3" name="WorkbookGuid">
    <vt:lpwstr>eaec70c8-6201-484f-9eef-0dd875955e5c</vt:lpwstr>
  </property>
</Properties>
</file>