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4"/>
  <workbookPr/>
  <mc:AlternateContent xmlns:mc="http://schemas.openxmlformats.org/markup-compatibility/2006">
    <mc:Choice Requires="x15">
      <x15ac:absPath xmlns:x15ac="http://schemas.microsoft.com/office/spreadsheetml/2010/11/ac" url="https://michiganstate-my.sharepoint.com/personal/buysseso_msu_edu/Documents/Arabidopsis/Swe_Italy/Basia/"/>
    </mc:Choice>
  </mc:AlternateContent>
  <xr:revisionPtr revIDLastSave="5769" documentId="8_{DC8C822D-EA66-4CD9-BF69-05ABD3DF3C4F}" xr6:coauthVersionLast="47" xr6:coauthVersionMax="47" xr10:uidLastSave="{69B9E514-FC91-4F06-96EB-98F10BAAE99F}"/>
  <bookViews>
    <workbookView xWindow="-108" yWindow="-108" windowWidth="23256" windowHeight="12576" firstSheet="2" activeTab="2" xr2:uid="{4A276B12-7426-492C-9C87-1A9F7CF81E19}"/>
  </bookViews>
  <sheets>
    <sheet name="Trait1_GS4 " sheetId="6" r:id="rId1"/>
    <sheet name="Trait1_GS4 w URosette" sheetId="1" r:id="rId2"/>
    <sheet name="Rosette Area" sheetId="4" r:id="rId3"/>
    <sheet name="Rosette Perimeter " sheetId="5" r:id="rId4"/>
    <sheet name="Pot Layout Diagram" sheetId="3" r:id="rId5"/>
  </sheets>
  <definedNames>
    <definedName name="_xlnm.Print_Titles" localSheetId="1">'Trait1_GS4 w URosette'!$A:$D,'Trait1_GS4 w URosette'!$1:$1</definedName>
    <definedName name="_xlnm.Print_Titles" localSheetId="0">'Trait1_GS4 '!$A:$D,'Trait1_GS4 '!$1:$1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9" i="1" l="1"/>
  <c r="AE39" i="1"/>
  <c r="AE36" i="1"/>
  <c r="AE31" i="1"/>
  <c r="AD31" i="1"/>
  <c r="AE6" i="1"/>
  <c r="AD49" i="1"/>
  <c r="AD39" i="1"/>
  <c r="AD36" i="1"/>
  <c r="AD21" i="1"/>
  <c r="AD17" i="1"/>
  <c r="AD16" i="1"/>
  <c r="AD6" i="1"/>
  <c r="AD4" i="1"/>
  <c r="AC49" i="1"/>
  <c r="AC48" i="1"/>
  <c r="AC45" i="1"/>
  <c r="AC42" i="1"/>
  <c r="AC39" i="1"/>
  <c r="AC36" i="1"/>
  <c r="AC33" i="1"/>
  <c r="AC32" i="1"/>
  <c r="AC31" i="1"/>
  <c r="AC30" i="1"/>
  <c r="AC29" i="1"/>
  <c r="AC24" i="1"/>
  <c r="AC21" i="1"/>
  <c r="AC20" i="1"/>
  <c r="AC17" i="1"/>
  <c r="AC16" i="1"/>
  <c r="AC11" i="1"/>
  <c r="AC10" i="1"/>
  <c r="AC6" i="1"/>
  <c r="AC4" i="1"/>
  <c r="AB49" i="1"/>
  <c r="AB48" i="1"/>
  <c r="AB47" i="1"/>
  <c r="AB45" i="1"/>
  <c r="AB42" i="1"/>
  <c r="AB39" i="1"/>
  <c r="AB36" i="1"/>
  <c r="AB33" i="1"/>
  <c r="AB32" i="1"/>
  <c r="AB31" i="1"/>
  <c r="AB30" i="1"/>
  <c r="AB29" i="1"/>
  <c r="AB26" i="1"/>
  <c r="AB24" i="1"/>
  <c r="AB21" i="1"/>
  <c r="AB20" i="1"/>
  <c r="AB17" i="1"/>
  <c r="AB16" i="1"/>
  <c r="AB11" i="1"/>
  <c r="AB10" i="1"/>
  <c r="AB6" i="1"/>
  <c r="AB4" i="1"/>
  <c r="AA49" i="1"/>
  <c r="AA48" i="1"/>
  <c r="AA47" i="1"/>
  <c r="AA45" i="1"/>
  <c r="AA42" i="1"/>
  <c r="AA40" i="1"/>
  <c r="AA39" i="1"/>
  <c r="AA36" i="1"/>
  <c r="AA35" i="1"/>
  <c r="AA33" i="1"/>
  <c r="AA32" i="1"/>
  <c r="AA31" i="1"/>
  <c r="AA30" i="1"/>
  <c r="AA29" i="1"/>
  <c r="AA28" i="1"/>
  <c r="AA26" i="1"/>
  <c r="AA24" i="1"/>
  <c r="AA21" i="1"/>
  <c r="AA20" i="1"/>
  <c r="AA17" i="1"/>
  <c r="AA16" i="1"/>
  <c r="AA11" i="1"/>
  <c r="AA10" i="1"/>
  <c r="AA6" i="1"/>
  <c r="AA4" i="1"/>
  <c r="Z49" i="1"/>
  <c r="Z48" i="1"/>
  <c r="Z47" i="1"/>
  <c r="Z45" i="1"/>
  <c r="Z42" i="1"/>
  <c r="Z41" i="1"/>
  <c r="Z40" i="1"/>
  <c r="Z39" i="1"/>
  <c r="Z36" i="1"/>
  <c r="Z35" i="1"/>
  <c r="Z34" i="1"/>
  <c r="Z33" i="1"/>
  <c r="Z32" i="1"/>
  <c r="Z31" i="1"/>
  <c r="Z30" i="1"/>
  <c r="Z29" i="1"/>
  <c r="Z28" i="1"/>
  <c r="Z26" i="1"/>
  <c r="Z24" i="1"/>
  <c r="Z21" i="1"/>
  <c r="Z20" i="1"/>
  <c r="Z18" i="1"/>
  <c r="Z17" i="1"/>
  <c r="Z16" i="1"/>
  <c r="Z10" i="1"/>
  <c r="Z7" i="1"/>
  <c r="Z6" i="1"/>
  <c r="Z4" i="1"/>
  <c r="Y49" i="1"/>
  <c r="Y48" i="1"/>
  <c r="Y47" i="1"/>
  <c r="Y45" i="1"/>
  <c r="Y42" i="1"/>
  <c r="Y41" i="1"/>
  <c r="Y40" i="1"/>
  <c r="Y39" i="1"/>
  <c r="Y36" i="1"/>
  <c r="Y35" i="1"/>
  <c r="Y34" i="1"/>
  <c r="Y33" i="1"/>
  <c r="Y32" i="1"/>
  <c r="Y31" i="1"/>
  <c r="Y30" i="1"/>
  <c r="Y29" i="1"/>
  <c r="Y28" i="1"/>
  <c r="Y26" i="1"/>
  <c r="Y21" i="1"/>
  <c r="Y20" i="1"/>
  <c r="Y18" i="1"/>
  <c r="Y17" i="1"/>
  <c r="Y16" i="1"/>
  <c r="Y10" i="1"/>
  <c r="Y7" i="1"/>
  <c r="Y6" i="1"/>
  <c r="Y4" i="1"/>
  <c r="X49" i="1"/>
  <c r="X48" i="1"/>
  <c r="X45" i="1"/>
  <c r="X42" i="1"/>
  <c r="X41" i="1"/>
  <c r="X40" i="1"/>
  <c r="X39" i="1"/>
  <c r="X37" i="1"/>
  <c r="X36" i="1"/>
  <c r="X35" i="1"/>
  <c r="X34" i="1"/>
  <c r="X33" i="1"/>
  <c r="X32" i="1"/>
  <c r="X31" i="1"/>
  <c r="X30" i="1"/>
  <c r="X28" i="1"/>
  <c r="X29" i="1"/>
  <c r="X26" i="1"/>
  <c r="X21" i="1"/>
  <c r="X20" i="1"/>
  <c r="X18" i="1"/>
  <c r="X17" i="1"/>
  <c r="X16" i="1"/>
  <c r="X10" i="1"/>
  <c r="X7" i="1"/>
  <c r="X6" i="1"/>
  <c r="X4" i="1"/>
  <c r="AE4" i="1"/>
  <c r="W49" i="1"/>
  <c r="W48" i="1"/>
  <c r="W45" i="1"/>
  <c r="W42" i="1"/>
  <c r="W41" i="1"/>
  <c r="W40" i="1"/>
  <c r="W39" i="1"/>
  <c r="W37" i="1"/>
  <c r="W36" i="1"/>
  <c r="W35" i="1"/>
  <c r="W34" i="1"/>
  <c r="W33" i="1"/>
  <c r="W32" i="1"/>
  <c r="W31" i="1"/>
  <c r="W30" i="1"/>
  <c r="W29" i="1"/>
  <c r="W28" i="1"/>
  <c r="W26" i="1"/>
  <c r="W21" i="1"/>
  <c r="W20" i="1"/>
  <c r="W17" i="1"/>
  <c r="W16" i="1"/>
  <c r="W10" i="1"/>
  <c r="W7" i="1"/>
  <c r="W6" i="1"/>
  <c r="W4" i="1"/>
  <c r="V49" i="1"/>
  <c r="V48" i="1"/>
  <c r="V45" i="1"/>
  <c r="V42" i="1"/>
  <c r="V41" i="1"/>
  <c r="V40" i="1"/>
  <c r="V39" i="1"/>
  <c r="V37" i="1"/>
  <c r="V36" i="1"/>
  <c r="V35" i="1"/>
  <c r="V34" i="1"/>
  <c r="V33" i="1"/>
  <c r="V32" i="1"/>
  <c r="V31" i="1"/>
  <c r="V29" i="1"/>
  <c r="V28" i="1"/>
  <c r="V26" i="1"/>
  <c r="V21" i="1"/>
  <c r="V20" i="1"/>
  <c r="V17" i="1"/>
  <c r="V16" i="1"/>
  <c r="V10" i="1"/>
  <c r="V7" i="1"/>
  <c r="V6" i="1"/>
  <c r="V4" i="1"/>
  <c r="U49" i="1"/>
  <c r="U48" i="1"/>
  <c r="U45" i="1"/>
  <c r="U42" i="1"/>
  <c r="U41" i="1"/>
  <c r="U40" i="1"/>
  <c r="U39" i="1"/>
  <c r="U37" i="1"/>
  <c r="U36" i="1"/>
  <c r="U35" i="1"/>
  <c r="U34" i="1"/>
  <c r="U33" i="1"/>
  <c r="U32" i="1"/>
  <c r="U31" i="1"/>
  <c r="U29" i="1"/>
  <c r="U28" i="1"/>
  <c r="U26" i="1"/>
  <c r="U21" i="1"/>
  <c r="U20" i="1"/>
  <c r="U17" i="1"/>
  <c r="U16" i="1"/>
  <c r="U6" i="1"/>
  <c r="U4" i="1"/>
  <c r="T49" i="1"/>
  <c r="T48" i="1"/>
  <c r="T45" i="1"/>
  <c r="T42" i="1"/>
  <c r="T41" i="1"/>
  <c r="T40" i="1"/>
  <c r="T39" i="1"/>
  <c r="T37" i="1"/>
  <c r="T36" i="1"/>
  <c r="T35" i="1"/>
  <c r="T34" i="1"/>
  <c r="T33" i="1"/>
  <c r="T32" i="1"/>
  <c r="T31" i="1"/>
  <c r="T29" i="1"/>
  <c r="T28" i="1"/>
  <c r="T26" i="1"/>
  <c r="T21" i="1"/>
  <c r="T20" i="1"/>
  <c r="T17" i="1"/>
  <c r="T16" i="1"/>
  <c r="T6" i="1"/>
  <c r="T4" i="1"/>
  <c r="S49" i="1"/>
  <c r="S48" i="1"/>
  <c r="S45" i="1"/>
  <c r="S42" i="1"/>
  <c r="S41" i="1"/>
  <c r="S40" i="1"/>
  <c r="S39" i="1"/>
  <c r="S37" i="1"/>
  <c r="S36" i="1"/>
  <c r="S35" i="1"/>
  <c r="S34" i="1"/>
  <c r="S33" i="1"/>
  <c r="S32" i="1"/>
  <c r="S31" i="1"/>
  <c r="S29" i="1"/>
  <c r="S28" i="1"/>
  <c r="S26" i="1"/>
  <c r="S21" i="1"/>
  <c r="S20" i="1"/>
  <c r="S16" i="1"/>
  <c r="S6" i="1"/>
  <c r="S4" i="1"/>
  <c r="P49" i="1"/>
  <c r="P48" i="1"/>
  <c r="P45" i="1"/>
  <c r="P42" i="1"/>
  <c r="P41" i="1"/>
  <c r="P40" i="1"/>
  <c r="P39" i="1"/>
  <c r="P37" i="1"/>
  <c r="P36" i="1"/>
  <c r="P35" i="1"/>
  <c r="P34" i="1"/>
  <c r="P33" i="1"/>
  <c r="P32" i="1"/>
  <c r="O49" i="1"/>
  <c r="O48" i="1"/>
  <c r="O45" i="1"/>
  <c r="O42" i="1"/>
  <c r="O41" i="1"/>
  <c r="O40" i="1"/>
  <c r="O39" i="1"/>
  <c r="O37" i="1"/>
  <c r="O36" i="1"/>
  <c r="O35" i="1"/>
  <c r="O34" i="1"/>
  <c r="O33" i="1"/>
  <c r="O32" i="1"/>
  <c r="N49" i="1"/>
  <c r="N48" i="1"/>
  <c r="N45" i="1"/>
  <c r="N42" i="1"/>
  <c r="N41" i="1"/>
  <c r="N40" i="1"/>
  <c r="N39" i="1"/>
  <c r="N37" i="1"/>
  <c r="N36" i="1"/>
  <c r="N35" i="1"/>
  <c r="N34" i="1"/>
  <c r="N33" i="1"/>
  <c r="N32" i="1"/>
  <c r="M48" i="1"/>
  <c r="M45" i="1"/>
  <c r="M41" i="1"/>
  <c r="M37" i="1"/>
  <c r="M36" i="1"/>
  <c r="M35" i="1"/>
  <c r="M33" i="1"/>
  <c r="L45" i="1"/>
  <c r="L41" i="1"/>
  <c r="L37" i="1"/>
  <c r="L36" i="1"/>
  <c r="L33" i="1"/>
  <c r="P31" i="1"/>
  <c r="O31" i="1"/>
  <c r="N31" i="1"/>
  <c r="P29" i="1"/>
  <c r="O29" i="1"/>
  <c r="N29" i="1"/>
  <c r="P28" i="1"/>
  <c r="P26" i="1"/>
  <c r="O26" i="1"/>
  <c r="N26" i="1"/>
  <c r="P21" i="1"/>
  <c r="O21" i="1"/>
  <c r="P17" i="1"/>
  <c r="P16" i="1"/>
  <c r="P6" i="1"/>
  <c r="O6" i="1"/>
  <c r="N6" i="1"/>
  <c r="P4" i="1"/>
  <c r="O4" i="1"/>
  <c r="N4" i="1"/>
  <c r="N21" i="1"/>
</calcChain>
</file>

<file path=xl/sharedStrings.xml><?xml version="1.0" encoding="utf-8"?>
<sst xmlns="http://schemas.openxmlformats.org/spreadsheetml/2006/main" count="1090" uniqueCount="127">
  <si>
    <t>PotLabel</t>
  </si>
  <si>
    <t>Flat</t>
  </si>
  <si>
    <t>Pos</t>
  </si>
  <si>
    <t>Trt</t>
  </si>
  <si>
    <t>Notes1</t>
  </si>
  <si>
    <t>Notes2</t>
  </si>
  <si>
    <t>Notes3</t>
  </si>
  <si>
    <t>Notes4</t>
  </si>
  <si>
    <t>Notes5</t>
  </si>
  <si>
    <t>Notes6</t>
  </si>
  <si>
    <t>101-3-C</t>
  </si>
  <si>
    <t>Cur</t>
  </si>
  <si>
    <t xml:space="preserve">Skipped due to break </t>
  </si>
  <si>
    <t>Skipped due to break</t>
  </si>
  <si>
    <t xml:space="preserve">Removed </t>
  </si>
  <si>
    <t>Removed</t>
  </si>
  <si>
    <t>943-3-C</t>
  </si>
  <si>
    <t>947-18-C</t>
  </si>
  <si>
    <t>905-3-C</t>
  </si>
  <si>
    <t>942-3-C</t>
  </si>
  <si>
    <t>12</t>
  </si>
  <si>
    <t>113-3-C</t>
  </si>
  <si>
    <t>103-3-C</t>
  </si>
  <si>
    <t>removed</t>
  </si>
  <si>
    <t>108-3-C</t>
  </si>
  <si>
    <t>937-3-C</t>
  </si>
  <si>
    <t>913-3-C</t>
  </si>
  <si>
    <t>111-3-C</t>
  </si>
  <si>
    <t>104-3-C</t>
  </si>
  <si>
    <t>926-3-C</t>
  </si>
  <si>
    <t>114-3-C</t>
  </si>
  <si>
    <t>Dead</t>
  </si>
  <si>
    <t>933-3-C</t>
  </si>
  <si>
    <t>903-3-C</t>
  </si>
  <si>
    <t>115-3-C</t>
  </si>
  <si>
    <t>107-3-C</t>
  </si>
  <si>
    <t>902-3-C</t>
  </si>
  <si>
    <t>921-3-C</t>
  </si>
  <si>
    <t>105-3-C</t>
  </si>
  <si>
    <t>102-3-C</t>
  </si>
  <si>
    <t>112-20-C</t>
  </si>
  <si>
    <t>910-3-C</t>
  </si>
  <si>
    <t>105-3-F</t>
  </si>
  <si>
    <t>Fut</t>
  </si>
  <si>
    <t>107-3-F</t>
  </si>
  <si>
    <t>115-3-F</t>
  </si>
  <si>
    <t>937-3-F</t>
  </si>
  <si>
    <t>112-20-F</t>
  </si>
  <si>
    <t>947-18-F</t>
  </si>
  <si>
    <t>926-3-F</t>
  </si>
  <si>
    <t>913-3-F</t>
  </si>
  <si>
    <t>113-3-F</t>
  </si>
  <si>
    <t>921-3-F</t>
  </si>
  <si>
    <t>910-3-F</t>
  </si>
  <si>
    <t>Inconsistent under #</t>
  </si>
  <si>
    <t>104-3-F</t>
  </si>
  <si>
    <t>943-3-F</t>
  </si>
  <si>
    <t>933-3-F</t>
  </si>
  <si>
    <t>108-3-F</t>
  </si>
  <si>
    <t>101-3-F</t>
  </si>
  <si>
    <t>903-3-F</t>
  </si>
  <si>
    <t>114-3-F</t>
  </si>
  <si>
    <t>102-3-F</t>
  </si>
  <si>
    <t>902-3-F</t>
  </si>
  <si>
    <t>103-3-F</t>
  </si>
  <si>
    <t>111-3-F</t>
  </si>
  <si>
    <t>905-3-F</t>
  </si>
  <si>
    <t>942-3-F</t>
  </si>
  <si>
    <t>14</t>
  </si>
  <si>
    <t>?</t>
  </si>
  <si>
    <t>wrong plant</t>
  </si>
  <si>
    <t>Wrong Plant</t>
  </si>
  <si>
    <t>Scale 61.0737</t>
  </si>
  <si>
    <t>Do the Monday photos first!</t>
  </si>
  <si>
    <t>Then the Friday photos</t>
  </si>
  <si>
    <t>Wrong plant</t>
  </si>
  <si>
    <t>Current</t>
  </si>
  <si>
    <t>1-9</t>
  </si>
  <si>
    <t>1-19</t>
  </si>
  <si>
    <t>1-28</t>
  </si>
  <si>
    <t>2-32</t>
  </si>
  <si>
    <t>3-14</t>
  </si>
  <si>
    <t>3-24</t>
  </si>
  <si>
    <t>6-10</t>
  </si>
  <si>
    <t>6-18</t>
  </si>
  <si>
    <t>7-17</t>
  </si>
  <si>
    <t>7-28</t>
  </si>
  <si>
    <t>8-13</t>
  </si>
  <si>
    <t>9-24</t>
  </si>
  <si>
    <t>10-12</t>
  </si>
  <si>
    <t>11-24</t>
  </si>
  <si>
    <t>11-30</t>
  </si>
  <si>
    <t>12-18</t>
  </si>
  <si>
    <t>13-6</t>
  </si>
  <si>
    <t>13-25</t>
  </si>
  <si>
    <t>13-30</t>
  </si>
  <si>
    <t>14-1</t>
  </si>
  <si>
    <t>105-3C</t>
  </si>
  <si>
    <t>14-2</t>
  </si>
  <si>
    <t>14-9</t>
  </si>
  <si>
    <t>15-2</t>
  </si>
  <si>
    <t>15-7</t>
  </si>
  <si>
    <t>Future</t>
  </si>
  <si>
    <t>2-23</t>
  </si>
  <si>
    <t>3-25</t>
  </si>
  <si>
    <t>4-23</t>
  </si>
  <si>
    <t>4-27</t>
  </si>
  <si>
    <t>4-29</t>
  </si>
  <si>
    <t>5-6</t>
  </si>
  <si>
    <t>5-18</t>
  </si>
  <si>
    <t>5-21</t>
  </si>
  <si>
    <t>5-26</t>
  </si>
  <si>
    <t>5-31</t>
  </si>
  <si>
    <t>6-11</t>
  </si>
  <si>
    <t>6-12</t>
  </si>
  <si>
    <t>6-14</t>
  </si>
  <si>
    <t>7-21</t>
  </si>
  <si>
    <t>8-20</t>
  </si>
  <si>
    <t>8-27</t>
  </si>
  <si>
    <t>9-18</t>
  </si>
  <si>
    <t>9-29</t>
  </si>
  <si>
    <t>10-7</t>
  </si>
  <si>
    <t>10-16</t>
  </si>
  <si>
    <t>12-7</t>
  </si>
  <si>
    <t>13-7</t>
  </si>
  <si>
    <t>14-15</t>
  </si>
  <si>
    <t>15-31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</si>
</sst>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0" xfId="0" applyNumberFormat="1" applyBorder="1"/>
    <xf numFmtId="0" fontId="0" fillId="0" borderId="10" xfId="0" applyBorder="1"/>
    <xf numFmtId="14" fontId="0" fillId="0" borderId="11" xfId="0" applyNumberFormat="1" applyBorder="1"/>
    <xf numFmtId="0" fontId="0" fillId="0" borderId="11" xfId="0" applyBorder="1"/>
    <xf numFmtId="0" fontId="16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/>
    <xf numFmtId="0" fontId="0" fillId="0" borderId="13" xfId="0" applyBorder="1"/>
    <xf numFmtId="0" fontId="0" fillId="0" borderId="14" xfId="0" applyBorder="1"/>
    <xf numFmtId="0" fontId="0" fillId="0" borderId="0" xfId="0" quotePrefix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quotePrefix="1" applyBorder="1" applyAlignment="1">
      <alignment horizontal="center" vertical="center"/>
    </xf>
    <xf numFmtId="16" fontId="0" fillId="0" borderId="18" xfId="0" quotePrefix="1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8" fillId="0" borderId="10" xfId="0" applyFont="1" applyBorder="1" applyAlignment="1">
      <alignment wrapText="1"/>
    </xf>
    <xf numFmtId="0" fontId="19" fillId="0" borderId="10" xfId="0" applyFont="1" applyBorder="1"/>
    <xf numFmtId="14" fontId="19" fillId="0" borderId="10" xfId="0" applyNumberFormat="1" applyFont="1" applyBorder="1"/>
    <xf numFmtId="0" fontId="19" fillId="0" borderId="11" xfId="0" applyFont="1" applyBorder="1"/>
    <xf numFmtId="14" fontId="19" fillId="0" borderId="11" xfId="0" applyNumberFormat="1" applyFont="1" applyBorder="1"/>
    <xf numFmtId="0" fontId="19" fillId="0" borderId="13" xfId="0" applyFont="1" applyBorder="1"/>
    <xf numFmtId="14" fontId="19" fillId="0" borderId="13" xfId="0" applyNumberFormat="1" applyFont="1" applyBorder="1"/>
    <xf numFmtId="0" fontId="18" fillId="0" borderId="12" xfId="0" applyFont="1" applyBorder="1" applyAlignment="1">
      <alignment wrapText="1"/>
    </xf>
    <xf numFmtId="0" fontId="19" fillId="0" borderId="12" xfId="0" applyFont="1" applyBorder="1"/>
    <xf numFmtId="0" fontId="19" fillId="0" borderId="14" xfId="0" applyFont="1" applyBorder="1"/>
    <xf numFmtId="14" fontId="0" fillId="0" borderId="10" xfId="0" applyNumberFormat="1" applyBorder="1" applyAlignment="1">
      <alignment horizontal="center" vertical="center"/>
    </xf>
    <xf numFmtId="0" fontId="19" fillId="0" borderId="22" xfId="0" applyFont="1" applyBorder="1"/>
    <xf numFmtId="0" fontId="19" fillId="33" borderId="10" xfId="0" applyFont="1" applyFill="1" applyBorder="1"/>
    <xf numFmtId="0" fontId="19" fillId="0" borderId="23" xfId="0" applyFont="1" applyBorder="1"/>
    <xf numFmtId="0" fontId="0" fillId="0" borderId="12" xfId="0" applyBorder="1"/>
    <xf numFmtId="0" fontId="0" fillId="0" borderId="22" xfId="0" applyBorder="1"/>
    <xf numFmtId="0" fontId="0" fillId="0" borderId="23" xfId="0" applyBorder="1"/>
    <xf numFmtId="49" fontId="0" fillId="0" borderId="10" xfId="0" applyNumberFormat="1" applyBorder="1" applyAlignment="1">
      <alignment horizontal="right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897804BC-5F77-43D9-8821-F05AAFCDFBD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728A-6196-44BB-92EC-453CBB0CDE99}">
  <dimension ref="A1:AP49"/>
  <sheetViews>
    <sheetView workbookViewId="0">
      <pane xSplit="4" ySplit="1" topLeftCell="Y2" activePane="bottomRight" state="frozen"/>
      <selection pane="bottomRight" activeCell="Y26" sqref="Y26"/>
      <selection pane="bottomLeft"/>
      <selection pane="topRight"/>
    </sheetView>
  </sheetViews>
  <sheetFormatPr defaultRowHeight="15"/>
  <cols>
    <col min="1" max="1" width="9.140625" style="3"/>
    <col min="2" max="2" width="4.28515625" style="3" bestFit="1" customWidth="1"/>
    <col min="3" max="3" width="4" style="3" bestFit="1" customWidth="1"/>
    <col min="4" max="4" width="3.85546875" style="3" bestFit="1" customWidth="1"/>
    <col min="5" max="10" width="10.28515625" bestFit="1" customWidth="1"/>
    <col min="11" max="11" width="20.140625" style="3" customWidth="1"/>
    <col min="12" max="14" width="9.28515625" bestFit="1" customWidth="1"/>
    <col min="15" max="17" width="10.28515625" bestFit="1" customWidth="1"/>
    <col min="18" max="18" width="20.140625" style="3" customWidth="1"/>
    <col min="19" max="21" width="10.28515625" bestFit="1" customWidth="1"/>
    <col min="24" max="24" width="9.28515625" bestFit="1" customWidth="1"/>
    <col min="25" max="25" width="23.42578125" style="3" customWidth="1"/>
    <col min="26" max="31" width="9.28515625" bestFit="1" customWidth="1"/>
    <col min="32" max="32" width="26.140625" style="3" customWidth="1"/>
    <col min="35" max="35" width="10.140625" bestFit="1" customWidth="1"/>
    <col min="36" max="38" width="9.28515625" bestFit="1" customWidth="1"/>
    <col min="39" max="39" width="27" style="3" customWidth="1"/>
    <col min="40" max="41" width="9.28515625" bestFit="1" customWidth="1"/>
    <col min="42" max="42" width="35" style="3" customWidth="1"/>
  </cols>
  <sheetData>
    <row r="1" spans="1:42" ht="29.25">
      <c r="A1" s="1" t="s">
        <v>0</v>
      </c>
      <c r="B1" s="1" t="s">
        <v>1</v>
      </c>
      <c r="C1" s="1" t="s">
        <v>2</v>
      </c>
      <c r="D1" s="1" t="s">
        <v>3</v>
      </c>
      <c r="E1" s="4">
        <v>45607</v>
      </c>
      <c r="F1" s="4">
        <v>45611</v>
      </c>
      <c r="G1" s="4">
        <v>45614</v>
      </c>
      <c r="H1" s="4">
        <v>45618</v>
      </c>
      <c r="I1" s="4">
        <v>45621</v>
      </c>
      <c r="J1" s="4">
        <v>45625</v>
      </c>
      <c r="K1" s="1" t="s">
        <v>4</v>
      </c>
      <c r="L1" s="4">
        <v>45628</v>
      </c>
      <c r="M1" s="4">
        <v>45632</v>
      </c>
      <c r="N1" s="4">
        <v>45635</v>
      </c>
      <c r="O1" s="4">
        <v>45639</v>
      </c>
      <c r="P1" s="4">
        <v>45642</v>
      </c>
      <c r="Q1" s="4">
        <v>45646</v>
      </c>
      <c r="R1" s="1" t="s">
        <v>5</v>
      </c>
      <c r="S1" s="4">
        <v>45649</v>
      </c>
      <c r="T1" s="4">
        <v>45653</v>
      </c>
      <c r="U1" s="4">
        <v>45656</v>
      </c>
      <c r="V1" s="4">
        <v>45660</v>
      </c>
      <c r="W1" s="4">
        <v>45663</v>
      </c>
      <c r="X1" s="4">
        <v>45667</v>
      </c>
      <c r="Y1" s="1" t="s">
        <v>6</v>
      </c>
      <c r="Z1" s="4">
        <v>45670</v>
      </c>
      <c r="AA1" s="4">
        <v>45674</v>
      </c>
      <c r="AB1" s="4">
        <v>45311</v>
      </c>
      <c r="AC1" s="4">
        <v>45681</v>
      </c>
      <c r="AD1" s="4">
        <v>45684</v>
      </c>
      <c r="AE1" s="4">
        <v>45688</v>
      </c>
      <c r="AF1" s="1" t="s">
        <v>7</v>
      </c>
      <c r="AG1" s="4">
        <v>45691</v>
      </c>
      <c r="AH1" s="4">
        <v>45695</v>
      </c>
      <c r="AI1" s="4">
        <v>45698</v>
      </c>
      <c r="AJ1" s="4">
        <v>45702</v>
      </c>
      <c r="AK1" s="4">
        <v>45705</v>
      </c>
      <c r="AL1" s="4">
        <v>45709</v>
      </c>
      <c r="AM1" s="1" t="s">
        <v>8</v>
      </c>
      <c r="AN1" s="6">
        <v>45712</v>
      </c>
      <c r="AO1" s="10">
        <v>45716</v>
      </c>
      <c r="AP1" s="8" t="s">
        <v>9</v>
      </c>
    </row>
    <row r="2" spans="1:42">
      <c r="A2" s="2" t="s">
        <v>10</v>
      </c>
      <c r="B2" s="2">
        <v>1</v>
      </c>
      <c r="C2" s="2">
        <v>9</v>
      </c>
      <c r="D2" s="2" t="s">
        <v>11</v>
      </c>
      <c r="E2" s="5">
        <v>2</v>
      </c>
      <c r="F2" s="5">
        <v>4</v>
      </c>
      <c r="G2" s="5">
        <v>6</v>
      </c>
      <c r="H2" s="5">
        <v>7</v>
      </c>
      <c r="I2" s="5">
        <v>8</v>
      </c>
      <c r="J2" s="5">
        <v>9</v>
      </c>
      <c r="K2" s="2"/>
      <c r="L2" s="5">
        <v>11</v>
      </c>
      <c r="M2" s="5">
        <v>11</v>
      </c>
      <c r="N2" s="5">
        <v>13</v>
      </c>
      <c r="O2" s="5">
        <v>18</v>
      </c>
      <c r="P2" s="5">
        <v>21</v>
      </c>
      <c r="Q2" s="5">
        <v>23</v>
      </c>
      <c r="R2" s="2"/>
      <c r="S2" s="5" t="s">
        <v>12</v>
      </c>
      <c r="T2" s="5" t="s">
        <v>13</v>
      </c>
      <c r="U2" s="5">
        <v>29</v>
      </c>
      <c r="V2" s="5">
        <v>32</v>
      </c>
      <c r="W2" s="5">
        <v>34</v>
      </c>
      <c r="X2" s="5">
        <v>35</v>
      </c>
      <c r="Y2" s="2"/>
      <c r="Z2" s="5">
        <v>38</v>
      </c>
      <c r="AA2" s="5">
        <v>40</v>
      </c>
      <c r="AB2" s="5">
        <v>44</v>
      </c>
      <c r="AC2" s="5">
        <v>48</v>
      </c>
      <c r="AD2" s="5">
        <v>53</v>
      </c>
      <c r="AE2" s="5" t="s">
        <v>14</v>
      </c>
      <c r="AF2" s="2"/>
      <c r="AG2" s="5" t="s">
        <v>15</v>
      </c>
      <c r="AH2" s="5" t="s">
        <v>15</v>
      </c>
      <c r="AI2" s="5" t="s">
        <v>15</v>
      </c>
      <c r="AJ2" s="5"/>
      <c r="AK2" s="5"/>
      <c r="AL2" s="5"/>
      <c r="AM2" s="2"/>
      <c r="AN2" s="7"/>
      <c r="AO2" s="11"/>
      <c r="AP2" s="9"/>
    </row>
    <row r="3" spans="1:42">
      <c r="A3" s="2" t="s">
        <v>16</v>
      </c>
      <c r="B3" s="2">
        <v>1</v>
      </c>
      <c r="C3" s="2">
        <v>19</v>
      </c>
      <c r="D3" s="2" t="s">
        <v>11</v>
      </c>
      <c r="E3" s="5">
        <v>2</v>
      </c>
      <c r="F3" s="5">
        <v>4</v>
      </c>
      <c r="G3" s="5">
        <v>5</v>
      </c>
      <c r="H3" s="5">
        <v>6</v>
      </c>
      <c r="I3" s="5">
        <v>8</v>
      </c>
      <c r="J3" s="5">
        <v>8</v>
      </c>
      <c r="K3" s="2"/>
      <c r="L3" s="5">
        <v>10</v>
      </c>
      <c r="M3" s="5">
        <v>10</v>
      </c>
      <c r="N3" s="5">
        <v>12</v>
      </c>
      <c r="O3" s="5">
        <v>16</v>
      </c>
      <c r="P3" s="5">
        <v>19</v>
      </c>
      <c r="Q3" s="5">
        <v>21</v>
      </c>
      <c r="R3" s="2"/>
      <c r="S3" s="5" t="s">
        <v>12</v>
      </c>
      <c r="T3" s="5" t="s">
        <v>13</v>
      </c>
      <c r="U3" s="5">
        <v>26</v>
      </c>
      <c r="V3" s="5">
        <v>28</v>
      </c>
      <c r="W3" s="5">
        <v>30</v>
      </c>
      <c r="X3" s="5">
        <v>33</v>
      </c>
      <c r="Y3" s="2"/>
      <c r="Z3" s="5">
        <v>36</v>
      </c>
      <c r="AA3" s="5">
        <v>36</v>
      </c>
      <c r="AB3" s="5">
        <v>38</v>
      </c>
      <c r="AC3" s="5">
        <v>42</v>
      </c>
      <c r="AD3" s="5">
        <v>44</v>
      </c>
      <c r="AE3" s="5">
        <v>49</v>
      </c>
      <c r="AF3" s="2"/>
      <c r="AG3" s="5">
        <v>49</v>
      </c>
      <c r="AH3" s="5" t="s">
        <v>15</v>
      </c>
      <c r="AI3" s="5" t="s">
        <v>15</v>
      </c>
      <c r="AJ3" s="5"/>
      <c r="AK3" s="5"/>
      <c r="AL3" s="5"/>
      <c r="AM3" s="2"/>
      <c r="AN3" s="7"/>
      <c r="AO3" s="11"/>
      <c r="AP3" s="9"/>
    </row>
    <row r="4" spans="1:42">
      <c r="A4" s="2" t="s">
        <v>17</v>
      </c>
      <c r="B4" s="2">
        <v>1</v>
      </c>
      <c r="C4" s="2">
        <v>28</v>
      </c>
      <c r="D4" s="2" t="s">
        <v>11</v>
      </c>
      <c r="E4" s="5">
        <v>2</v>
      </c>
      <c r="F4" s="5">
        <v>4</v>
      </c>
      <c r="G4" s="5">
        <v>5</v>
      </c>
      <c r="H4" s="5">
        <v>6</v>
      </c>
      <c r="I4" s="5">
        <v>7</v>
      </c>
      <c r="J4" s="5">
        <v>9</v>
      </c>
      <c r="K4" s="2"/>
      <c r="L4" s="5">
        <v>9</v>
      </c>
      <c r="M4" s="5">
        <v>10</v>
      </c>
      <c r="N4" s="5">
        <v>12</v>
      </c>
      <c r="O4" s="5">
        <v>15</v>
      </c>
      <c r="P4" s="5">
        <v>17</v>
      </c>
      <c r="Q4" s="5">
        <v>19</v>
      </c>
      <c r="R4" s="2"/>
      <c r="S4" s="5" t="s">
        <v>12</v>
      </c>
      <c r="T4" s="5" t="s">
        <v>13</v>
      </c>
      <c r="U4" s="5">
        <v>24</v>
      </c>
      <c r="V4" s="5">
        <v>26</v>
      </c>
      <c r="W4" s="5">
        <v>27</v>
      </c>
      <c r="X4" s="5">
        <v>30</v>
      </c>
      <c r="Y4" s="2"/>
      <c r="Z4" s="5">
        <v>31</v>
      </c>
      <c r="AA4" s="5">
        <v>36</v>
      </c>
      <c r="AB4" s="5">
        <v>37</v>
      </c>
      <c r="AC4" s="5">
        <v>39</v>
      </c>
      <c r="AD4" s="5">
        <v>40</v>
      </c>
      <c r="AE4" s="5">
        <v>48</v>
      </c>
      <c r="AF4" s="2"/>
      <c r="AG4" s="5">
        <v>50</v>
      </c>
      <c r="AH4" s="5">
        <v>52</v>
      </c>
      <c r="AI4" s="5">
        <v>54</v>
      </c>
      <c r="AJ4" s="5"/>
      <c r="AK4" s="5"/>
      <c r="AL4" s="5"/>
      <c r="AM4" s="2"/>
      <c r="AN4" s="7"/>
      <c r="AO4" s="11"/>
      <c r="AP4" s="9"/>
    </row>
    <row r="5" spans="1:42">
      <c r="A5" s="2" t="s">
        <v>18</v>
      </c>
      <c r="B5" s="2">
        <v>2</v>
      </c>
      <c r="C5" s="2">
        <v>32</v>
      </c>
      <c r="D5" s="2" t="s">
        <v>11</v>
      </c>
      <c r="E5" s="5">
        <v>2</v>
      </c>
      <c r="F5" s="5">
        <v>4</v>
      </c>
      <c r="G5" s="5">
        <v>4</v>
      </c>
      <c r="H5" s="5">
        <v>6</v>
      </c>
      <c r="I5" s="5">
        <v>7</v>
      </c>
      <c r="J5" s="5">
        <v>8</v>
      </c>
      <c r="K5" s="2"/>
      <c r="L5" s="5">
        <v>10</v>
      </c>
      <c r="M5" s="5">
        <v>10</v>
      </c>
      <c r="N5" s="5">
        <v>13</v>
      </c>
      <c r="O5" s="5">
        <v>14</v>
      </c>
      <c r="P5" s="5">
        <v>16</v>
      </c>
      <c r="Q5" s="5">
        <v>18</v>
      </c>
      <c r="R5" s="2"/>
      <c r="S5" s="5" t="s">
        <v>12</v>
      </c>
      <c r="T5" s="5" t="s">
        <v>13</v>
      </c>
      <c r="U5" s="5">
        <v>24</v>
      </c>
      <c r="V5" s="5">
        <v>26</v>
      </c>
      <c r="W5" s="5">
        <v>29</v>
      </c>
      <c r="X5" s="5">
        <v>30</v>
      </c>
      <c r="Y5" s="2"/>
      <c r="Z5" s="5">
        <v>32</v>
      </c>
      <c r="AA5" s="5">
        <v>34</v>
      </c>
      <c r="AB5" s="5">
        <v>37</v>
      </c>
      <c r="AC5" s="5">
        <v>40</v>
      </c>
      <c r="AD5" s="5">
        <v>42</v>
      </c>
      <c r="AE5" s="5">
        <v>48</v>
      </c>
      <c r="AF5" s="2"/>
      <c r="AG5" s="5">
        <v>50</v>
      </c>
      <c r="AH5" s="5" t="s">
        <v>15</v>
      </c>
      <c r="AI5" s="5" t="s">
        <v>15</v>
      </c>
      <c r="AJ5" s="5"/>
      <c r="AK5" s="5"/>
      <c r="AL5" s="5"/>
      <c r="AM5" s="2"/>
      <c r="AN5" s="7"/>
      <c r="AO5" s="11"/>
      <c r="AP5" s="9"/>
    </row>
    <row r="6" spans="1:42">
      <c r="A6" s="2" t="s">
        <v>19</v>
      </c>
      <c r="B6" s="2">
        <v>3</v>
      </c>
      <c r="C6" s="2">
        <v>14</v>
      </c>
      <c r="D6" s="2" t="s">
        <v>11</v>
      </c>
      <c r="E6" s="5">
        <v>2</v>
      </c>
      <c r="F6" s="5">
        <v>4</v>
      </c>
      <c r="G6" s="5">
        <v>4</v>
      </c>
      <c r="H6" s="5">
        <v>6</v>
      </c>
      <c r="I6" s="5">
        <v>8</v>
      </c>
      <c r="J6" s="5">
        <v>8</v>
      </c>
      <c r="K6" s="2"/>
      <c r="L6" s="5">
        <v>10</v>
      </c>
      <c r="M6" s="5">
        <v>10</v>
      </c>
      <c r="N6" s="41" t="s">
        <v>20</v>
      </c>
      <c r="O6" s="5">
        <v>14</v>
      </c>
      <c r="P6" s="5">
        <v>19</v>
      </c>
      <c r="Q6" s="5">
        <v>20</v>
      </c>
      <c r="R6" s="2"/>
      <c r="S6" s="5" t="s">
        <v>12</v>
      </c>
      <c r="T6" s="5" t="s">
        <v>13</v>
      </c>
      <c r="U6" s="5">
        <v>26</v>
      </c>
      <c r="V6" s="5">
        <v>28</v>
      </c>
      <c r="W6" s="5">
        <v>28</v>
      </c>
      <c r="X6" s="5">
        <v>36</v>
      </c>
      <c r="Y6" s="2"/>
      <c r="Z6" s="5">
        <v>36</v>
      </c>
      <c r="AA6" s="5">
        <v>36</v>
      </c>
      <c r="AB6" s="5">
        <v>38</v>
      </c>
      <c r="AC6" s="5">
        <v>42</v>
      </c>
      <c r="AD6" s="5">
        <v>43</v>
      </c>
      <c r="AE6" s="5">
        <v>47</v>
      </c>
      <c r="AF6" s="2"/>
      <c r="AG6" s="5">
        <v>47</v>
      </c>
      <c r="AH6" s="5">
        <v>49</v>
      </c>
      <c r="AI6" s="5">
        <v>51</v>
      </c>
      <c r="AJ6" s="5"/>
      <c r="AK6" s="5"/>
      <c r="AL6" s="5"/>
      <c r="AM6" s="2"/>
      <c r="AN6" s="7"/>
      <c r="AO6" s="11"/>
      <c r="AP6" s="9"/>
    </row>
    <row r="7" spans="1:42">
      <c r="A7" s="2" t="s">
        <v>21</v>
      </c>
      <c r="B7" s="2">
        <v>3</v>
      </c>
      <c r="C7" s="2">
        <v>24</v>
      </c>
      <c r="D7" s="2" t="s">
        <v>11</v>
      </c>
      <c r="E7" s="5"/>
      <c r="F7" s="5"/>
      <c r="G7" s="5"/>
      <c r="H7" s="5"/>
      <c r="I7" s="5">
        <v>8</v>
      </c>
      <c r="J7" s="5">
        <v>9</v>
      </c>
      <c r="K7" s="2"/>
      <c r="L7" s="5">
        <v>10</v>
      </c>
      <c r="M7" s="5">
        <v>11</v>
      </c>
      <c r="N7" s="5">
        <v>13</v>
      </c>
      <c r="O7" s="5">
        <v>16</v>
      </c>
      <c r="P7" s="5">
        <v>18</v>
      </c>
      <c r="Q7" s="5">
        <v>19</v>
      </c>
      <c r="R7" s="2"/>
      <c r="S7" s="5" t="s">
        <v>12</v>
      </c>
      <c r="T7" s="5" t="s">
        <v>13</v>
      </c>
      <c r="U7" s="5">
        <v>24</v>
      </c>
      <c r="V7" s="5">
        <v>26</v>
      </c>
      <c r="W7" s="5">
        <v>30</v>
      </c>
      <c r="X7" s="5">
        <v>32</v>
      </c>
      <c r="Y7" s="2"/>
      <c r="Z7" s="5">
        <v>33</v>
      </c>
      <c r="AA7" s="5">
        <v>35</v>
      </c>
      <c r="AB7" s="5">
        <v>36</v>
      </c>
      <c r="AC7" s="5">
        <v>42</v>
      </c>
      <c r="AD7" s="5" t="s">
        <v>15</v>
      </c>
      <c r="AE7" s="5" t="s">
        <v>15</v>
      </c>
      <c r="AF7" s="2"/>
      <c r="AG7" s="5" t="s">
        <v>15</v>
      </c>
      <c r="AH7" s="5" t="s">
        <v>15</v>
      </c>
      <c r="AI7" s="5" t="s">
        <v>15</v>
      </c>
      <c r="AJ7" s="5"/>
      <c r="AK7" s="5"/>
      <c r="AL7" s="5"/>
      <c r="AM7" s="2"/>
      <c r="AN7" s="7"/>
      <c r="AO7" s="11"/>
      <c r="AP7" s="9"/>
    </row>
    <row r="8" spans="1:42">
      <c r="A8" s="2" t="s">
        <v>22</v>
      </c>
      <c r="B8" s="2">
        <v>6</v>
      </c>
      <c r="C8" s="2">
        <v>10</v>
      </c>
      <c r="D8" s="2" t="s">
        <v>11</v>
      </c>
      <c r="E8" s="5">
        <v>2</v>
      </c>
      <c r="F8" s="5">
        <v>2</v>
      </c>
      <c r="G8" s="5">
        <v>4</v>
      </c>
      <c r="H8" s="5">
        <v>5</v>
      </c>
      <c r="I8" s="5">
        <v>6</v>
      </c>
      <c r="J8" s="5">
        <v>7</v>
      </c>
      <c r="K8" s="2"/>
      <c r="L8" s="5">
        <v>7</v>
      </c>
      <c r="M8" s="5">
        <v>7</v>
      </c>
      <c r="N8" s="5">
        <v>10</v>
      </c>
      <c r="O8" s="5">
        <v>12</v>
      </c>
      <c r="P8" s="5">
        <v>14</v>
      </c>
      <c r="Q8" s="5">
        <v>14</v>
      </c>
      <c r="R8" s="2"/>
      <c r="S8" s="5" t="s">
        <v>12</v>
      </c>
      <c r="T8" s="5" t="s">
        <v>13</v>
      </c>
      <c r="U8" s="5">
        <v>17</v>
      </c>
      <c r="V8" s="5">
        <v>18</v>
      </c>
      <c r="W8" s="5">
        <v>19</v>
      </c>
      <c r="X8" s="5">
        <v>23</v>
      </c>
      <c r="Y8" s="2"/>
      <c r="Z8" s="5">
        <v>24</v>
      </c>
      <c r="AA8" s="5">
        <v>26</v>
      </c>
      <c r="AB8" s="5">
        <v>28</v>
      </c>
      <c r="AC8" s="5" t="s">
        <v>15</v>
      </c>
      <c r="AD8" s="5" t="s">
        <v>15</v>
      </c>
      <c r="AE8" s="5" t="s">
        <v>15</v>
      </c>
      <c r="AF8" s="2"/>
      <c r="AG8" t="s">
        <v>23</v>
      </c>
      <c r="AH8" s="5" t="s">
        <v>15</v>
      </c>
      <c r="AI8" s="5" t="s">
        <v>15</v>
      </c>
      <c r="AJ8" s="5"/>
      <c r="AK8" s="5"/>
      <c r="AL8" s="5"/>
      <c r="AM8" s="2"/>
      <c r="AN8" s="7"/>
      <c r="AO8" s="11"/>
      <c r="AP8" s="9"/>
    </row>
    <row r="9" spans="1:42">
      <c r="A9" s="2" t="s">
        <v>24</v>
      </c>
      <c r="B9" s="2">
        <v>6</v>
      </c>
      <c r="C9" s="2">
        <v>18</v>
      </c>
      <c r="D9" s="2" t="s">
        <v>11</v>
      </c>
      <c r="E9" s="5">
        <v>2</v>
      </c>
      <c r="F9" s="5">
        <v>4</v>
      </c>
      <c r="G9" s="5">
        <v>4</v>
      </c>
      <c r="H9" s="5">
        <v>6</v>
      </c>
      <c r="I9" s="5">
        <v>7</v>
      </c>
      <c r="J9" s="5">
        <v>8</v>
      </c>
      <c r="K9" s="2"/>
      <c r="L9" s="5">
        <v>9</v>
      </c>
      <c r="M9" s="5">
        <v>9</v>
      </c>
      <c r="N9" s="5">
        <v>12</v>
      </c>
      <c r="O9" s="5">
        <v>15</v>
      </c>
      <c r="P9" s="5">
        <v>18</v>
      </c>
      <c r="Q9" s="5">
        <v>18</v>
      </c>
      <c r="R9" s="2"/>
      <c r="S9" s="5" t="s">
        <v>12</v>
      </c>
      <c r="T9" s="5" t="s">
        <v>13</v>
      </c>
      <c r="U9" s="5">
        <v>24</v>
      </c>
      <c r="V9" s="5">
        <v>26</v>
      </c>
      <c r="W9" s="5">
        <v>26</v>
      </c>
      <c r="X9" s="5">
        <v>31</v>
      </c>
      <c r="Y9" s="2"/>
      <c r="Z9" s="5">
        <v>31</v>
      </c>
      <c r="AA9" s="5">
        <v>33</v>
      </c>
      <c r="AB9" s="5">
        <v>38</v>
      </c>
      <c r="AC9" s="5">
        <v>44</v>
      </c>
      <c r="AD9" s="5">
        <v>50</v>
      </c>
      <c r="AE9" s="5" t="s">
        <v>15</v>
      </c>
      <c r="AF9" s="2"/>
      <c r="AG9" s="5" t="s">
        <v>15</v>
      </c>
      <c r="AH9" s="5" t="s">
        <v>15</v>
      </c>
      <c r="AI9" s="5" t="s">
        <v>15</v>
      </c>
      <c r="AJ9" s="5"/>
      <c r="AK9" s="5"/>
      <c r="AL9" s="5"/>
      <c r="AM9" s="2"/>
      <c r="AN9" s="7"/>
      <c r="AO9" s="11"/>
      <c r="AP9" s="9"/>
    </row>
    <row r="10" spans="1:42">
      <c r="A10" s="2" t="s">
        <v>25</v>
      </c>
      <c r="B10" s="2">
        <v>7</v>
      </c>
      <c r="C10" s="2">
        <v>17</v>
      </c>
      <c r="D10" s="2" t="s">
        <v>11</v>
      </c>
      <c r="E10" s="5">
        <v>2</v>
      </c>
      <c r="F10" s="5">
        <v>4</v>
      </c>
      <c r="G10" s="5">
        <v>4</v>
      </c>
      <c r="H10" s="5">
        <v>6</v>
      </c>
      <c r="I10" s="5">
        <v>7</v>
      </c>
      <c r="J10" s="5">
        <v>8</v>
      </c>
      <c r="K10" s="2"/>
      <c r="L10" s="5">
        <v>9</v>
      </c>
      <c r="M10" s="5">
        <v>9</v>
      </c>
      <c r="N10" s="5">
        <v>12</v>
      </c>
      <c r="O10" s="5">
        <v>13</v>
      </c>
      <c r="P10" s="5">
        <v>15</v>
      </c>
      <c r="Q10" s="5">
        <v>18</v>
      </c>
      <c r="R10" s="2"/>
      <c r="S10" s="5" t="s">
        <v>12</v>
      </c>
      <c r="T10" s="5" t="s">
        <v>13</v>
      </c>
      <c r="U10" s="5">
        <v>22</v>
      </c>
      <c r="V10" s="5">
        <v>24</v>
      </c>
      <c r="W10" s="5">
        <v>25</v>
      </c>
      <c r="X10" s="5">
        <v>27</v>
      </c>
      <c r="Y10" s="2"/>
      <c r="Z10" s="5">
        <v>28</v>
      </c>
      <c r="AA10" s="5">
        <v>30</v>
      </c>
      <c r="AB10" s="5">
        <v>33</v>
      </c>
      <c r="AC10" s="5">
        <v>35</v>
      </c>
      <c r="AD10" s="5">
        <v>40</v>
      </c>
      <c r="AE10" s="5">
        <v>46</v>
      </c>
      <c r="AF10" s="2"/>
      <c r="AG10" s="5">
        <v>47</v>
      </c>
      <c r="AH10" s="5" t="s">
        <v>15</v>
      </c>
      <c r="AI10" s="5" t="s">
        <v>15</v>
      </c>
      <c r="AJ10" s="5"/>
      <c r="AK10" s="5"/>
      <c r="AL10" s="5"/>
      <c r="AM10" s="2"/>
      <c r="AN10" s="7"/>
      <c r="AO10" s="11"/>
      <c r="AP10" s="9"/>
    </row>
    <row r="11" spans="1:42">
      <c r="A11" s="2" t="s">
        <v>26</v>
      </c>
      <c r="B11" s="2">
        <v>7</v>
      </c>
      <c r="C11" s="2">
        <v>28</v>
      </c>
      <c r="D11" s="2" t="s">
        <v>11</v>
      </c>
      <c r="E11" s="5">
        <v>2</v>
      </c>
      <c r="F11" s="5">
        <v>4</v>
      </c>
      <c r="G11" s="5">
        <v>4</v>
      </c>
      <c r="H11" s="5">
        <v>6</v>
      </c>
      <c r="I11" s="5">
        <v>7</v>
      </c>
      <c r="J11" s="5">
        <v>8</v>
      </c>
      <c r="K11" s="2"/>
      <c r="L11" s="5">
        <v>9</v>
      </c>
      <c r="M11" s="5">
        <v>9</v>
      </c>
      <c r="N11" s="5">
        <v>12</v>
      </c>
      <c r="O11" s="5">
        <v>14</v>
      </c>
      <c r="P11" s="5">
        <v>17</v>
      </c>
      <c r="Q11" s="5">
        <v>18</v>
      </c>
      <c r="R11" s="2"/>
      <c r="S11" s="5" t="s">
        <v>12</v>
      </c>
      <c r="T11" s="5" t="s">
        <v>13</v>
      </c>
      <c r="U11" s="5">
        <v>25</v>
      </c>
      <c r="V11" s="5">
        <v>26</v>
      </c>
      <c r="W11" s="5">
        <v>27</v>
      </c>
      <c r="X11" s="5">
        <v>31</v>
      </c>
      <c r="Y11" s="2"/>
      <c r="Z11" s="5">
        <v>32</v>
      </c>
      <c r="AA11" s="5">
        <v>34</v>
      </c>
      <c r="AB11" s="5">
        <v>36</v>
      </c>
      <c r="AC11" s="5">
        <v>40</v>
      </c>
      <c r="AD11" s="5">
        <v>45</v>
      </c>
      <c r="AE11" s="5">
        <v>50</v>
      </c>
      <c r="AF11" s="2"/>
      <c r="AG11" s="5">
        <v>50</v>
      </c>
      <c r="AH11" s="5" t="s">
        <v>15</v>
      </c>
      <c r="AI11" s="5" t="s">
        <v>15</v>
      </c>
      <c r="AJ11" s="5"/>
      <c r="AK11" s="5"/>
      <c r="AL11" s="5"/>
      <c r="AM11" s="2"/>
      <c r="AN11" s="7"/>
      <c r="AO11" s="11"/>
      <c r="AP11" s="9"/>
    </row>
    <row r="12" spans="1:42">
      <c r="A12" s="2" t="s">
        <v>27</v>
      </c>
      <c r="B12" s="2">
        <v>8</v>
      </c>
      <c r="C12" s="2">
        <v>13</v>
      </c>
      <c r="D12" s="2" t="s">
        <v>11</v>
      </c>
      <c r="E12" s="5">
        <v>0</v>
      </c>
      <c r="F12" s="5">
        <v>0</v>
      </c>
      <c r="G12" s="5">
        <v>0</v>
      </c>
      <c r="H12" s="5">
        <v>2</v>
      </c>
      <c r="I12" s="5">
        <v>2</v>
      </c>
      <c r="J12" s="5">
        <v>4</v>
      </c>
      <c r="K12" s="2"/>
      <c r="L12" s="5">
        <v>4</v>
      </c>
      <c r="M12" s="5">
        <v>4</v>
      </c>
      <c r="N12" s="5">
        <v>6</v>
      </c>
      <c r="O12" s="5">
        <v>6</v>
      </c>
      <c r="P12" s="5">
        <v>7</v>
      </c>
      <c r="Q12" s="5">
        <v>8</v>
      </c>
      <c r="R12" s="2"/>
      <c r="S12" s="5" t="s">
        <v>12</v>
      </c>
      <c r="T12" s="5" t="s">
        <v>13</v>
      </c>
      <c r="U12" s="5">
        <v>10</v>
      </c>
      <c r="V12" s="5">
        <v>11</v>
      </c>
      <c r="W12" s="5">
        <v>11</v>
      </c>
      <c r="X12" s="5">
        <v>13</v>
      </c>
      <c r="Y12" s="2"/>
      <c r="Z12" s="5">
        <v>14</v>
      </c>
      <c r="AA12" s="5">
        <v>14</v>
      </c>
      <c r="AB12" s="5">
        <v>16</v>
      </c>
      <c r="AC12" s="5">
        <v>16</v>
      </c>
      <c r="AD12" s="5">
        <v>20</v>
      </c>
      <c r="AE12" s="5">
        <v>24</v>
      </c>
      <c r="AF12" s="2"/>
      <c r="AG12" s="5">
        <v>27</v>
      </c>
      <c r="AH12" s="5" t="s">
        <v>15</v>
      </c>
      <c r="AI12" s="5" t="s">
        <v>15</v>
      </c>
      <c r="AJ12" s="5"/>
      <c r="AK12" s="5"/>
      <c r="AL12" s="5"/>
      <c r="AM12" s="2"/>
      <c r="AN12" s="7"/>
      <c r="AO12" s="11"/>
      <c r="AP12" s="9"/>
    </row>
    <row r="13" spans="1:42">
      <c r="A13" s="2" t="s">
        <v>28</v>
      </c>
      <c r="B13" s="2">
        <v>9</v>
      </c>
      <c r="C13" s="2">
        <v>24</v>
      </c>
      <c r="D13" s="2" t="s">
        <v>11</v>
      </c>
      <c r="E13" s="5">
        <v>2</v>
      </c>
      <c r="F13" s="5">
        <v>4</v>
      </c>
      <c r="G13" s="5">
        <v>4</v>
      </c>
      <c r="H13" s="5">
        <v>6</v>
      </c>
      <c r="I13" s="5">
        <v>7</v>
      </c>
      <c r="J13" s="5">
        <v>9</v>
      </c>
      <c r="K13" s="2"/>
      <c r="L13" s="5">
        <v>10</v>
      </c>
      <c r="M13" s="5">
        <v>11</v>
      </c>
      <c r="N13" s="5">
        <v>13</v>
      </c>
      <c r="O13" s="5">
        <v>17</v>
      </c>
      <c r="P13" s="5">
        <v>19</v>
      </c>
      <c r="Q13" s="5">
        <v>20</v>
      </c>
      <c r="R13" s="2"/>
      <c r="S13" s="5" t="s">
        <v>12</v>
      </c>
      <c r="T13" s="5" t="s">
        <v>13</v>
      </c>
      <c r="U13" s="5">
        <v>27</v>
      </c>
      <c r="V13" s="5">
        <v>27</v>
      </c>
      <c r="W13" s="5">
        <v>30</v>
      </c>
      <c r="X13" s="5">
        <v>35</v>
      </c>
      <c r="Y13" s="2"/>
      <c r="Z13" s="5">
        <v>37</v>
      </c>
      <c r="AA13" s="5">
        <v>38</v>
      </c>
      <c r="AB13" s="5">
        <v>40</v>
      </c>
      <c r="AC13" s="5" t="s">
        <v>15</v>
      </c>
      <c r="AD13" s="5" t="s">
        <v>15</v>
      </c>
      <c r="AE13" s="5" t="s">
        <v>14</v>
      </c>
      <c r="AF13" s="2"/>
      <c r="AG13" s="5" t="s">
        <v>15</v>
      </c>
      <c r="AH13" s="5" t="s">
        <v>15</v>
      </c>
      <c r="AI13" s="5" t="s">
        <v>15</v>
      </c>
      <c r="AJ13" s="5"/>
      <c r="AK13" s="5"/>
      <c r="AL13" s="5"/>
      <c r="AM13" s="2"/>
      <c r="AN13" s="7"/>
      <c r="AO13" s="11"/>
      <c r="AP13" s="9"/>
    </row>
    <row r="14" spans="1:42">
      <c r="A14" s="2" t="s">
        <v>29</v>
      </c>
      <c r="B14" s="2">
        <v>10</v>
      </c>
      <c r="C14" s="2">
        <v>12</v>
      </c>
      <c r="D14" s="2" t="s">
        <v>11</v>
      </c>
      <c r="E14" s="5">
        <v>2</v>
      </c>
      <c r="F14" s="5">
        <v>4</v>
      </c>
      <c r="G14" s="5">
        <v>4</v>
      </c>
      <c r="H14" s="5">
        <v>4</v>
      </c>
      <c r="I14" s="5">
        <v>6</v>
      </c>
      <c r="J14" s="5">
        <v>6</v>
      </c>
      <c r="K14" s="2"/>
      <c r="L14" s="5">
        <v>8</v>
      </c>
      <c r="M14" s="5">
        <v>9</v>
      </c>
      <c r="N14" s="5">
        <v>11</v>
      </c>
      <c r="O14" s="5">
        <v>13</v>
      </c>
      <c r="P14" s="5">
        <v>15</v>
      </c>
      <c r="Q14" s="5">
        <v>16</v>
      </c>
      <c r="R14" s="2"/>
      <c r="S14" s="5" t="s">
        <v>12</v>
      </c>
      <c r="T14" s="5" t="s">
        <v>13</v>
      </c>
      <c r="U14" s="5">
        <v>22</v>
      </c>
      <c r="V14" s="5">
        <v>24</v>
      </c>
      <c r="W14" s="5">
        <v>24</v>
      </c>
      <c r="X14" s="5">
        <v>28</v>
      </c>
      <c r="Y14" s="2"/>
      <c r="Z14" s="5">
        <v>31</v>
      </c>
      <c r="AA14" s="5">
        <v>34</v>
      </c>
      <c r="AB14" s="5">
        <v>35</v>
      </c>
      <c r="AC14" s="5">
        <v>36</v>
      </c>
      <c r="AD14" s="5">
        <v>39</v>
      </c>
      <c r="AE14" s="5">
        <v>46</v>
      </c>
      <c r="AF14" s="2"/>
      <c r="AG14" s="5">
        <v>50</v>
      </c>
      <c r="AH14" s="5" t="s">
        <v>15</v>
      </c>
      <c r="AI14" s="5" t="s">
        <v>15</v>
      </c>
      <c r="AJ14" s="5"/>
      <c r="AK14" s="5"/>
      <c r="AL14" s="5"/>
      <c r="AM14" s="2"/>
      <c r="AN14" s="7"/>
      <c r="AO14" s="11"/>
      <c r="AP14" s="9"/>
    </row>
    <row r="15" spans="1:42">
      <c r="A15" s="2" t="s">
        <v>30</v>
      </c>
      <c r="B15" s="2">
        <v>11</v>
      </c>
      <c r="C15" s="2">
        <v>24</v>
      </c>
      <c r="D15" s="2" t="s">
        <v>11</v>
      </c>
      <c r="E15" s="5"/>
      <c r="F15" s="5"/>
      <c r="G15" s="5"/>
      <c r="H15" s="5"/>
      <c r="I15" s="5">
        <v>0</v>
      </c>
      <c r="J15" s="5">
        <v>0</v>
      </c>
      <c r="K15" s="2"/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2"/>
      <c r="S15" s="5" t="s">
        <v>12</v>
      </c>
      <c r="T15" s="5" t="s">
        <v>13</v>
      </c>
      <c r="U15" s="5" t="s">
        <v>31</v>
      </c>
      <c r="V15" s="5" t="s">
        <v>31</v>
      </c>
      <c r="W15" s="5" t="s">
        <v>31</v>
      </c>
      <c r="X15" s="5" t="s">
        <v>31</v>
      </c>
      <c r="Y15" s="5"/>
      <c r="Z15" s="5" t="s">
        <v>31</v>
      </c>
      <c r="AA15" s="5" t="s">
        <v>31</v>
      </c>
      <c r="AB15" s="5" t="s">
        <v>31</v>
      </c>
      <c r="AC15" s="5" t="s">
        <v>31</v>
      </c>
      <c r="AD15" s="5" t="s">
        <v>31</v>
      </c>
      <c r="AE15" s="5" t="s">
        <v>31</v>
      </c>
      <c r="AF15" s="2"/>
      <c r="AG15" s="5" t="s">
        <v>31</v>
      </c>
      <c r="AH15" s="5" t="s">
        <v>31</v>
      </c>
      <c r="AI15" s="5" t="s">
        <v>31</v>
      </c>
      <c r="AJ15" s="5"/>
      <c r="AK15" s="5"/>
      <c r="AL15" s="5"/>
      <c r="AM15" s="2"/>
      <c r="AN15" s="7"/>
      <c r="AO15" s="11"/>
      <c r="AP15" s="9"/>
    </row>
    <row r="16" spans="1:42">
      <c r="A16" s="2" t="s">
        <v>32</v>
      </c>
      <c r="B16" s="2">
        <v>11</v>
      </c>
      <c r="C16" s="2">
        <v>30</v>
      </c>
      <c r="D16" s="2" t="s">
        <v>11</v>
      </c>
      <c r="E16" s="5">
        <v>2</v>
      </c>
      <c r="F16" s="5">
        <v>4</v>
      </c>
      <c r="G16" s="5">
        <v>4</v>
      </c>
      <c r="H16" s="5">
        <v>5</v>
      </c>
      <c r="I16" s="5">
        <v>7</v>
      </c>
      <c r="J16" s="5">
        <v>7</v>
      </c>
      <c r="K16" s="2"/>
      <c r="L16" s="5">
        <v>10</v>
      </c>
      <c r="M16" s="5">
        <v>10</v>
      </c>
      <c r="N16" s="5">
        <v>11</v>
      </c>
      <c r="O16" s="5">
        <v>14</v>
      </c>
      <c r="P16" s="5">
        <v>16</v>
      </c>
      <c r="Q16" s="5">
        <v>16</v>
      </c>
      <c r="R16" s="2"/>
      <c r="S16" s="5" t="s">
        <v>12</v>
      </c>
      <c r="T16" s="5" t="s">
        <v>13</v>
      </c>
      <c r="U16" s="5">
        <v>25</v>
      </c>
      <c r="V16" s="5">
        <v>25</v>
      </c>
      <c r="W16" s="5">
        <v>26</v>
      </c>
      <c r="X16" s="5">
        <v>28</v>
      </c>
      <c r="Y16" s="2"/>
      <c r="Z16" s="5">
        <v>29</v>
      </c>
      <c r="AA16" s="5">
        <v>31</v>
      </c>
      <c r="AB16" s="5">
        <v>34</v>
      </c>
      <c r="AC16" s="5">
        <v>36</v>
      </c>
      <c r="AD16" s="5">
        <v>41</v>
      </c>
      <c r="AE16" s="5">
        <v>47</v>
      </c>
      <c r="AF16" s="2"/>
      <c r="AG16" s="5">
        <v>47</v>
      </c>
      <c r="AH16" s="5">
        <v>47</v>
      </c>
      <c r="AI16" s="5" t="s">
        <v>15</v>
      </c>
      <c r="AJ16" s="5"/>
      <c r="AK16" s="5"/>
      <c r="AL16" s="5"/>
      <c r="AM16" s="2"/>
      <c r="AN16" s="7"/>
      <c r="AO16" s="11"/>
      <c r="AP16" s="9"/>
    </row>
    <row r="17" spans="1:42">
      <c r="A17" s="2" t="s">
        <v>33</v>
      </c>
      <c r="B17" s="2">
        <v>12</v>
      </c>
      <c r="C17" s="2">
        <v>18</v>
      </c>
      <c r="D17" s="2" t="s">
        <v>11</v>
      </c>
      <c r="E17" s="5">
        <v>2</v>
      </c>
      <c r="F17" s="5">
        <v>4</v>
      </c>
      <c r="G17" s="5">
        <v>4</v>
      </c>
      <c r="H17" s="5">
        <v>6</v>
      </c>
      <c r="I17" s="5">
        <v>7</v>
      </c>
      <c r="J17" s="5">
        <v>8</v>
      </c>
      <c r="K17" s="2"/>
      <c r="L17" s="5">
        <v>8</v>
      </c>
      <c r="M17" s="5">
        <v>10</v>
      </c>
      <c r="N17" s="5">
        <v>11</v>
      </c>
      <c r="O17" s="5">
        <v>13</v>
      </c>
      <c r="P17" s="5">
        <v>16</v>
      </c>
      <c r="Q17" s="5">
        <v>17</v>
      </c>
      <c r="R17" s="2"/>
      <c r="S17" s="5" t="s">
        <v>12</v>
      </c>
      <c r="T17" s="5" t="s">
        <v>13</v>
      </c>
      <c r="U17" s="5">
        <v>21</v>
      </c>
      <c r="V17" s="5">
        <v>23</v>
      </c>
      <c r="W17" s="5">
        <v>27</v>
      </c>
      <c r="X17" s="5">
        <v>28</v>
      </c>
      <c r="Y17" s="2"/>
      <c r="Z17" s="5">
        <v>28</v>
      </c>
      <c r="AA17" s="5">
        <v>30</v>
      </c>
      <c r="AB17" s="5">
        <v>31</v>
      </c>
      <c r="AC17" s="5">
        <v>35</v>
      </c>
      <c r="AD17" s="5">
        <v>38</v>
      </c>
      <c r="AE17" s="5">
        <v>44</v>
      </c>
      <c r="AF17" s="2"/>
      <c r="AG17" s="5">
        <v>46</v>
      </c>
      <c r="AH17" s="5">
        <v>46</v>
      </c>
      <c r="AI17" s="5" t="s">
        <v>15</v>
      </c>
      <c r="AJ17" s="5"/>
      <c r="AK17" s="5"/>
      <c r="AL17" s="5"/>
      <c r="AM17" s="2"/>
      <c r="AN17" s="7"/>
      <c r="AO17" s="11"/>
      <c r="AP17" s="9"/>
    </row>
    <row r="18" spans="1:42">
      <c r="A18" s="2" t="s">
        <v>34</v>
      </c>
      <c r="B18" s="2">
        <v>13</v>
      </c>
      <c r="C18" s="2">
        <v>6</v>
      </c>
      <c r="D18" s="2" t="s">
        <v>11</v>
      </c>
      <c r="E18" s="5"/>
      <c r="F18" s="5"/>
      <c r="G18" s="5"/>
      <c r="H18" s="5"/>
      <c r="I18" s="5">
        <v>8</v>
      </c>
      <c r="J18" s="5">
        <v>8</v>
      </c>
      <c r="K18" s="2"/>
      <c r="L18" s="5">
        <v>9</v>
      </c>
      <c r="M18" s="5">
        <v>11</v>
      </c>
      <c r="N18" s="5">
        <v>13</v>
      </c>
      <c r="O18" s="5">
        <v>14</v>
      </c>
      <c r="P18" s="5">
        <v>18</v>
      </c>
      <c r="Q18" s="5">
        <v>18</v>
      </c>
      <c r="R18" s="2"/>
      <c r="S18" s="5" t="s">
        <v>12</v>
      </c>
      <c r="T18" s="5" t="s">
        <v>13</v>
      </c>
      <c r="U18" s="5">
        <v>24</v>
      </c>
      <c r="V18" s="5">
        <v>24</v>
      </c>
      <c r="W18" s="5">
        <v>27</v>
      </c>
      <c r="X18" s="5">
        <v>31</v>
      </c>
      <c r="Y18" s="2"/>
      <c r="Z18" s="5">
        <v>32</v>
      </c>
      <c r="AA18" s="5">
        <v>35</v>
      </c>
      <c r="AB18" s="5">
        <v>36</v>
      </c>
      <c r="AC18" s="5">
        <v>40</v>
      </c>
      <c r="AD18" s="5" t="s">
        <v>15</v>
      </c>
      <c r="AE18" s="5" t="s">
        <v>14</v>
      </c>
      <c r="AF18" s="2"/>
      <c r="AG18" s="5" t="s">
        <v>15</v>
      </c>
      <c r="AH18" s="5" t="s">
        <v>15</v>
      </c>
      <c r="AI18" s="5" t="s">
        <v>15</v>
      </c>
      <c r="AJ18" s="5"/>
      <c r="AK18" s="5"/>
      <c r="AL18" s="5"/>
      <c r="AM18" s="2"/>
      <c r="AN18" s="7"/>
      <c r="AO18" s="11"/>
      <c r="AP18" s="9"/>
    </row>
    <row r="19" spans="1:42">
      <c r="A19" s="2" t="s">
        <v>35</v>
      </c>
      <c r="B19" s="2">
        <v>13</v>
      </c>
      <c r="C19" s="2">
        <v>25</v>
      </c>
      <c r="D19" s="2" t="s">
        <v>11</v>
      </c>
      <c r="E19" s="5"/>
      <c r="F19" s="5"/>
      <c r="G19" s="5"/>
      <c r="H19" s="5"/>
      <c r="I19" s="5"/>
      <c r="J19" s="5">
        <v>0</v>
      </c>
      <c r="K19" s="2"/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2"/>
      <c r="S19" s="5" t="s">
        <v>12</v>
      </c>
      <c r="T19" s="5" t="s">
        <v>13</v>
      </c>
      <c r="U19" s="5" t="s">
        <v>31</v>
      </c>
      <c r="V19" s="5" t="s">
        <v>31</v>
      </c>
      <c r="W19" s="5" t="s">
        <v>31</v>
      </c>
      <c r="X19" s="5" t="s">
        <v>31</v>
      </c>
      <c r="Y19" s="2"/>
      <c r="Z19" s="5" t="s">
        <v>31</v>
      </c>
      <c r="AA19" s="5" t="s">
        <v>31</v>
      </c>
      <c r="AB19" s="5" t="s">
        <v>31</v>
      </c>
      <c r="AC19" s="5" t="s">
        <v>31</v>
      </c>
      <c r="AD19" s="5" t="s">
        <v>31</v>
      </c>
      <c r="AE19" s="5" t="s">
        <v>31</v>
      </c>
      <c r="AF19" s="2"/>
      <c r="AG19" s="5" t="s">
        <v>31</v>
      </c>
      <c r="AH19" s="5" t="s">
        <v>31</v>
      </c>
      <c r="AI19" s="5" t="s">
        <v>31</v>
      </c>
      <c r="AJ19" s="5"/>
      <c r="AK19" s="5"/>
      <c r="AL19" s="5"/>
      <c r="AM19" s="2"/>
      <c r="AN19" s="7"/>
      <c r="AO19" s="11"/>
      <c r="AP19" s="9"/>
    </row>
    <row r="20" spans="1:42">
      <c r="A20" s="2" t="s">
        <v>36</v>
      </c>
      <c r="B20" s="2">
        <v>13</v>
      </c>
      <c r="C20" s="2">
        <v>30</v>
      </c>
      <c r="D20" s="2" t="s">
        <v>11</v>
      </c>
      <c r="E20" s="5">
        <v>2</v>
      </c>
      <c r="F20" s="5">
        <v>4</v>
      </c>
      <c r="G20" s="5">
        <v>4</v>
      </c>
      <c r="H20" s="5">
        <v>6</v>
      </c>
      <c r="I20" s="5">
        <v>7</v>
      </c>
      <c r="J20" s="5">
        <v>8</v>
      </c>
      <c r="K20" s="2"/>
      <c r="L20" s="5">
        <v>9</v>
      </c>
      <c r="M20" s="5">
        <v>9</v>
      </c>
      <c r="N20" s="5">
        <v>12</v>
      </c>
      <c r="O20" s="5">
        <v>14</v>
      </c>
      <c r="P20" s="5">
        <v>16</v>
      </c>
      <c r="Q20" s="5">
        <v>18</v>
      </c>
      <c r="R20" s="2"/>
      <c r="S20" s="5" t="s">
        <v>12</v>
      </c>
      <c r="T20" s="5" t="s">
        <v>13</v>
      </c>
      <c r="U20" s="5">
        <v>23</v>
      </c>
      <c r="V20" s="5">
        <v>25</v>
      </c>
      <c r="W20" s="5">
        <v>29</v>
      </c>
      <c r="X20" s="5">
        <v>31</v>
      </c>
      <c r="Y20" s="2"/>
      <c r="Z20" s="5">
        <v>31</v>
      </c>
      <c r="AA20" s="5">
        <v>34</v>
      </c>
      <c r="AB20" s="5">
        <v>36</v>
      </c>
      <c r="AC20" s="5">
        <v>40</v>
      </c>
      <c r="AD20" s="5">
        <v>42</v>
      </c>
      <c r="AE20" s="5">
        <v>50</v>
      </c>
      <c r="AF20" s="2"/>
      <c r="AG20" s="5">
        <v>51</v>
      </c>
      <c r="AH20" s="5" t="s">
        <v>15</v>
      </c>
      <c r="AI20" s="5" t="s">
        <v>15</v>
      </c>
      <c r="AJ20" s="5"/>
      <c r="AK20" s="5"/>
      <c r="AL20" s="5"/>
      <c r="AM20" s="2"/>
      <c r="AN20" s="7"/>
      <c r="AO20" s="11"/>
      <c r="AP20" s="9"/>
    </row>
    <row r="21" spans="1:42">
      <c r="A21" s="2" t="s">
        <v>37</v>
      </c>
      <c r="B21" s="2">
        <v>14</v>
      </c>
      <c r="C21" s="2">
        <v>1</v>
      </c>
      <c r="D21" s="2" t="s">
        <v>11</v>
      </c>
      <c r="E21" s="5">
        <v>2</v>
      </c>
      <c r="F21" s="5">
        <v>4</v>
      </c>
      <c r="G21" s="5">
        <v>4</v>
      </c>
      <c r="H21" s="5">
        <v>6</v>
      </c>
      <c r="I21" s="5">
        <v>6</v>
      </c>
      <c r="J21" s="5">
        <v>7</v>
      </c>
      <c r="K21" s="2"/>
      <c r="L21" s="5">
        <v>8</v>
      </c>
      <c r="M21" s="5">
        <v>8</v>
      </c>
      <c r="N21" s="5">
        <v>9</v>
      </c>
      <c r="O21" s="5">
        <v>13</v>
      </c>
      <c r="P21" s="5">
        <v>14</v>
      </c>
      <c r="Q21" s="5">
        <v>16</v>
      </c>
      <c r="R21" s="2"/>
      <c r="S21" s="5" t="s">
        <v>12</v>
      </c>
      <c r="T21" s="5" t="s">
        <v>13</v>
      </c>
      <c r="U21" s="5">
        <v>23</v>
      </c>
      <c r="V21" s="5">
        <v>23</v>
      </c>
      <c r="W21" s="5">
        <v>26</v>
      </c>
      <c r="X21" s="5">
        <v>28</v>
      </c>
      <c r="Y21" s="2"/>
      <c r="Z21" s="5">
        <v>29</v>
      </c>
      <c r="AA21" s="5">
        <v>30</v>
      </c>
      <c r="AB21" s="5">
        <v>34</v>
      </c>
      <c r="AC21" s="5">
        <v>34</v>
      </c>
      <c r="AD21" s="5">
        <v>36</v>
      </c>
      <c r="AE21" s="5">
        <v>42</v>
      </c>
      <c r="AF21" s="2"/>
      <c r="AG21" s="5">
        <v>43</v>
      </c>
      <c r="AH21" s="5">
        <v>43</v>
      </c>
      <c r="AI21" s="5" t="s">
        <v>15</v>
      </c>
      <c r="AJ21" s="5"/>
      <c r="AK21" s="5"/>
      <c r="AL21" s="5"/>
      <c r="AM21" s="2"/>
      <c r="AN21" s="7"/>
      <c r="AO21" s="11"/>
      <c r="AP21" s="9"/>
    </row>
    <row r="22" spans="1:42">
      <c r="A22" s="2" t="s">
        <v>38</v>
      </c>
      <c r="B22" s="2">
        <v>14</v>
      </c>
      <c r="C22" s="2">
        <v>2</v>
      </c>
      <c r="D22" s="2" t="s">
        <v>11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2"/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2"/>
      <c r="S22" s="5" t="s">
        <v>12</v>
      </c>
      <c r="T22" s="5" t="s">
        <v>13</v>
      </c>
      <c r="U22" s="5" t="s">
        <v>31</v>
      </c>
      <c r="V22" s="5" t="s">
        <v>31</v>
      </c>
      <c r="W22" s="5" t="s">
        <v>31</v>
      </c>
      <c r="X22" s="5" t="s">
        <v>31</v>
      </c>
      <c r="Y22" s="2"/>
      <c r="Z22" s="5" t="s">
        <v>31</v>
      </c>
      <c r="AA22" s="5" t="s">
        <v>31</v>
      </c>
      <c r="AB22" s="5" t="s">
        <v>31</v>
      </c>
      <c r="AC22" s="5" t="s">
        <v>31</v>
      </c>
      <c r="AD22" s="5" t="s">
        <v>31</v>
      </c>
      <c r="AE22" s="5" t="s">
        <v>31</v>
      </c>
      <c r="AF22" s="2"/>
      <c r="AG22" s="5" t="s">
        <v>31</v>
      </c>
      <c r="AH22" s="5" t="s">
        <v>31</v>
      </c>
      <c r="AI22" s="5" t="s">
        <v>31</v>
      </c>
      <c r="AJ22" s="5"/>
      <c r="AK22" s="5"/>
      <c r="AL22" s="5"/>
      <c r="AM22" s="2"/>
      <c r="AN22" s="7"/>
      <c r="AO22" s="11"/>
      <c r="AP22" s="9"/>
    </row>
    <row r="23" spans="1:42">
      <c r="A23" s="2" t="s">
        <v>39</v>
      </c>
      <c r="B23" s="2">
        <v>14</v>
      </c>
      <c r="C23" s="2">
        <v>9</v>
      </c>
      <c r="D23" s="2" t="s">
        <v>11</v>
      </c>
      <c r="E23" s="5"/>
      <c r="F23" s="5"/>
      <c r="G23" s="5"/>
      <c r="H23" s="5"/>
      <c r="I23" s="5"/>
      <c r="J23" s="5">
        <v>0</v>
      </c>
      <c r="K23" s="2"/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2"/>
      <c r="S23" s="5" t="s">
        <v>12</v>
      </c>
      <c r="T23" s="5" t="s">
        <v>13</v>
      </c>
      <c r="U23" s="5" t="s">
        <v>31</v>
      </c>
      <c r="V23" s="5" t="s">
        <v>31</v>
      </c>
      <c r="W23" s="5" t="s">
        <v>31</v>
      </c>
      <c r="X23" s="5" t="s">
        <v>31</v>
      </c>
      <c r="Y23" s="2"/>
      <c r="Z23" s="5" t="s">
        <v>31</v>
      </c>
      <c r="AA23" s="5" t="s">
        <v>31</v>
      </c>
      <c r="AB23" s="5" t="s">
        <v>31</v>
      </c>
      <c r="AC23" s="5" t="s">
        <v>31</v>
      </c>
      <c r="AD23" s="5" t="s">
        <v>31</v>
      </c>
      <c r="AE23" s="5" t="s">
        <v>31</v>
      </c>
      <c r="AF23" s="2"/>
      <c r="AG23" s="5" t="s">
        <v>31</v>
      </c>
      <c r="AH23" s="5" t="s">
        <v>31</v>
      </c>
      <c r="AI23" s="5" t="s">
        <v>31</v>
      </c>
      <c r="AJ23" s="5"/>
      <c r="AK23" s="5"/>
      <c r="AL23" s="5"/>
      <c r="AM23" s="2"/>
      <c r="AN23" s="7"/>
      <c r="AO23" s="11"/>
      <c r="AP23" s="9"/>
    </row>
    <row r="24" spans="1:42">
      <c r="A24" s="2" t="s">
        <v>40</v>
      </c>
      <c r="B24" s="2">
        <v>15</v>
      </c>
      <c r="C24" s="2">
        <v>2</v>
      </c>
      <c r="D24" s="2" t="s">
        <v>11</v>
      </c>
      <c r="E24" s="5">
        <v>2</v>
      </c>
      <c r="F24" s="5">
        <v>4</v>
      </c>
      <c r="G24" s="5">
        <v>5</v>
      </c>
      <c r="H24" s="5">
        <v>7</v>
      </c>
      <c r="I24" s="5">
        <v>7</v>
      </c>
      <c r="J24" s="5">
        <v>9</v>
      </c>
      <c r="K24" s="2"/>
      <c r="L24" s="5">
        <v>10</v>
      </c>
      <c r="M24" s="5">
        <v>12</v>
      </c>
      <c r="N24" s="5">
        <v>14</v>
      </c>
      <c r="O24" s="5">
        <v>17</v>
      </c>
      <c r="P24" s="5">
        <v>20</v>
      </c>
      <c r="Q24" s="5">
        <v>22</v>
      </c>
      <c r="R24" s="2"/>
      <c r="S24" s="5" t="s">
        <v>12</v>
      </c>
      <c r="T24" s="5" t="s">
        <v>13</v>
      </c>
      <c r="U24" s="5">
        <v>29</v>
      </c>
      <c r="V24" s="5">
        <v>31</v>
      </c>
      <c r="W24" s="5">
        <v>31</v>
      </c>
      <c r="X24" s="5">
        <v>35</v>
      </c>
      <c r="Y24" s="2"/>
      <c r="Z24" s="5">
        <v>38</v>
      </c>
      <c r="AA24" s="5">
        <v>40</v>
      </c>
      <c r="AB24" s="5">
        <v>40</v>
      </c>
      <c r="AC24" s="5">
        <v>41</v>
      </c>
      <c r="AD24" s="5">
        <v>45</v>
      </c>
      <c r="AE24" s="5">
        <v>49</v>
      </c>
      <c r="AF24" s="2"/>
      <c r="AG24" s="5">
        <v>50</v>
      </c>
      <c r="AH24" s="5" t="s">
        <v>15</v>
      </c>
      <c r="AI24" s="5" t="s">
        <v>15</v>
      </c>
      <c r="AJ24" s="5"/>
      <c r="AK24" s="5"/>
      <c r="AL24" s="5"/>
      <c r="AM24" s="2"/>
      <c r="AN24" s="7"/>
      <c r="AO24" s="11"/>
      <c r="AP24" s="9"/>
    </row>
    <row r="25" spans="1:42">
      <c r="A25" s="2" t="s">
        <v>41</v>
      </c>
      <c r="B25" s="2">
        <v>15</v>
      </c>
      <c r="C25" s="2">
        <v>7</v>
      </c>
      <c r="D25" s="2" t="s">
        <v>11</v>
      </c>
      <c r="E25" s="5">
        <v>2</v>
      </c>
      <c r="F25" s="5">
        <v>4</v>
      </c>
      <c r="G25" s="5">
        <v>5</v>
      </c>
      <c r="H25" s="5">
        <v>6</v>
      </c>
      <c r="I25" s="5">
        <v>7</v>
      </c>
      <c r="J25" s="5">
        <v>8</v>
      </c>
      <c r="K25" s="2"/>
      <c r="L25" s="5">
        <v>9</v>
      </c>
      <c r="M25" s="5">
        <v>10</v>
      </c>
      <c r="N25" s="5">
        <v>12</v>
      </c>
      <c r="O25" s="5">
        <v>15</v>
      </c>
      <c r="P25" s="5">
        <v>18</v>
      </c>
      <c r="Q25" s="5">
        <v>19</v>
      </c>
      <c r="R25" s="2"/>
      <c r="S25" s="5" t="s">
        <v>12</v>
      </c>
      <c r="T25" s="5" t="s">
        <v>13</v>
      </c>
      <c r="U25" s="5">
        <v>26</v>
      </c>
      <c r="V25" s="5">
        <v>27</v>
      </c>
      <c r="W25" s="5">
        <v>30</v>
      </c>
      <c r="X25" s="5">
        <v>32</v>
      </c>
      <c r="Y25" s="2"/>
      <c r="Z25" s="5">
        <v>33</v>
      </c>
      <c r="AA25" s="5">
        <v>36</v>
      </c>
      <c r="AB25" s="5">
        <v>37</v>
      </c>
      <c r="AC25" s="5">
        <v>39</v>
      </c>
      <c r="AD25" s="5">
        <v>45</v>
      </c>
      <c r="AE25" s="5">
        <v>50</v>
      </c>
      <c r="AF25" s="2"/>
      <c r="AG25" s="5">
        <v>50</v>
      </c>
      <c r="AH25" s="5">
        <v>50</v>
      </c>
      <c r="AI25" s="5">
        <v>53</v>
      </c>
      <c r="AJ25" s="5"/>
      <c r="AK25" s="5"/>
      <c r="AL25" s="5"/>
      <c r="AM25" s="2"/>
      <c r="AN25" s="7"/>
      <c r="AO25" s="11"/>
      <c r="AP25" s="9"/>
    </row>
    <row r="26" spans="1:42">
      <c r="A26" s="2" t="s">
        <v>42</v>
      </c>
      <c r="B26" s="2">
        <v>2</v>
      </c>
      <c r="C26" s="2">
        <v>23</v>
      </c>
      <c r="D26" s="2" t="s">
        <v>43</v>
      </c>
      <c r="E26" s="5">
        <v>2</v>
      </c>
      <c r="F26" s="5">
        <v>4</v>
      </c>
      <c r="G26" s="5">
        <v>5</v>
      </c>
      <c r="H26" s="5">
        <v>6</v>
      </c>
      <c r="I26" s="5">
        <v>7</v>
      </c>
      <c r="J26" s="5">
        <v>9</v>
      </c>
      <c r="K26" s="2"/>
      <c r="L26" s="5">
        <v>10</v>
      </c>
      <c r="M26" s="5">
        <v>12</v>
      </c>
      <c r="N26" s="5">
        <v>14</v>
      </c>
      <c r="O26" s="5">
        <v>15</v>
      </c>
      <c r="P26" s="5">
        <v>18</v>
      </c>
      <c r="Q26" s="5">
        <v>20</v>
      </c>
      <c r="R26" s="2"/>
      <c r="S26" s="5" t="s">
        <v>12</v>
      </c>
      <c r="T26" s="5" t="s">
        <v>13</v>
      </c>
      <c r="U26" s="5">
        <v>25</v>
      </c>
      <c r="V26" s="5">
        <v>27</v>
      </c>
      <c r="W26" s="5">
        <v>30</v>
      </c>
      <c r="X26" s="5">
        <v>33</v>
      </c>
      <c r="Y26" s="2"/>
      <c r="Z26" s="5">
        <v>34</v>
      </c>
      <c r="AA26" s="5">
        <v>36</v>
      </c>
      <c r="AB26" s="5">
        <v>37</v>
      </c>
      <c r="AC26" s="5">
        <v>41</v>
      </c>
      <c r="AD26" s="5">
        <v>43</v>
      </c>
      <c r="AE26" s="5">
        <v>50</v>
      </c>
      <c r="AF26" s="2"/>
      <c r="AG26" s="5" t="s">
        <v>15</v>
      </c>
      <c r="AH26" s="5" t="s">
        <v>15</v>
      </c>
      <c r="AI26" s="5" t="s">
        <v>15</v>
      </c>
      <c r="AJ26" s="5"/>
      <c r="AK26" s="5"/>
      <c r="AL26" s="5"/>
      <c r="AM26" s="2"/>
      <c r="AN26" s="7"/>
      <c r="AO26" s="11"/>
      <c r="AP26" s="9"/>
    </row>
    <row r="27" spans="1:42">
      <c r="A27" s="2" t="s">
        <v>44</v>
      </c>
      <c r="B27" s="2">
        <v>3</v>
      </c>
      <c r="C27" s="2">
        <v>25</v>
      </c>
      <c r="D27" s="2" t="s">
        <v>43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2"/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2"/>
      <c r="S27" s="5" t="s">
        <v>12</v>
      </c>
      <c r="T27" s="5" t="s">
        <v>13</v>
      </c>
      <c r="U27" s="5" t="s">
        <v>31</v>
      </c>
      <c r="V27" s="5" t="s">
        <v>31</v>
      </c>
      <c r="W27" s="5" t="s">
        <v>31</v>
      </c>
      <c r="X27" s="5" t="s">
        <v>31</v>
      </c>
      <c r="Y27" s="2"/>
      <c r="Z27" s="5" t="s">
        <v>31</v>
      </c>
      <c r="AA27" s="5" t="s">
        <v>31</v>
      </c>
      <c r="AB27" s="5" t="s">
        <v>31</v>
      </c>
      <c r="AC27" s="5" t="s">
        <v>31</v>
      </c>
      <c r="AD27" s="5" t="s">
        <v>31</v>
      </c>
      <c r="AE27" s="5" t="s">
        <v>31</v>
      </c>
      <c r="AF27" s="2"/>
      <c r="AG27" s="5" t="s">
        <v>31</v>
      </c>
      <c r="AH27" s="5" t="s">
        <v>31</v>
      </c>
      <c r="AI27" s="5" t="s">
        <v>31</v>
      </c>
      <c r="AJ27" s="5"/>
      <c r="AK27" s="5"/>
      <c r="AL27" s="5"/>
      <c r="AM27" s="2"/>
      <c r="AN27" s="7"/>
      <c r="AO27" s="11"/>
      <c r="AP27" s="9"/>
    </row>
    <row r="28" spans="1:42">
      <c r="A28" s="2" t="s">
        <v>45</v>
      </c>
      <c r="B28" s="2">
        <v>4</v>
      </c>
      <c r="C28" s="2">
        <v>23</v>
      </c>
      <c r="D28" s="2" t="s">
        <v>43</v>
      </c>
      <c r="E28" s="5"/>
      <c r="F28" s="5"/>
      <c r="G28" s="5"/>
      <c r="H28" s="5"/>
      <c r="I28" s="5">
        <v>11</v>
      </c>
      <c r="J28" s="5">
        <v>11</v>
      </c>
      <c r="K28" s="2"/>
      <c r="L28" s="5">
        <v>14</v>
      </c>
      <c r="M28" s="5">
        <v>17</v>
      </c>
      <c r="N28" s="5">
        <v>18</v>
      </c>
      <c r="O28" s="5">
        <v>23</v>
      </c>
      <c r="P28" s="5">
        <v>25</v>
      </c>
      <c r="Q28" s="5">
        <v>28</v>
      </c>
      <c r="R28" s="2"/>
      <c r="S28" s="5" t="s">
        <v>12</v>
      </c>
      <c r="T28" s="5" t="s">
        <v>13</v>
      </c>
      <c r="U28" s="5">
        <v>32</v>
      </c>
      <c r="V28" s="5">
        <v>36</v>
      </c>
      <c r="W28" s="5">
        <v>40</v>
      </c>
      <c r="X28" s="5">
        <v>42</v>
      </c>
      <c r="Y28" s="2"/>
      <c r="Z28" s="5">
        <v>42</v>
      </c>
      <c r="AA28" s="5">
        <v>44</v>
      </c>
      <c r="AB28" s="5">
        <v>46</v>
      </c>
      <c r="AC28" s="5">
        <v>50</v>
      </c>
      <c r="AD28" s="5">
        <v>54</v>
      </c>
      <c r="AE28" s="5" t="s">
        <v>14</v>
      </c>
      <c r="AF28" s="2"/>
      <c r="AG28" s="5" t="s">
        <v>15</v>
      </c>
      <c r="AH28" s="5" t="s">
        <v>15</v>
      </c>
      <c r="AI28" s="5" t="s">
        <v>15</v>
      </c>
      <c r="AJ28" s="5"/>
      <c r="AK28" s="5"/>
      <c r="AL28" s="5"/>
      <c r="AM28" s="2"/>
      <c r="AN28" s="7"/>
      <c r="AO28" s="11"/>
      <c r="AP28" s="9"/>
    </row>
    <row r="29" spans="1:42">
      <c r="A29" s="2" t="s">
        <v>46</v>
      </c>
      <c r="B29" s="2">
        <v>4</v>
      </c>
      <c r="C29" s="2">
        <v>27</v>
      </c>
      <c r="D29" s="2" t="s">
        <v>43</v>
      </c>
      <c r="E29" s="5">
        <v>2</v>
      </c>
      <c r="F29" s="5">
        <v>4</v>
      </c>
      <c r="G29" s="5">
        <v>6</v>
      </c>
      <c r="H29" s="5">
        <v>8</v>
      </c>
      <c r="I29" s="5">
        <v>10</v>
      </c>
      <c r="J29" s="5">
        <v>13</v>
      </c>
      <c r="K29" s="2"/>
      <c r="L29" s="5">
        <v>15</v>
      </c>
      <c r="M29" s="5">
        <v>15</v>
      </c>
      <c r="N29" s="5">
        <v>19</v>
      </c>
      <c r="O29" s="5">
        <v>23</v>
      </c>
      <c r="P29" s="5">
        <v>23</v>
      </c>
      <c r="Q29" s="5">
        <v>26</v>
      </c>
      <c r="R29" s="2"/>
      <c r="S29" s="5" t="s">
        <v>12</v>
      </c>
      <c r="T29" s="5" t="s">
        <v>13</v>
      </c>
      <c r="U29" s="5">
        <v>32</v>
      </c>
      <c r="V29" s="5">
        <v>36</v>
      </c>
      <c r="W29" s="5">
        <v>37</v>
      </c>
      <c r="X29" s="5">
        <v>41</v>
      </c>
      <c r="Y29" s="2"/>
      <c r="Z29" s="5">
        <v>41</v>
      </c>
      <c r="AA29" s="5">
        <v>43</v>
      </c>
      <c r="AB29" s="5">
        <v>47</v>
      </c>
      <c r="AC29" s="5">
        <v>48</v>
      </c>
      <c r="AD29" s="5">
        <v>52</v>
      </c>
      <c r="AE29" s="5">
        <v>58</v>
      </c>
      <c r="AF29" s="2"/>
      <c r="AG29" s="5">
        <v>62</v>
      </c>
      <c r="AH29" s="5" t="s">
        <v>15</v>
      </c>
      <c r="AI29" s="5" t="s">
        <v>15</v>
      </c>
      <c r="AJ29" s="5"/>
      <c r="AK29" s="5"/>
      <c r="AL29" s="5"/>
      <c r="AM29" s="2"/>
      <c r="AN29" s="7"/>
      <c r="AO29" s="11"/>
      <c r="AP29" s="9"/>
    </row>
    <row r="30" spans="1:42">
      <c r="A30" s="2" t="s">
        <v>47</v>
      </c>
      <c r="B30" s="2">
        <v>4</v>
      </c>
      <c r="C30" s="2">
        <v>29</v>
      </c>
      <c r="D30" s="2" t="s">
        <v>43</v>
      </c>
      <c r="E30" s="5">
        <v>2</v>
      </c>
      <c r="F30" s="5">
        <v>4</v>
      </c>
      <c r="G30" s="5">
        <v>8</v>
      </c>
      <c r="H30" s="5">
        <v>10</v>
      </c>
      <c r="I30" s="5">
        <v>11</v>
      </c>
      <c r="J30" s="5">
        <v>15</v>
      </c>
      <c r="K30" s="2"/>
      <c r="L30" s="5">
        <v>17</v>
      </c>
      <c r="M30" s="5">
        <v>19</v>
      </c>
      <c r="N30" s="5">
        <v>20</v>
      </c>
      <c r="O30" s="5">
        <v>26</v>
      </c>
      <c r="P30" s="5">
        <v>29</v>
      </c>
      <c r="Q30" s="5">
        <v>32</v>
      </c>
      <c r="R30" s="2"/>
      <c r="S30" s="5" t="s">
        <v>12</v>
      </c>
      <c r="T30" s="5" t="s">
        <v>13</v>
      </c>
      <c r="U30" s="5">
        <v>36</v>
      </c>
      <c r="V30" s="5">
        <v>44</v>
      </c>
      <c r="W30" s="5">
        <v>45</v>
      </c>
      <c r="X30" s="5">
        <v>46</v>
      </c>
      <c r="Y30" s="2"/>
      <c r="Z30" s="5">
        <v>50</v>
      </c>
      <c r="AA30" s="5">
        <v>53</v>
      </c>
      <c r="AB30" s="5">
        <v>55</v>
      </c>
      <c r="AC30" s="5">
        <v>56</v>
      </c>
      <c r="AD30" s="5">
        <v>59</v>
      </c>
      <c r="AE30" s="5">
        <v>61</v>
      </c>
      <c r="AF30" s="2"/>
      <c r="AG30" s="5">
        <v>61</v>
      </c>
      <c r="AH30" s="5" t="s">
        <v>15</v>
      </c>
      <c r="AI30" s="5" t="s">
        <v>15</v>
      </c>
      <c r="AJ30" s="5"/>
      <c r="AK30" s="5"/>
      <c r="AL30" s="5"/>
      <c r="AM30" s="2"/>
      <c r="AN30" s="7"/>
      <c r="AO30" s="11"/>
      <c r="AP30" s="9"/>
    </row>
    <row r="31" spans="1:42">
      <c r="A31" s="2" t="s">
        <v>48</v>
      </c>
      <c r="B31" s="2">
        <v>5</v>
      </c>
      <c r="C31" s="2">
        <v>6</v>
      </c>
      <c r="D31" s="2" t="s">
        <v>43</v>
      </c>
      <c r="E31" s="5">
        <v>2</v>
      </c>
      <c r="F31" s="5">
        <v>4</v>
      </c>
      <c r="G31" s="5">
        <v>6</v>
      </c>
      <c r="H31" s="5">
        <v>8</v>
      </c>
      <c r="I31" s="5">
        <v>9</v>
      </c>
      <c r="J31" s="5">
        <v>11</v>
      </c>
      <c r="K31" s="2"/>
      <c r="L31" s="5">
        <v>13</v>
      </c>
      <c r="M31" s="5">
        <v>14</v>
      </c>
      <c r="N31" s="5">
        <v>17</v>
      </c>
      <c r="O31" s="5">
        <v>19</v>
      </c>
      <c r="P31" s="5">
        <v>22</v>
      </c>
      <c r="Q31" s="5">
        <v>23</v>
      </c>
      <c r="R31" s="2"/>
      <c r="S31" s="5" t="s">
        <v>12</v>
      </c>
      <c r="T31" s="5" t="s">
        <v>13</v>
      </c>
      <c r="U31" s="5">
        <v>31</v>
      </c>
      <c r="V31" s="5">
        <v>33</v>
      </c>
      <c r="W31" s="5">
        <v>35</v>
      </c>
      <c r="X31" s="5">
        <v>38</v>
      </c>
      <c r="Y31" s="2"/>
      <c r="Z31" s="5">
        <v>41</v>
      </c>
      <c r="AA31" s="5">
        <v>43</v>
      </c>
      <c r="AB31" s="5">
        <v>45</v>
      </c>
      <c r="AC31" s="5">
        <v>48</v>
      </c>
      <c r="AD31" s="5">
        <v>54</v>
      </c>
      <c r="AE31" s="5">
        <v>57</v>
      </c>
      <c r="AF31" s="2"/>
      <c r="AG31" s="5">
        <v>59</v>
      </c>
      <c r="AH31" s="5">
        <v>59</v>
      </c>
      <c r="AI31" s="5">
        <v>61</v>
      </c>
      <c r="AJ31" s="5"/>
      <c r="AK31" s="5"/>
      <c r="AL31" s="5"/>
      <c r="AM31" s="2"/>
      <c r="AN31" s="7"/>
      <c r="AO31" s="11"/>
      <c r="AP31" s="9"/>
    </row>
    <row r="32" spans="1:42">
      <c r="A32" s="2" t="s">
        <v>49</v>
      </c>
      <c r="B32" s="2">
        <v>5</v>
      </c>
      <c r="C32" s="2">
        <v>18</v>
      </c>
      <c r="D32" s="2" t="s">
        <v>43</v>
      </c>
      <c r="E32" s="5">
        <v>4</v>
      </c>
      <c r="F32" s="5">
        <v>6</v>
      </c>
      <c r="G32" s="5">
        <v>7</v>
      </c>
      <c r="H32" s="5">
        <v>8</v>
      </c>
      <c r="I32" s="5">
        <v>10</v>
      </c>
      <c r="J32" s="5">
        <v>14</v>
      </c>
      <c r="K32" s="2"/>
      <c r="L32" s="5">
        <v>16</v>
      </c>
      <c r="M32" s="5">
        <v>16</v>
      </c>
      <c r="N32" s="5">
        <v>19</v>
      </c>
      <c r="O32" s="5">
        <v>22</v>
      </c>
      <c r="P32" s="5">
        <v>24</v>
      </c>
      <c r="Q32" s="5">
        <v>25</v>
      </c>
      <c r="R32" s="2"/>
      <c r="S32" s="5" t="s">
        <v>12</v>
      </c>
      <c r="T32" s="5" t="s">
        <v>13</v>
      </c>
      <c r="U32" s="5">
        <v>32</v>
      </c>
      <c r="V32" s="5">
        <v>36</v>
      </c>
      <c r="W32" s="5">
        <v>37</v>
      </c>
      <c r="X32" s="5">
        <v>40</v>
      </c>
      <c r="Y32" s="2"/>
      <c r="Z32" s="5">
        <v>44</v>
      </c>
      <c r="AA32" s="5">
        <v>48</v>
      </c>
      <c r="AB32" s="5">
        <v>48</v>
      </c>
      <c r="AC32" s="5">
        <v>50</v>
      </c>
      <c r="AD32" s="5">
        <v>55</v>
      </c>
      <c r="AE32" s="5">
        <v>56</v>
      </c>
      <c r="AF32" s="2"/>
      <c r="AG32" s="5">
        <v>57</v>
      </c>
      <c r="AH32" s="5" t="s">
        <v>15</v>
      </c>
      <c r="AI32" s="5" t="s">
        <v>15</v>
      </c>
      <c r="AJ32" s="5"/>
      <c r="AK32" s="5"/>
      <c r="AL32" s="5"/>
      <c r="AM32" s="2"/>
      <c r="AN32" s="7"/>
      <c r="AO32" s="11"/>
      <c r="AP32" s="9"/>
    </row>
    <row r="33" spans="1:42">
      <c r="A33" s="2" t="s">
        <v>50</v>
      </c>
      <c r="B33" s="2">
        <v>5</v>
      </c>
      <c r="C33" s="2">
        <v>21</v>
      </c>
      <c r="D33" s="2" t="s">
        <v>43</v>
      </c>
      <c r="E33" s="5">
        <v>4</v>
      </c>
      <c r="F33" s="5">
        <v>5</v>
      </c>
      <c r="G33" s="5">
        <v>7</v>
      </c>
      <c r="H33" s="5">
        <v>9</v>
      </c>
      <c r="I33" s="5">
        <v>10</v>
      </c>
      <c r="J33" s="5">
        <v>12</v>
      </c>
      <c r="K33" s="2"/>
      <c r="L33" s="5">
        <v>16</v>
      </c>
      <c r="M33" s="5">
        <v>16</v>
      </c>
      <c r="N33" s="5">
        <v>18</v>
      </c>
      <c r="O33" s="5">
        <v>21</v>
      </c>
      <c r="P33" s="5">
        <v>24</v>
      </c>
      <c r="Q33" s="5">
        <v>28</v>
      </c>
      <c r="R33" s="2"/>
      <c r="S33" s="5" t="s">
        <v>12</v>
      </c>
      <c r="T33" s="5" t="s">
        <v>13</v>
      </c>
      <c r="U33" s="5">
        <v>36</v>
      </c>
      <c r="V33" s="5">
        <v>36</v>
      </c>
      <c r="W33" s="5">
        <v>38</v>
      </c>
      <c r="X33" s="5">
        <v>42</v>
      </c>
      <c r="Y33" s="2"/>
      <c r="Z33" s="5">
        <v>45</v>
      </c>
      <c r="AA33" s="5">
        <v>47</v>
      </c>
      <c r="AB33" s="5">
        <v>51</v>
      </c>
      <c r="AC33" s="5">
        <v>53</v>
      </c>
      <c r="AD33" s="5">
        <v>57</v>
      </c>
      <c r="AE33" s="5">
        <v>60</v>
      </c>
      <c r="AF33" s="2"/>
      <c r="AG33" s="5">
        <v>66</v>
      </c>
      <c r="AH33" s="5" t="s">
        <v>15</v>
      </c>
      <c r="AI33" s="5" t="s">
        <v>15</v>
      </c>
      <c r="AJ33" s="5"/>
      <c r="AK33" s="5"/>
      <c r="AL33" s="5"/>
      <c r="AM33" s="2"/>
      <c r="AN33" s="7"/>
      <c r="AO33" s="11"/>
      <c r="AP33" s="9"/>
    </row>
    <row r="34" spans="1:42">
      <c r="A34" s="2" t="s">
        <v>51</v>
      </c>
      <c r="B34" s="2">
        <v>5</v>
      </c>
      <c r="C34" s="2">
        <v>26</v>
      </c>
      <c r="D34" s="2" t="s">
        <v>43</v>
      </c>
      <c r="E34" s="5"/>
      <c r="F34" s="5"/>
      <c r="G34" s="5"/>
      <c r="H34" s="5"/>
      <c r="I34" s="5">
        <v>14</v>
      </c>
      <c r="J34" s="5">
        <v>15</v>
      </c>
      <c r="K34" s="2"/>
      <c r="L34" s="5">
        <v>17</v>
      </c>
      <c r="M34" s="5">
        <v>18</v>
      </c>
      <c r="N34" s="5">
        <v>20</v>
      </c>
      <c r="O34" s="5">
        <v>26</v>
      </c>
      <c r="P34" s="5">
        <v>27</v>
      </c>
      <c r="Q34" s="5">
        <v>31</v>
      </c>
      <c r="R34" s="2"/>
      <c r="S34" s="5" t="s">
        <v>12</v>
      </c>
      <c r="T34" s="5" t="s">
        <v>13</v>
      </c>
      <c r="U34" s="5">
        <v>40</v>
      </c>
      <c r="V34" s="5">
        <v>41</v>
      </c>
      <c r="W34" s="5">
        <v>45</v>
      </c>
      <c r="X34" s="5">
        <v>48</v>
      </c>
      <c r="Y34" s="2"/>
      <c r="Z34" s="5">
        <v>49</v>
      </c>
      <c r="AA34" s="5">
        <v>53</v>
      </c>
      <c r="AB34" s="5">
        <v>55</v>
      </c>
      <c r="AC34" s="5">
        <v>56</v>
      </c>
      <c r="AD34" s="5" t="s">
        <v>15</v>
      </c>
      <c r="AE34" s="5" t="s">
        <v>14</v>
      </c>
      <c r="AF34" s="2"/>
      <c r="AG34" s="5" t="s">
        <v>15</v>
      </c>
      <c r="AH34" s="5" t="s">
        <v>15</v>
      </c>
      <c r="AI34" s="5" t="s">
        <v>15</v>
      </c>
      <c r="AJ34" s="5"/>
      <c r="AK34" s="5"/>
      <c r="AL34" s="5"/>
      <c r="AM34" s="2"/>
      <c r="AN34" s="7"/>
      <c r="AO34" s="11"/>
      <c r="AP34" s="9"/>
    </row>
    <row r="35" spans="1:42">
      <c r="A35" s="2" t="s">
        <v>52</v>
      </c>
      <c r="B35" s="2">
        <v>5</v>
      </c>
      <c r="C35" s="2">
        <v>31</v>
      </c>
      <c r="D35" s="2" t="s">
        <v>43</v>
      </c>
      <c r="E35" s="5">
        <v>4</v>
      </c>
      <c r="F35" s="5">
        <v>6</v>
      </c>
      <c r="G35" s="5">
        <v>7</v>
      </c>
      <c r="H35" s="5">
        <v>10</v>
      </c>
      <c r="I35" s="5">
        <v>12</v>
      </c>
      <c r="J35" s="5">
        <v>15</v>
      </c>
      <c r="K35" s="2"/>
      <c r="L35" s="5">
        <v>16</v>
      </c>
      <c r="M35" s="5">
        <v>19</v>
      </c>
      <c r="N35" s="5">
        <v>20</v>
      </c>
      <c r="O35" s="5">
        <v>24</v>
      </c>
      <c r="P35" s="5">
        <v>28</v>
      </c>
      <c r="Q35" s="5">
        <v>31</v>
      </c>
      <c r="R35" s="2"/>
      <c r="S35" s="5" t="s">
        <v>12</v>
      </c>
      <c r="T35" s="5" t="s">
        <v>13</v>
      </c>
      <c r="U35" s="5">
        <v>36</v>
      </c>
      <c r="V35" s="5">
        <v>39</v>
      </c>
      <c r="W35" s="5">
        <v>41</v>
      </c>
      <c r="X35" s="5">
        <v>44</v>
      </c>
      <c r="Y35" s="2"/>
      <c r="Z35" s="5">
        <v>46</v>
      </c>
      <c r="AA35" s="5">
        <v>48</v>
      </c>
      <c r="AB35" s="5">
        <v>51</v>
      </c>
      <c r="AC35" s="5">
        <v>54</v>
      </c>
      <c r="AD35" s="5">
        <v>59</v>
      </c>
      <c r="AE35" s="5" t="s">
        <v>14</v>
      </c>
      <c r="AF35" s="2"/>
      <c r="AG35" s="5" t="s">
        <v>15</v>
      </c>
      <c r="AH35" s="5" t="s">
        <v>15</v>
      </c>
      <c r="AI35" s="5" t="s">
        <v>15</v>
      </c>
      <c r="AJ35" s="5"/>
      <c r="AK35" s="5"/>
      <c r="AL35" s="5"/>
      <c r="AM35" s="2"/>
      <c r="AN35" s="7"/>
      <c r="AO35" s="11"/>
      <c r="AP35" s="9"/>
    </row>
    <row r="36" spans="1:42">
      <c r="A36" s="2" t="s">
        <v>53</v>
      </c>
      <c r="B36" s="2">
        <v>6</v>
      </c>
      <c r="C36" s="2">
        <v>11</v>
      </c>
      <c r="D36" s="2" t="s">
        <v>43</v>
      </c>
      <c r="E36" s="5">
        <v>4</v>
      </c>
      <c r="F36" s="5">
        <v>4</v>
      </c>
      <c r="G36" s="5">
        <v>6</v>
      </c>
      <c r="H36" s="5">
        <v>8</v>
      </c>
      <c r="I36" s="5">
        <v>9</v>
      </c>
      <c r="J36" s="5">
        <v>14</v>
      </c>
      <c r="K36" s="2"/>
      <c r="L36" s="5">
        <v>14</v>
      </c>
      <c r="M36" s="5">
        <v>16</v>
      </c>
      <c r="N36" s="5">
        <v>17</v>
      </c>
      <c r="O36" s="5">
        <v>21</v>
      </c>
      <c r="P36" s="5">
        <v>23</v>
      </c>
      <c r="Q36" s="5">
        <v>27</v>
      </c>
      <c r="R36" s="2"/>
      <c r="S36" s="5" t="s">
        <v>12</v>
      </c>
      <c r="T36" s="5" t="s">
        <v>13</v>
      </c>
      <c r="U36" s="5">
        <v>33</v>
      </c>
      <c r="V36" s="5">
        <v>34</v>
      </c>
      <c r="W36" s="5">
        <v>34</v>
      </c>
      <c r="X36" s="5">
        <v>39</v>
      </c>
      <c r="Y36" s="2" t="s">
        <v>54</v>
      </c>
      <c r="Z36" s="5">
        <v>42</v>
      </c>
      <c r="AA36" s="5">
        <v>44</v>
      </c>
      <c r="AB36" s="5">
        <v>46</v>
      </c>
      <c r="AC36" s="5">
        <v>47</v>
      </c>
      <c r="AD36" s="5">
        <v>53</v>
      </c>
      <c r="AE36" s="5">
        <v>56</v>
      </c>
      <c r="AF36" s="2"/>
      <c r="AG36" s="5">
        <v>60</v>
      </c>
      <c r="AH36" s="5">
        <v>60</v>
      </c>
      <c r="AI36" s="5">
        <v>62</v>
      </c>
      <c r="AJ36" s="5"/>
      <c r="AK36" s="5"/>
      <c r="AL36" s="5"/>
      <c r="AM36" s="2"/>
      <c r="AN36" s="7"/>
      <c r="AO36" s="11"/>
      <c r="AP36" s="9"/>
    </row>
    <row r="37" spans="1:42">
      <c r="A37" s="2" t="s">
        <v>55</v>
      </c>
      <c r="B37" s="2">
        <v>6</v>
      </c>
      <c r="C37" s="2">
        <v>12</v>
      </c>
      <c r="D37" s="2" t="s">
        <v>43</v>
      </c>
      <c r="E37" s="5">
        <v>4</v>
      </c>
      <c r="F37" s="5">
        <v>6</v>
      </c>
      <c r="G37" s="5">
        <v>7</v>
      </c>
      <c r="H37" s="5">
        <v>10</v>
      </c>
      <c r="I37" s="5">
        <v>12</v>
      </c>
      <c r="J37" s="5">
        <v>14</v>
      </c>
      <c r="K37" s="2"/>
      <c r="L37" s="5">
        <v>17</v>
      </c>
      <c r="M37" s="5">
        <v>17</v>
      </c>
      <c r="N37" s="5">
        <v>20</v>
      </c>
      <c r="O37" s="5">
        <v>25</v>
      </c>
      <c r="P37" s="5">
        <v>26</v>
      </c>
      <c r="Q37" s="5">
        <v>30</v>
      </c>
      <c r="R37" s="2"/>
      <c r="S37" s="5" t="s">
        <v>12</v>
      </c>
      <c r="T37" s="5" t="s">
        <v>13</v>
      </c>
      <c r="U37" s="5">
        <v>38</v>
      </c>
      <c r="V37" s="5">
        <v>42</v>
      </c>
      <c r="W37" s="5">
        <v>42</v>
      </c>
      <c r="X37" s="5">
        <v>46</v>
      </c>
      <c r="Y37" s="2"/>
      <c r="Z37" s="5">
        <v>48</v>
      </c>
      <c r="AA37" s="5">
        <v>50</v>
      </c>
      <c r="AB37" s="5" t="s">
        <v>15</v>
      </c>
      <c r="AC37" s="5" t="s">
        <v>15</v>
      </c>
      <c r="AD37" s="5" t="s">
        <v>15</v>
      </c>
      <c r="AE37" s="5" t="s">
        <v>15</v>
      </c>
      <c r="AF37" s="2"/>
      <c r="AG37" s="5" t="s">
        <v>15</v>
      </c>
      <c r="AH37" s="5" t="s">
        <v>15</v>
      </c>
      <c r="AI37" s="5" t="s">
        <v>15</v>
      </c>
      <c r="AJ37" s="5"/>
      <c r="AK37" s="5"/>
      <c r="AL37" s="5"/>
      <c r="AM37" s="2"/>
      <c r="AN37" s="7"/>
      <c r="AO37" s="11"/>
      <c r="AP37" s="9"/>
    </row>
    <row r="38" spans="1:42">
      <c r="A38" s="2" t="s">
        <v>56</v>
      </c>
      <c r="B38" s="2">
        <v>6</v>
      </c>
      <c r="C38" s="2">
        <v>14</v>
      </c>
      <c r="D38" s="2" t="s">
        <v>43</v>
      </c>
      <c r="E38" s="5">
        <v>2</v>
      </c>
      <c r="F38" s="5">
        <v>4</v>
      </c>
      <c r="G38" s="5">
        <v>6</v>
      </c>
      <c r="H38" s="5">
        <v>7</v>
      </c>
      <c r="I38" s="5">
        <v>8</v>
      </c>
      <c r="J38" s="5">
        <v>11</v>
      </c>
      <c r="K38" s="2"/>
      <c r="L38" s="5">
        <v>11</v>
      </c>
      <c r="M38" s="5">
        <v>11</v>
      </c>
      <c r="N38" s="5">
        <v>13</v>
      </c>
      <c r="O38" s="5">
        <v>16</v>
      </c>
      <c r="P38" s="5">
        <v>18</v>
      </c>
      <c r="Q38" s="5">
        <v>21</v>
      </c>
      <c r="R38" s="2"/>
      <c r="S38" s="5" t="s">
        <v>12</v>
      </c>
      <c r="T38" s="5" t="s">
        <v>13</v>
      </c>
      <c r="U38" s="5">
        <v>26</v>
      </c>
      <c r="V38" s="5">
        <v>29</v>
      </c>
      <c r="W38" s="5">
        <v>31</v>
      </c>
      <c r="X38" s="5">
        <v>33</v>
      </c>
      <c r="Y38" s="2"/>
      <c r="Z38" s="5">
        <v>35</v>
      </c>
      <c r="AA38" s="5">
        <v>36</v>
      </c>
      <c r="AB38" s="5">
        <v>38</v>
      </c>
      <c r="AC38" s="5">
        <v>42</v>
      </c>
      <c r="AD38" s="5">
        <v>47</v>
      </c>
      <c r="AE38" s="5">
        <v>51</v>
      </c>
      <c r="AF38" s="2"/>
      <c r="AG38" s="5">
        <v>54</v>
      </c>
      <c r="AH38" s="5" t="s">
        <v>15</v>
      </c>
      <c r="AI38" s="5" t="s">
        <v>15</v>
      </c>
      <c r="AJ38" s="5"/>
      <c r="AK38" s="5"/>
      <c r="AL38" s="5"/>
      <c r="AM38" s="2"/>
      <c r="AN38" s="7"/>
      <c r="AO38" s="11"/>
      <c r="AP38" s="9"/>
    </row>
    <row r="39" spans="1:42">
      <c r="A39" s="2" t="s">
        <v>57</v>
      </c>
      <c r="B39" s="2">
        <v>7</v>
      </c>
      <c r="C39" s="2">
        <v>21</v>
      </c>
      <c r="D39" s="2" t="s">
        <v>43</v>
      </c>
      <c r="E39" s="5">
        <v>2</v>
      </c>
      <c r="F39" s="5">
        <v>4</v>
      </c>
      <c r="G39" s="5">
        <v>6</v>
      </c>
      <c r="H39" s="5">
        <v>8</v>
      </c>
      <c r="I39" s="5">
        <v>9</v>
      </c>
      <c r="J39" s="5">
        <v>11</v>
      </c>
      <c r="K39" s="2"/>
      <c r="L39" s="5">
        <v>13</v>
      </c>
      <c r="M39" s="5">
        <v>13</v>
      </c>
      <c r="N39" s="5">
        <v>16</v>
      </c>
      <c r="O39" s="5">
        <v>21</v>
      </c>
      <c r="P39" s="5">
        <v>24</v>
      </c>
      <c r="Q39" s="5">
        <v>24</v>
      </c>
      <c r="R39" s="2"/>
      <c r="S39" s="5" t="s">
        <v>12</v>
      </c>
      <c r="T39" s="5" t="s">
        <v>13</v>
      </c>
      <c r="U39" s="5">
        <v>30</v>
      </c>
      <c r="V39" s="5">
        <v>30</v>
      </c>
      <c r="W39" s="5">
        <v>34</v>
      </c>
      <c r="X39" s="5">
        <v>36</v>
      </c>
      <c r="Y39" s="2"/>
      <c r="Z39" s="5">
        <v>39</v>
      </c>
      <c r="AA39" s="5">
        <v>44</v>
      </c>
      <c r="AB39" s="5">
        <v>44</v>
      </c>
      <c r="AC39" s="5">
        <v>46</v>
      </c>
      <c r="AD39" s="5">
        <v>48</v>
      </c>
      <c r="AE39" s="5">
        <v>53</v>
      </c>
      <c r="AF39" s="2"/>
      <c r="AG39" s="5">
        <v>55</v>
      </c>
      <c r="AH39" s="5">
        <v>58</v>
      </c>
      <c r="AI39" s="5">
        <v>59</v>
      </c>
      <c r="AJ39" s="5"/>
      <c r="AK39" s="5"/>
      <c r="AL39" s="5"/>
      <c r="AM39" s="2"/>
      <c r="AN39" s="7"/>
      <c r="AO39" s="11"/>
      <c r="AP39" s="9"/>
    </row>
    <row r="40" spans="1:42">
      <c r="A40" s="2" t="s">
        <v>58</v>
      </c>
      <c r="B40" s="2">
        <v>8</v>
      </c>
      <c r="C40" s="2">
        <v>20</v>
      </c>
      <c r="D40" s="2" t="s">
        <v>43</v>
      </c>
      <c r="E40" s="5">
        <v>4</v>
      </c>
      <c r="F40" s="5">
        <v>4</v>
      </c>
      <c r="G40" s="5">
        <v>6</v>
      </c>
      <c r="H40" s="5">
        <v>8</v>
      </c>
      <c r="I40" s="5">
        <v>10</v>
      </c>
      <c r="J40" s="5">
        <v>13</v>
      </c>
      <c r="K40" s="2"/>
      <c r="L40" s="5">
        <v>14</v>
      </c>
      <c r="M40" s="5">
        <v>16</v>
      </c>
      <c r="N40" s="5">
        <v>20</v>
      </c>
      <c r="O40" s="5">
        <v>23</v>
      </c>
      <c r="P40" s="5">
        <v>25</v>
      </c>
      <c r="Q40" s="5">
        <v>26</v>
      </c>
      <c r="R40" s="2"/>
      <c r="S40" s="5" t="s">
        <v>12</v>
      </c>
      <c r="T40" s="5" t="s">
        <v>13</v>
      </c>
      <c r="U40" s="5">
        <v>34</v>
      </c>
      <c r="V40" s="5">
        <v>36</v>
      </c>
      <c r="W40" s="5">
        <v>38</v>
      </c>
      <c r="X40" s="5">
        <v>42</v>
      </c>
      <c r="Y40" s="2"/>
      <c r="Z40" s="5">
        <v>44</v>
      </c>
      <c r="AA40" s="5">
        <v>46</v>
      </c>
      <c r="AB40" s="5">
        <v>48</v>
      </c>
      <c r="AC40" s="5">
        <v>51</v>
      </c>
      <c r="AD40" s="5">
        <v>54</v>
      </c>
      <c r="AE40" s="5" t="s">
        <v>14</v>
      </c>
      <c r="AF40" s="2"/>
      <c r="AG40" s="5" t="s">
        <v>15</v>
      </c>
      <c r="AH40" s="5" t="s">
        <v>15</v>
      </c>
      <c r="AI40" s="5" t="s">
        <v>15</v>
      </c>
      <c r="AJ40" s="5"/>
      <c r="AK40" s="5"/>
      <c r="AL40" s="5"/>
      <c r="AM40" s="2"/>
      <c r="AN40" s="7"/>
      <c r="AO40" s="11"/>
      <c r="AP40" s="9"/>
    </row>
    <row r="41" spans="1:42">
      <c r="A41" s="2" t="s">
        <v>59</v>
      </c>
      <c r="B41" s="2">
        <v>8</v>
      </c>
      <c r="C41" s="2">
        <v>27</v>
      </c>
      <c r="D41" s="2" t="s">
        <v>43</v>
      </c>
      <c r="E41" s="5">
        <v>4</v>
      </c>
      <c r="F41" s="5">
        <v>6</v>
      </c>
      <c r="G41" s="5">
        <v>7</v>
      </c>
      <c r="H41" s="5">
        <v>9</v>
      </c>
      <c r="I41" s="5">
        <v>11</v>
      </c>
      <c r="J41" s="5">
        <v>13</v>
      </c>
      <c r="K41" s="2"/>
      <c r="L41" s="5">
        <v>14</v>
      </c>
      <c r="M41" s="5">
        <v>16</v>
      </c>
      <c r="N41" s="5">
        <v>19</v>
      </c>
      <c r="O41" s="5">
        <v>24</v>
      </c>
      <c r="P41" s="5">
        <v>28</v>
      </c>
      <c r="Q41" s="5">
        <v>28</v>
      </c>
      <c r="R41" s="2"/>
      <c r="S41" s="5" t="s">
        <v>12</v>
      </c>
      <c r="T41" s="5" t="s">
        <v>13</v>
      </c>
      <c r="U41" s="5">
        <v>38</v>
      </c>
      <c r="V41" s="5">
        <v>39</v>
      </c>
      <c r="W41" s="5">
        <v>39</v>
      </c>
      <c r="X41" s="5">
        <v>43</v>
      </c>
      <c r="Y41" s="2"/>
      <c r="Z41" s="5">
        <v>45</v>
      </c>
      <c r="AA41" s="5">
        <v>47</v>
      </c>
      <c r="AB41" s="5">
        <v>50</v>
      </c>
      <c r="AC41" s="5">
        <v>54</v>
      </c>
      <c r="AD41" s="5" t="s">
        <v>15</v>
      </c>
      <c r="AE41" s="5" t="s">
        <v>14</v>
      </c>
      <c r="AF41" s="2"/>
      <c r="AG41" s="5" t="s">
        <v>15</v>
      </c>
      <c r="AH41" s="5" t="s">
        <v>15</v>
      </c>
      <c r="AI41" s="5" t="s">
        <v>15</v>
      </c>
      <c r="AJ41" s="5"/>
      <c r="AK41" s="5"/>
      <c r="AL41" s="5"/>
      <c r="AM41" s="2"/>
      <c r="AN41" s="7"/>
      <c r="AO41" s="11"/>
      <c r="AP41" s="9"/>
    </row>
    <row r="42" spans="1:42">
      <c r="A42" s="2" t="s">
        <v>60</v>
      </c>
      <c r="B42" s="2">
        <v>9</v>
      </c>
      <c r="C42" s="2">
        <v>18</v>
      </c>
      <c r="D42" s="2" t="s">
        <v>43</v>
      </c>
      <c r="E42" s="5">
        <v>4</v>
      </c>
      <c r="F42" s="5">
        <v>4</v>
      </c>
      <c r="G42" s="5">
        <v>7</v>
      </c>
      <c r="H42" s="5">
        <v>8</v>
      </c>
      <c r="I42" s="5">
        <v>10</v>
      </c>
      <c r="J42" s="5">
        <v>12</v>
      </c>
      <c r="K42" s="2"/>
      <c r="L42" s="5">
        <v>15</v>
      </c>
      <c r="M42" s="5">
        <v>15</v>
      </c>
      <c r="N42" s="5">
        <v>18</v>
      </c>
      <c r="O42" s="5">
        <v>20</v>
      </c>
      <c r="P42" s="5">
        <v>21</v>
      </c>
      <c r="Q42" s="5">
        <v>23</v>
      </c>
      <c r="R42" s="2"/>
      <c r="S42" s="5" t="s">
        <v>12</v>
      </c>
      <c r="T42" s="5" t="s">
        <v>13</v>
      </c>
      <c r="U42" s="5">
        <v>27</v>
      </c>
      <c r="V42" s="5">
        <v>30</v>
      </c>
      <c r="W42" s="5">
        <v>32</v>
      </c>
      <c r="X42" s="5">
        <v>36</v>
      </c>
      <c r="Y42" s="2"/>
      <c r="Z42" s="5">
        <v>38</v>
      </c>
      <c r="AA42" s="5">
        <v>39</v>
      </c>
      <c r="AB42" s="5">
        <v>42</v>
      </c>
      <c r="AC42" s="5">
        <v>45</v>
      </c>
      <c r="AD42" s="5">
        <v>48</v>
      </c>
      <c r="AE42" s="5">
        <v>55</v>
      </c>
      <c r="AF42" s="2"/>
      <c r="AG42" s="5">
        <v>57</v>
      </c>
      <c r="AH42" s="5" t="s">
        <v>15</v>
      </c>
      <c r="AI42" s="5" t="s">
        <v>15</v>
      </c>
      <c r="AJ42" s="5"/>
      <c r="AK42" s="5"/>
      <c r="AL42" s="5"/>
      <c r="AM42" s="2"/>
      <c r="AN42" s="7"/>
      <c r="AO42" s="11"/>
      <c r="AP42" s="9"/>
    </row>
    <row r="43" spans="1:42">
      <c r="A43" s="2" t="s">
        <v>61</v>
      </c>
      <c r="B43" s="2">
        <v>9</v>
      </c>
      <c r="C43" s="2">
        <v>29</v>
      </c>
      <c r="D43" s="2" t="s">
        <v>43</v>
      </c>
      <c r="E43" s="5"/>
      <c r="F43" s="5"/>
      <c r="G43" s="5"/>
      <c r="H43" s="5"/>
      <c r="I43" s="5">
        <v>0</v>
      </c>
      <c r="J43" s="5">
        <v>0</v>
      </c>
      <c r="K43" s="2"/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2"/>
      <c r="S43" s="5" t="s">
        <v>12</v>
      </c>
      <c r="T43" s="5" t="s">
        <v>13</v>
      </c>
      <c r="U43" s="5" t="s">
        <v>31</v>
      </c>
      <c r="V43" s="5" t="s">
        <v>31</v>
      </c>
      <c r="W43" s="5" t="s">
        <v>31</v>
      </c>
      <c r="X43" s="5" t="s">
        <v>31</v>
      </c>
      <c r="Y43" s="2"/>
      <c r="Z43" s="5" t="s">
        <v>31</v>
      </c>
      <c r="AA43" s="5" t="s">
        <v>31</v>
      </c>
      <c r="AB43" s="5" t="s">
        <v>31</v>
      </c>
      <c r="AC43" s="5" t="s">
        <v>31</v>
      </c>
      <c r="AD43" s="5" t="s">
        <v>31</v>
      </c>
      <c r="AE43" s="5" t="s">
        <v>31</v>
      </c>
      <c r="AF43" s="2"/>
      <c r="AG43" s="5" t="s">
        <v>31</v>
      </c>
      <c r="AH43" s="5" t="s">
        <v>31</v>
      </c>
      <c r="AI43" s="5" t="s">
        <v>31</v>
      </c>
      <c r="AJ43" s="5"/>
      <c r="AK43" s="5"/>
      <c r="AL43" s="5"/>
      <c r="AM43" s="2"/>
      <c r="AN43" s="7"/>
      <c r="AO43" s="11"/>
      <c r="AP43" s="9"/>
    </row>
    <row r="44" spans="1:42">
      <c r="A44" s="2" t="s">
        <v>62</v>
      </c>
      <c r="B44" s="2">
        <v>10</v>
      </c>
      <c r="C44" s="2">
        <v>7</v>
      </c>
      <c r="D44" s="2" t="s">
        <v>43</v>
      </c>
      <c r="E44" s="5">
        <v>0</v>
      </c>
      <c r="F44" s="5">
        <v>2</v>
      </c>
      <c r="G44" s="5">
        <v>4</v>
      </c>
      <c r="H44" s="5">
        <v>6</v>
      </c>
      <c r="I44" s="5">
        <v>7</v>
      </c>
      <c r="J44" s="5">
        <v>8</v>
      </c>
      <c r="K44" s="2"/>
      <c r="L44" s="5">
        <v>10</v>
      </c>
      <c r="M44" s="5">
        <v>11</v>
      </c>
      <c r="N44" s="5">
        <v>11</v>
      </c>
      <c r="O44" s="5">
        <v>15</v>
      </c>
      <c r="P44" s="5">
        <v>18</v>
      </c>
      <c r="Q44" s="5">
        <v>18</v>
      </c>
      <c r="R44" s="2"/>
      <c r="S44" s="5" t="s">
        <v>12</v>
      </c>
      <c r="T44" s="5" t="s">
        <v>13</v>
      </c>
      <c r="U44" s="5">
        <v>24</v>
      </c>
      <c r="V44" s="5">
        <v>25</v>
      </c>
      <c r="W44" s="5">
        <v>27</v>
      </c>
      <c r="X44" s="5">
        <v>31</v>
      </c>
      <c r="Y44" s="2"/>
      <c r="Z44" s="5">
        <v>34</v>
      </c>
      <c r="AA44" s="5">
        <v>36</v>
      </c>
      <c r="AB44" s="5">
        <v>39</v>
      </c>
      <c r="AC44" s="5" t="s">
        <v>15</v>
      </c>
      <c r="AD44" s="5" t="s">
        <v>15</v>
      </c>
      <c r="AE44" s="5" t="s">
        <v>14</v>
      </c>
      <c r="AF44" s="2"/>
      <c r="AG44" s="5" t="s">
        <v>15</v>
      </c>
      <c r="AH44" s="5" t="s">
        <v>15</v>
      </c>
      <c r="AI44" s="5" t="s">
        <v>15</v>
      </c>
      <c r="AJ44" s="5"/>
      <c r="AK44" s="5"/>
      <c r="AL44" s="5"/>
      <c r="AM44" s="2"/>
      <c r="AN44" s="7"/>
      <c r="AO44" s="11"/>
      <c r="AP44" s="9"/>
    </row>
    <row r="45" spans="1:42">
      <c r="A45" s="2" t="s">
        <v>63</v>
      </c>
      <c r="B45" s="2">
        <v>10</v>
      </c>
      <c r="C45" s="2">
        <v>16</v>
      </c>
      <c r="D45" s="2" t="s">
        <v>43</v>
      </c>
      <c r="E45" s="5">
        <v>4</v>
      </c>
      <c r="F45" s="5">
        <v>6</v>
      </c>
      <c r="G45" s="5">
        <v>7</v>
      </c>
      <c r="H45" s="5">
        <v>9</v>
      </c>
      <c r="I45" s="5">
        <v>11</v>
      </c>
      <c r="J45" s="5">
        <v>13</v>
      </c>
      <c r="K45" s="2"/>
      <c r="L45" s="5">
        <v>16</v>
      </c>
      <c r="M45" s="5">
        <v>17</v>
      </c>
      <c r="N45" s="5">
        <v>18</v>
      </c>
      <c r="O45" s="5">
        <v>23</v>
      </c>
      <c r="P45" s="5">
        <v>26</v>
      </c>
      <c r="Q45" s="5">
        <v>28</v>
      </c>
      <c r="R45" s="2"/>
      <c r="S45" s="5" t="s">
        <v>12</v>
      </c>
      <c r="T45" s="5" t="s">
        <v>13</v>
      </c>
      <c r="U45" s="5">
        <v>36</v>
      </c>
      <c r="V45" s="5">
        <v>38</v>
      </c>
      <c r="W45" s="5">
        <v>39</v>
      </c>
      <c r="X45" s="5">
        <v>42</v>
      </c>
      <c r="Y45" s="2"/>
      <c r="Z45" s="5">
        <v>44</v>
      </c>
      <c r="AA45" s="5">
        <v>45</v>
      </c>
      <c r="AB45" s="5">
        <v>49</v>
      </c>
      <c r="AC45" s="5">
        <v>50</v>
      </c>
      <c r="AD45" s="5">
        <v>54</v>
      </c>
      <c r="AE45" s="5">
        <v>58</v>
      </c>
      <c r="AF45" s="2"/>
      <c r="AG45" s="5">
        <v>58</v>
      </c>
      <c r="AH45" s="5" t="s">
        <v>15</v>
      </c>
      <c r="AI45" s="5" t="s">
        <v>15</v>
      </c>
      <c r="AJ45" s="5"/>
      <c r="AK45" s="5"/>
      <c r="AL45" s="5"/>
      <c r="AM45" s="2"/>
      <c r="AN45" s="7"/>
      <c r="AO45" s="11"/>
      <c r="AP45" s="9"/>
    </row>
    <row r="46" spans="1:42">
      <c r="A46" s="2" t="s">
        <v>64</v>
      </c>
      <c r="B46" s="2">
        <v>12</v>
      </c>
      <c r="C46" s="2">
        <v>7</v>
      </c>
      <c r="D46" s="2" t="s">
        <v>43</v>
      </c>
      <c r="E46" s="5">
        <v>4</v>
      </c>
      <c r="F46" s="5">
        <v>5</v>
      </c>
      <c r="G46" s="5">
        <v>7</v>
      </c>
      <c r="H46" s="5">
        <v>9</v>
      </c>
      <c r="I46" s="5">
        <v>10</v>
      </c>
      <c r="J46" s="5">
        <v>13</v>
      </c>
      <c r="K46" s="2"/>
      <c r="L46" s="5">
        <v>17</v>
      </c>
      <c r="M46" s="5">
        <v>18</v>
      </c>
      <c r="N46" s="5">
        <v>20</v>
      </c>
      <c r="O46" s="5">
        <v>26</v>
      </c>
      <c r="P46" s="5">
        <v>27</v>
      </c>
      <c r="Q46" s="5">
        <v>29</v>
      </c>
      <c r="R46" s="2"/>
      <c r="S46" s="5" t="s">
        <v>12</v>
      </c>
      <c r="T46" s="5" t="s">
        <v>13</v>
      </c>
      <c r="U46" s="5">
        <v>34</v>
      </c>
      <c r="V46" s="5">
        <v>38</v>
      </c>
      <c r="W46" s="5">
        <v>40</v>
      </c>
      <c r="X46" s="5">
        <v>45</v>
      </c>
      <c r="Y46" s="2"/>
      <c r="Z46" s="5">
        <v>45</v>
      </c>
      <c r="AA46" s="5">
        <v>47</v>
      </c>
      <c r="AB46" s="5">
        <v>50</v>
      </c>
      <c r="AC46" s="5" t="s">
        <v>15</v>
      </c>
      <c r="AD46" s="5" t="s">
        <v>15</v>
      </c>
      <c r="AE46" s="5" t="s">
        <v>14</v>
      </c>
      <c r="AF46" s="2"/>
      <c r="AG46" s="5" t="s">
        <v>15</v>
      </c>
      <c r="AH46" s="5" t="s">
        <v>15</v>
      </c>
      <c r="AI46" s="5" t="s">
        <v>15</v>
      </c>
      <c r="AJ46" s="5"/>
      <c r="AK46" s="5"/>
      <c r="AL46" s="5"/>
      <c r="AM46" s="2"/>
      <c r="AN46" s="7"/>
      <c r="AO46" s="11"/>
      <c r="AP46" s="9"/>
    </row>
    <row r="47" spans="1:42">
      <c r="A47" s="2" t="s">
        <v>65</v>
      </c>
      <c r="B47" s="2">
        <v>13</v>
      </c>
      <c r="C47" s="2">
        <v>7</v>
      </c>
      <c r="D47" s="2" t="s">
        <v>43</v>
      </c>
      <c r="E47" s="5"/>
      <c r="F47" s="5"/>
      <c r="G47" s="5"/>
      <c r="H47" s="5"/>
      <c r="I47" s="5">
        <v>7</v>
      </c>
      <c r="J47" s="5">
        <v>8</v>
      </c>
      <c r="K47" s="2"/>
      <c r="L47" s="5">
        <v>9</v>
      </c>
      <c r="M47" s="5">
        <v>10</v>
      </c>
      <c r="N47" s="5">
        <v>11</v>
      </c>
      <c r="O47" s="5">
        <v>14</v>
      </c>
      <c r="P47" s="5">
        <v>17</v>
      </c>
      <c r="Q47" s="5">
        <v>18</v>
      </c>
      <c r="R47" s="2"/>
      <c r="S47" s="5" t="s">
        <v>12</v>
      </c>
      <c r="T47" s="5" t="s">
        <v>13</v>
      </c>
      <c r="U47" s="5">
        <v>21</v>
      </c>
      <c r="V47" s="5">
        <v>26</v>
      </c>
      <c r="W47" s="5">
        <v>28</v>
      </c>
      <c r="X47" s="5">
        <v>30</v>
      </c>
      <c r="Y47" s="2"/>
      <c r="Z47" s="5">
        <v>34</v>
      </c>
      <c r="AA47" s="5">
        <v>35</v>
      </c>
      <c r="AB47" s="5">
        <v>38</v>
      </c>
      <c r="AC47" s="5">
        <v>41</v>
      </c>
      <c r="AD47" s="5">
        <v>44</v>
      </c>
      <c r="AE47" s="5">
        <v>48</v>
      </c>
      <c r="AF47" s="2"/>
      <c r="AG47" s="5" t="s">
        <v>15</v>
      </c>
      <c r="AH47" s="5" t="s">
        <v>15</v>
      </c>
      <c r="AI47" s="5" t="s">
        <v>15</v>
      </c>
      <c r="AJ47" s="5"/>
      <c r="AK47" s="5"/>
      <c r="AL47" s="5"/>
      <c r="AM47" s="2"/>
      <c r="AN47" s="7"/>
      <c r="AO47" s="11"/>
      <c r="AP47" s="9"/>
    </row>
    <row r="48" spans="1:42">
      <c r="A48" s="2" t="s">
        <v>66</v>
      </c>
      <c r="B48" s="2">
        <v>14</v>
      </c>
      <c r="C48" s="2">
        <v>15</v>
      </c>
      <c r="D48" s="2" t="s">
        <v>43</v>
      </c>
      <c r="E48" s="5">
        <v>4</v>
      </c>
      <c r="F48" s="5">
        <v>5</v>
      </c>
      <c r="G48" s="5">
        <v>6</v>
      </c>
      <c r="H48" s="5">
        <v>8</v>
      </c>
      <c r="I48" s="5">
        <v>10</v>
      </c>
      <c r="J48" s="5">
        <v>13</v>
      </c>
      <c r="K48" s="2"/>
      <c r="L48" s="5">
        <v>14</v>
      </c>
      <c r="M48" s="5">
        <v>15</v>
      </c>
      <c r="N48" s="5">
        <v>16</v>
      </c>
      <c r="O48" s="5">
        <v>21</v>
      </c>
      <c r="P48" s="5">
        <v>24</v>
      </c>
      <c r="Q48" s="5">
        <v>24</v>
      </c>
      <c r="R48" s="2"/>
      <c r="S48" s="5" t="s">
        <v>12</v>
      </c>
      <c r="T48" s="5" t="s">
        <v>13</v>
      </c>
      <c r="U48" s="5">
        <v>31</v>
      </c>
      <c r="V48" s="5">
        <v>33</v>
      </c>
      <c r="W48" s="5">
        <v>35</v>
      </c>
      <c r="X48" s="5">
        <v>39</v>
      </c>
      <c r="Y48" s="2"/>
      <c r="Z48" s="5">
        <v>40</v>
      </c>
      <c r="AA48" s="5">
        <v>41</v>
      </c>
      <c r="AB48" s="5">
        <v>45</v>
      </c>
      <c r="AC48" s="5">
        <v>49</v>
      </c>
      <c r="AD48" s="5">
        <v>53</v>
      </c>
      <c r="AE48" s="5">
        <v>56</v>
      </c>
      <c r="AF48" s="2"/>
      <c r="AG48" s="5">
        <v>60</v>
      </c>
      <c r="AH48" s="5" t="s">
        <v>15</v>
      </c>
      <c r="AI48" s="5" t="s">
        <v>15</v>
      </c>
      <c r="AJ48" s="5"/>
      <c r="AK48" s="5"/>
      <c r="AL48" s="5"/>
      <c r="AM48" s="2"/>
      <c r="AN48" s="7"/>
      <c r="AO48" s="11"/>
      <c r="AP48" s="9"/>
    </row>
    <row r="49" spans="1:42">
      <c r="A49" s="2" t="s">
        <v>67</v>
      </c>
      <c r="B49" s="2">
        <v>15</v>
      </c>
      <c r="C49" s="2">
        <v>31</v>
      </c>
      <c r="D49" s="2" t="s">
        <v>43</v>
      </c>
      <c r="E49" s="5">
        <v>4</v>
      </c>
      <c r="F49" s="5">
        <v>5</v>
      </c>
      <c r="G49" s="5">
        <v>7</v>
      </c>
      <c r="H49" s="5">
        <v>9</v>
      </c>
      <c r="I49" s="5">
        <v>13</v>
      </c>
      <c r="J49" s="5">
        <v>13</v>
      </c>
      <c r="K49" s="2"/>
      <c r="L49" s="5">
        <v>15</v>
      </c>
      <c r="M49" s="5">
        <v>16</v>
      </c>
      <c r="N49" s="5">
        <v>18</v>
      </c>
      <c r="O49" s="5">
        <v>22</v>
      </c>
      <c r="P49" s="5">
        <v>22</v>
      </c>
      <c r="Q49" s="5">
        <v>22</v>
      </c>
      <c r="R49" s="2"/>
      <c r="S49" s="5" t="s">
        <v>12</v>
      </c>
      <c r="T49" s="5" t="s">
        <v>13</v>
      </c>
      <c r="U49" s="5">
        <v>29</v>
      </c>
      <c r="V49" s="5">
        <v>31</v>
      </c>
      <c r="W49" s="5">
        <v>33</v>
      </c>
      <c r="X49" s="5">
        <v>37</v>
      </c>
      <c r="Y49" s="2"/>
      <c r="Z49" s="5">
        <v>37</v>
      </c>
      <c r="AA49" s="5">
        <v>39</v>
      </c>
      <c r="AB49" s="5">
        <v>41</v>
      </c>
      <c r="AC49" s="5">
        <v>42</v>
      </c>
      <c r="AD49" s="5">
        <v>43</v>
      </c>
      <c r="AE49" s="5">
        <v>45</v>
      </c>
      <c r="AF49" s="2"/>
      <c r="AG49" s="5">
        <v>49</v>
      </c>
      <c r="AH49" s="5">
        <v>52</v>
      </c>
      <c r="AI49" s="5">
        <v>53</v>
      </c>
      <c r="AJ49" s="5"/>
      <c r="AK49" s="5"/>
      <c r="AL49" s="5"/>
      <c r="AM49" s="2"/>
      <c r="AN49" s="7"/>
      <c r="AO49" s="12"/>
      <c r="AP49" s="9"/>
    </row>
  </sheetData>
  <pageMargins left="0.2" right="0.1" top="0.3" bottom="0.25" header="0.05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0D185-1F02-45F6-AB85-53B95FA38B1C}">
  <dimension ref="A1:AL49"/>
  <sheetViews>
    <sheetView workbookViewId="0">
      <pane xSplit="4" ySplit="1" topLeftCell="T42" activePane="bottomRight" state="frozen"/>
      <selection pane="bottomRight" activeCell="AD49" sqref="AD49"/>
      <selection pane="bottomLeft"/>
      <selection pane="topRight"/>
    </sheetView>
  </sheetViews>
  <sheetFormatPr defaultRowHeight="15" customHeight="1"/>
  <cols>
    <col min="1" max="1" width="8.85546875" style="3"/>
    <col min="2" max="2" width="4.28515625" style="3" bestFit="1" customWidth="1"/>
    <col min="3" max="3" width="4" style="3" bestFit="1" customWidth="1"/>
    <col min="4" max="4" width="3.85546875" style="3" bestFit="1" customWidth="1"/>
    <col min="5" max="10" width="10.28515625" bestFit="1" customWidth="1"/>
    <col min="11" max="13" width="9.28515625" bestFit="1" customWidth="1"/>
    <col min="14" max="19" width="10.28515625" bestFit="1" customWidth="1"/>
    <col min="22" max="28" width="9.28515625" bestFit="1" customWidth="1"/>
    <col min="31" max="31" width="10.140625" bestFit="1" customWidth="1"/>
    <col min="32" max="34" width="9.28515625" bestFit="1" customWidth="1"/>
    <col min="35" max="35" width="27" style="3" customWidth="1"/>
    <col min="36" max="37" width="9.28515625" bestFit="1" customWidth="1"/>
    <col min="38" max="38" width="35" style="3" customWidth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4">
        <v>45607</v>
      </c>
      <c r="F1" s="4">
        <v>45611</v>
      </c>
      <c r="G1" s="4">
        <v>45614</v>
      </c>
      <c r="H1" s="4">
        <v>45618</v>
      </c>
      <c r="I1" s="4">
        <v>45621</v>
      </c>
      <c r="J1" s="4">
        <v>45625</v>
      </c>
      <c r="K1" s="4">
        <v>45628</v>
      </c>
      <c r="L1" s="4">
        <v>45632</v>
      </c>
      <c r="M1" s="4">
        <v>45635</v>
      </c>
      <c r="N1" s="4">
        <v>45639</v>
      </c>
      <c r="O1" s="4">
        <v>45642</v>
      </c>
      <c r="P1" s="4">
        <v>45646</v>
      </c>
      <c r="Q1" s="4">
        <v>45649</v>
      </c>
      <c r="R1" s="4">
        <v>45653</v>
      </c>
      <c r="S1" s="4">
        <v>45656</v>
      </c>
      <c r="T1" s="4">
        <v>45660</v>
      </c>
      <c r="U1" s="4">
        <v>45663</v>
      </c>
      <c r="V1" s="4">
        <v>45667</v>
      </c>
      <c r="W1" s="4">
        <v>45670</v>
      </c>
      <c r="X1" s="4">
        <v>45674</v>
      </c>
      <c r="Y1" s="4">
        <v>45311</v>
      </c>
      <c r="Z1" s="4">
        <v>45681</v>
      </c>
      <c r="AA1" s="4">
        <v>45684</v>
      </c>
      <c r="AB1" s="4">
        <v>45688</v>
      </c>
      <c r="AC1" s="4">
        <v>45691</v>
      </c>
      <c r="AD1" s="4">
        <v>45695</v>
      </c>
      <c r="AE1" s="4">
        <v>45698</v>
      </c>
      <c r="AF1" s="4">
        <v>45702</v>
      </c>
      <c r="AG1" s="4">
        <v>45705</v>
      </c>
      <c r="AH1" s="4">
        <v>45709</v>
      </c>
      <c r="AI1" s="1" t="s">
        <v>8</v>
      </c>
      <c r="AJ1" s="6">
        <v>45712</v>
      </c>
      <c r="AK1" s="10">
        <v>45716</v>
      </c>
      <c r="AL1" s="8" t="s">
        <v>9</v>
      </c>
    </row>
    <row r="2" spans="1:38">
      <c r="A2" s="2" t="s">
        <v>10</v>
      </c>
      <c r="B2" s="2">
        <v>1</v>
      </c>
      <c r="C2" s="2">
        <v>9</v>
      </c>
      <c r="D2" s="2" t="s">
        <v>11</v>
      </c>
      <c r="E2" s="5">
        <v>2</v>
      </c>
      <c r="F2" s="5">
        <v>4</v>
      </c>
      <c r="G2" s="5">
        <v>6</v>
      </c>
      <c r="H2" s="5">
        <v>7</v>
      </c>
      <c r="I2" s="5">
        <v>8</v>
      </c>
      <c r="J2" s="5">
        <v>9</v>
      </c>
      <c r="K2" s="5">
        <v>11</v>
      </c>
      <c r="L2" s="5">
        <v>11</v>
      </c>
      <c r="M2" s="5">
        <v>13</v>
      </c>
      <c r="N2" s="5">
        <v>18</v>
      </c>
      <c r="O2" s="5">
        <v>21</v>
      </c>
      <c r="P2" s="5">
        <v>23</v>
      </c>
      <c r="Q2" s="5" t="s">
        <v>12</v>
      </c>
      <c r="R2" s="5" t="s">
        <v>13</v>
      </c>
      <c r="S2" s="5">
        <v>29</v>
      </c>
      <c r="T2" s="5">
        <v>32</v>
      </c>
      <c r="U2" s="5">
        <v>34</v>
      </c>
      <c r="V2" s="5">
        <v>35</v>
      </c>
      <c r="W2" s="5">
        <v>38</v>
      </c>
      <c r="X2" s="5">
        <v>40</v>
      </c>
      <c r="Y2" s="5">
        <v>44</v>
      </c>
      <c r="Z2" s="5">
        <v>48</v>
      </c>
      <c r="AA2" s="5">
        <v>53</v>
      </c>
      <c r="AB2" s="5" t="s">
        <v>14</v>
      </c>
      <c r="AC2" s="5" t="s">
        <v>15</v>
      </c>
      <c r="AD2" s="5" t="s">
        <v>15</v>
      </c>
      <c r="AE2" s="5" t="s">
        <v>15</v>
      </c>
      <c r="AF2" s="5"/>
      <c r="AG2" s="5"/>
      <c r="AH2" s="5"/>
      <c r="AI2" s="2"/>
      <c r="AJ2" s="7"/>
      <c r="AK2" s="11"/>
      <c r="AL2" s="9"/>
    </row>
    <row r="3" spans="1:38">
      <c r="A3" s="2" t="s">
        <v>16</v>
      </c>
      <c r="B3" s="2">
        <v>1</v>
      </c>
      <c r="C3" s="2">
        <v>19</v>
      </c>
      <c r="D3" s="2" t="s">
        <v>11</v>
      </c>
      <c r="E3" s="5">
        <v>2</v>
      </c>
      <c r="F3" s="5">
        <v>4</v>
      </c>
      <c r="G3" s="5">
        <v>5</v>
      </c>
      <c r="H3" s="5">
        <v>6</v>
      </c>
      <c r="I3" s="5">
        <v>8</v>
      </c>
      <c r="J3" s="5">
        <v>8</v>
      </c>
      <c r="K3" s="5">
        <v>10</v>
      </c>
      <c r="L3" s="5">
        <v>10</v>
      </c>
      <c r="M3" s="5">
        <v>12</v>
      </c>
      <c r="N3" s="5">
        <v>16</v>
      </c>
      <c r="O3" s="5">
        <v>19</v>
      </c>
      <c r="P3" s="5">
        <v>21</v>
      </c>
      <c r="Q3" s="5" t="s">
        <v>12</v>
      </c>
      <c r="R3" s="5" t="s">
        <v>13</v>
      </c>
      <c r="S3" s="5">
        <v>26</v>
      </c>
      <c r="T3" s="5">
        <v>28</v>
      </c>
      <c r="U3" s="5">
        <v>30</v>
      </c>
      <c r="V3" s="5">
        <v>33</v>
      </c>
      <c r="W3" s="5">
        <v>36</v>
      </c>
      <c r="X3" s="5">
        <v>36</v>
      </c>
      <c r="Y3" s="5">
        <v>38</v>
      </c>
      <c r="Z3" s="5">
        <v>42</v>
      </c>
      <c r="AA3" s="5">
        <v>44</v>
      </c>
      <c r="AB3" s="5">
        <v>49</v>
      </c>
      <c r="AC3" s="5">
        <v>49</v>
      </c>
      <c r="AD3" s="5" t="s">
        <v>15</v>
      </c>
      <c r="AE3" s="5" t="s">
        <v>15</v>
      </c>
      <c r="AF3" s="5"/>
      <c r="AG3" s="5"/>
      <c r="AH3" s="5"/>
      <c r="AI3" s="2"/>
      <c r="AJ3" s="7"/>
      <c r="AK3" s="11"/>
      <c r="AL3" s="9"/>
    </row>
    <row r="4" spans="1:38">
      <c r="A4" s="2" t="s">
        <v>17</v>
      </c>
      <c r="B4" s="2">
        <v>1</v>
      </c>
      <c r="C4" s="2">
        <v>28</v>
      </c>
      <c r="D4" s="2" t="s">
        <v>11</v>
      </c>
      <c r="E4" s="5">
        <v>2</v>
      </c>
      <c r="F4" s="5">
        <v>4</v>
      </c>
      <c r="G4" s="5">
        <v>5</v>
      </c>
      <c r="H4" s="5">
        <v>6</v>
      </c>
      <c r="I4" s="5">
        <v>7</v>
      </c>
      <c r="J4" s="5">
        <v>9</v>
      </c>
      <c r="K4" s="5">
        <v>9</v>
      </c>
      <c r="L4" s="5">
        <v>10</v>
      </c>
      <c r="M4" s="5">
        <v>12</v>
      </c>
      <c r="N4" s="5">
        <f>15+3</f>
        <v>18</v>
      </c>
      <c r="O4" s="5">
        <f>17+4</f>
        <v>21</v>
      </c>
      <c r="P4" s="5">
        <f>19+4</f>
        <v>23</v>
      </c>
      <c r="Q4" s="5" t="s">
        <v>12</v>
      </c>
      <c r="R4" s="5" t="s">
        <v>13</v>
      </c>
      <c r="S4" s="5">
        <f>24+4</f>
        <v>28</v>
      </c>
      <c r="T4" s="5">
        <f>26+6</f>
        <v>32</v>
      </c>
      <c r="U4" s="5">
        <f>27+6</f>
        <v>33</v>
      </c>
      <c r="V4" s="5">
        <f>30+7</f>
        <v>37</v>
      </c>
      <c r="W4" s="5">
        <f>31+9</f>
        <v>40</v>
      </c>
      <c r="X4" s="5">
        <f>36+9</f>
        <v>45</v>
      </c>
      <c r="Y4" s="5">
        <f>37+10</f>
        <v>47</v>
      </c>
      <c r="Z4" s="5">
        <f>39+12</f>
        <v>51</v>
      </c>
      <c r="AA4" s="5">
        <f>40+14</f>
        <v>54</v>
      </c>
      <c r="AB4" s="5">
        <f>48+14</f>
        <v>62</v>
      </c>
      <c r="AC4" s="5">
        <f>50+14</f>
        <v>64</v>
      </c>
      <c r="AD4" s="5">
        <f>52+14</f>
        <v>66</v>
      </c>
      <c r="AE4" s="5">
        <f>54+14</f>
        <v>68</v>
      </c>
      <c r="AF4" s="5"/>
      <c r="AG4" s="5"/>
      <c r="AH4" s="5"/>
      <c r="AI4" s="2"/>
      <c r="AJ4" s="7"/>
      <c r="AK4" s="11"/>
      <c r="AL4" s="9"/>
    </row>
    <row r="5" spans="1:38">
      <c r="A5" s="2" t="s">
        <v>18</v>
      </c>
      <c r="B5" s="2">
        <v>2</v>
      </c>
      <c r="C5" s="2">
        <v>32</v>
      </c>
      <c r="D5" s="2" t="s">
        <v>11</v>
      </c>
      <c r="E5" s="5">
        <v>2</v>
      </c>
      <c r="F5" s="5">
        <v>4</v>
      </c>
      <c r="G5" s="5">
        <v>4</v>
      </c>
      <c r="H5" s="5">
        <v>6</v>
      </c>
      <c r="I5" s="5">
        <v>7</v>
      </c>
      <c r="J5" s="5">
        <v>8</v>
      </c>
      <c r="K5" s="5">
        <v>10</v>
      </c>
      <c r="L5" s="5">
        <v>10</v>
      </c>
      <c r="M5" s="5">
        <v>13</v>
      </c>
      <c r="N5" s="5">
        <v>14</v>
      </c>
      <c r="O5" s="5">
        <v>16</v>
      </c>
      <c r="P5" s="5">
        <v>18</v>
      </c>
      <c r="Q5" s="5" t="s">
        <v>12</v>
      </c>
      <c r="R5" s="5" t="s">
        <v>13</v>
      </c>
      <c r="S5" s="5">
        <v>24</v>
      </c>
      <c r="T5" s="5">
        <v>26</v>
      </c>
      <c r="U5" s="5">
        <v>29</v>
      </c>
      <c r="V5" s="5">
        <v>30</v>
      </c>
      <c r="W5" s="5">
        <v>32</v>
      </c>
      <c r="X5" s="5">
        <v>34</v>
      </c>
      <c r="Y5" s="5">
        <v>37</v>
      </c>
      <c r="Z5" s="5">
        <v>40</v>
      </c>
      <c r="AA5" s="5">
        <v>42</v>
      </c>
      <c r="AB5" s="5">
        <v>48</v>
      </c>
      <c r="AC5" s="5">
        <v>50</v>
      </c>
      <c r="AD5" s="5" t="s">
        <v>15</v>
      </c>
      <c r="AE5" s="5" t="s">
        <v>15</v>
      </c>
      <c r="AF5" s="5"/>
      <c r="AG5" s="5"/>
      <c r="AH5" s="5"/>
      <c r="AI5" s="2"/>
      <c r="AJ5" s="7"/>
      <c r="AK5" s="11"/>
      <c r="AL5" s="9"/>
    </row>
    <row r="6" spans="1:38">
      <c r="A6" s="2" t="s">
        <v>19</v>
      </c>
      <c r="B6" s="2">
        <v>3</v>
      </c>
      <c r="C6" s="2">
        <v>14</v>
      </c>
      <c r="D6" s="2" t="s">
        <v>11</v>
      </c>
      <c r="E6" s="5">
        <v>2</v>
      </c>
      <c r="F6" s="5">
        <v>4</v>
      </c>
      <c r="G6" s="5">
        <v>4</v>
      </c>
      <c r="H6" s="5">
        <v>6</v>
      </c>
      <c r="I6" s="5">
        <v>8</v>
      </c>
      <c r="J6" s="5">
        <v>8</v>
      </c>
      <c r="K6" s="5">
        <v>10</v>
      </c>
      <c r="L6" s="5">
        <v>10</v>
      </c>
      <c r="M6" s="41" t="s">
        <v>68</v>
      </c>
      <c r="N6" s="5">
        <f>14+8</f>
        <v>22</v>
      </c>
      <c r="O6" s="5">
        <f>19+8</f>
        <v>27</v>
      </c>
      <c r="P6" s="5">
        <f>20+10</f>
        <v>30</v>
      </c>
      <c r="Q6" s="5" t="s">
        <v>12</v>
      </c>
      <c r="R6" s="5" t="s">
        <v>13</v>
      </c>
      <c r="S6" s="5">
        <f>26+11</f>
        <v>37</v>
      </c>
      <c r="T6" s="5">
        <f>28+11</f>
        <v>39</v>
      </c>
      <c r="U6" s="5">
        <f>28+11</f>
        <v>39</v>
      </c>
      <c r="V6" s="5">
        <f>36+12</f>
        <v>48</v>
      </c>
      <c r="W6" s="5">
        <f>36+12</f>
        <v>48</v>
      </c>
      <c r="X6" s="5">
        <f>36+12</f>
        <v>48</v>
      </c>
      <c r="Y6" s="5">
        <f>38+13</f>
        <v>51</v>
      </c>
      <c r="Z6" s="5">
        <f>42+13</f>
        <v>55</v>
      </c>
      <c r="AA6" s="5">
        <f>43+17</f>
        <v>60</v>
      </c>
      <c r="AB6" s="5">
        <f>47+18</f>
        <v>65</v>
      </c>
      <c r="AC6" s="5">
        <f>47+18</f>
        <v>65</v>
      </c>
      <c r="AD6" s="5">
        <f>49+18</f>
        <v>67</v>
      </c>
      <c r="AE6" s="5">
        <f>51+22</f>
        <v>73</v>
      </c>
      <c r="AF6" s="5"/>
      <c r="AG6" s="5"/>
      <c r="AH6" s="5"/>
      <c r="AI6" s="2"/>
      <c r="AJ6" s="7"/>
      <c r="AK6" s="11"/>
      <c r="AL6" s="9"/>
    </row>
    <row r="7" spans="1:38">
      <c r="A7" s="2" t="s">
        <v>21</v>
      </c>
      <c r="B7" s="2">
        <v>3</v>
      </c>
      <c r="C7" s="2">
        <v>24</v>
      </c>
      <c r="D7" s="2" t="s">
        <v>11</v>
      </c>
      <c r="E7" s="5"/>
      <c r="F7" s="5"/>
      <c r="G7" s="5"/>
      <c r="H7" s="5"/>
      <c r="I7" s="5">
        <v>8</v>
      </c>
      <c r="J7" s="5">
        <v>9</v>
      </c>
      <c r="K7" s="5">
        <v>10</v>
      </c>
      <c r="L7" s="5">
        <v>11</v>
      </c>
      <c r="M7" s="5">
        <v>13</v>
      </c>
      <c r="N7" s="5">
        <v>16</v>
      </c>
      <c r="O7" s="5">
        <v>18</v>
      </c>
      <c r="P7" s="5">
        <v>19</v>
      </c>
      <c r="Q7" s="5" t="s">
        <v>12</v>
      </c>
      <c r="R7" s="5" t="s">
        <v>13</v>
      </c>
      <c r="S7" s="5">
        <v>24</v>
      </c>
      <c r="T7" s="5">
        <v>26</v>
      </c>
      <c r="U7" s="5">
        <v>30</v>
      </c>
      <c r="V7" s="5">
        <f>32+2</f>
        <v>34</v>
      </c>
      <c r="W7" s="5">
        <f>33+2</f>
        <v>35</v>
      </c>
      <c r="X7" s="5">
        <f>35+2</f>
        <v>37</v>
      </c>
      <c r="Y7" s="5">
        <f>36+4</f>
        <v>40</v>
      </c>
      <c r="Z7" s="5">
        <f>42+6</f>
        <v>48</v>
      </c>
      <c r="AA7" s="5" t="s">
        <v>15</v>
      </c>
      <c r="AB7" s="5" t="s">
        <v>15</v>
      </c>
      <c r="AC7" s="5" t="s">
        <v>15</v>
      </c>
      <c r="AD7" s="5" t="s">
        <v>15</v>
      </c>
      <c r="AE7" s="5" t="s">
        <v>15</v>
      </c>
      <c r="AF7" s="5"/>
      <c r="AG7" s="5"/>
      <c r="AH7" s="5"/>
      <c r="AI7" s="2"/>
      <c r="AJ7" s="7"/>
      <c r="AK7" s="11"/>
      <c r="AL7" s="9"/>
    </row>
    <row r="8" spans="1:38">
      <c r="A8" s="2" t="s">
        <v>22</v>
      </c>
      <c r="B8" s="2">
        <v>6</v>
      </c>
      <c r="C8" s="2">
        <v>10</v>
      </c>
      <c r="D8" s="2" t="s">
        <v>11</v>
      </c>
      <c r="E8" s="5">
        <v>2</v>
      </c>
      <c r="F8" s="5">
        <v>2</v>
      </c>
      <c r="G8" s="5">
        <v>4</v>
      </c>
      <c r="H8" s="5">
        <v>5</v>
      </c>
      <c r="I8" s="5">
        <v>6</v>
      </c>
      <c r="J8" s="5">
        <v>7</v>
      </c>
      <c r="K8" s="5">
        <v>7</v>
      </c>
      <c r="L8" s="5">
        <v>7</v>
      </c>
      <c r="M8" s="5">
        <v>10</v>
      </c>
      <c r="N8" s="5">
        <v>12</v>
      </c>
      <c r="O8" s="5">
        <v>14</v>
      </c>
      <c r="P8" s="5">
        <v>14</v>
      </c>
      <c r="Q8" s="5" t="s">
        <v>12</v>
      </c>
      <c r="R8" s="5" t="s">
        <v>13</v>
      </c>
      <c r="S8" s="5">
        <v>17</v>
      </c>
      <c r="T8" s="5">
        <v>18</v>
      </c>
      <c r="U8" s="5">
        <v>19</v>
      </c>
      <c r="V8" s="5">
        <v>23</v>
      </c>
      <c r="W8" s="5">
        <v>24</v>
      </c>
      <c r="X8" s="5">
        <v>26</v>
      </c>
      <c r="Y8" s="5">
        <v>28</v>
      </c>
      <c r="Z8" s="5" t="s">
        <v>15</v>
      </c>
      <c r="AA8" s="5" t="s">
        <v>15</v>
      </c>
      <c r="AB8" s="5" t="s">
        <v>15</v>
      </c>
      <c r="AC8" t="s">
        <v>15</v>
      </c>
      <c r="AD8" s="5" t="s">
        <v>15</v>
      </c>
      <c r="AE8" s="5" t="s">
        <v>15</v>
      </c>
      <c r="AF8" s="5"/>
      <c r="AG8" s="5"/>
      <c r="AH8" s="5"/>
      <c r="AI8" s="2"/>
      <c r="AJ8" s="7"/>
      <c r="AK8" s="11"/>
      <c r="AL8" s="9"/>
    </row>
    <row r="9" spans="1:38">
      <c r="A9" s="2" t="s">
        <v>24</v>
      </c>
      <c r="B9" s="2">
        <v>6</v>
      </c>
      <c r="C9" s="2">
        <v>18</v>
      </c>
      <c r="D9" s="2" t="s">
        <v>11</v>
      </c>
      <c r="E9" s="5">
        <v>2</v>
      </c>
      <c r="F9" s="5">
        <v>4</v>
      </c>
      <c r="G9" s="5">
        <v>4</v>
      </c>
      <c r="H9" s="5">
        <v>6</v>
      </c>
      <c r="I9" s="5">
        <v>7</v>
      </c>
      <c r="J9" s="5">
        <v>8</v>
      </c>
      <c r="K9" s="5">
        <v>9</v>
      </c>
      <c r="L9" s="5">
        <v>9</v>
      </c>
      <c r="M9" s="5">
        <v>12</v>
      </c>
      <c r="N9" s="5">
        <v>15</v>
      </c>
      <c r="O9" s="5">
        <v>18</v>
      </c>
      <c r="P9" s="5">
        <v>18</v>
      </c>
      <c r="Q9" s="5" t="s">
        <v>12</v>
      </c>
      <c r="R9" s="5" t="s">
        <v>13</v>
      </c>
      <c r="S9" s="5">
        <v>24</v>
      </c>
      <c r="T9" s="5">
        <v>26</v>
      </c>
      <c r="U9" s="5">
        <v>26</v>
      </c>
      <c r="V9" s="5">
        <v>31</v>
      </c>
      <c r="W9" s="5">
        <v>31</v>
      </c>
      <c r="X9" s="5">
        <v>33</v>
      </c>
      <c r="Y9" s="5">
        <v>38</v>
      </c>
      <c r="Z9" s="5">
        <v>44</v>
      </c>
      <c r="AA9" s="5">
        <v>50</v>
      </c>
      <c r="AB9" s="5" t="s">
        <v>15</v>
      </c>
      <c r="AC9" s="5" t="s">
        <v>15</v>
      </c>
      <c r="AD9" s="5" t="s">
        <v>15</v>
      </c>
      <c r="AE9" s="5" t="s">
        <v>15</v>
      </c>
      <c r="AF9" s="5"/>
      <c r="AG9" s="5"/>
      <c r="AH9" s="5"/>
      <c r="AI9" s="2"/>
      <c r="AJ9" s="7"/>
      <c r="AK9" s="11"/>
      <c r="AL9" s="9"/>
    </row>
    <row r="10" spans="1:38">
      <c r="A10" s="2" t="s">
        <v>25</v>
      </c>
      <c r="B10" s="2">
        <v>7</v>
      </c>
      <c r="C10" s="2">
        <v>17</v>
      </c>
      <c r="D10" s="2" t="s">
        <v>11</v>
      </c>
      <c r="E10" s="5">
        <v>2</v>
      </c>
      <c r="F10" s="5">
        <v>4</v>
      </c>
      <c r="G10" s="5">
        <v>4</v>
      </c>
      <c r="H10" s="5">
        <v>6</v>
      </c>
      <c r="I10" s="5">
        <v>7</v>
      </c>
      <c r="J10" s="5">
        <v>8</v>
      </c>
      <c r="K10" s="5">
        <v>9</v>
      </c>
      <c r="L10" s="5">
        <v>9</v>
      </c>
      <c r="M10" s="5">
        <v>12</v>
      </c>
      <c r="N10" s="5">
        <v>13</v>
      </c>
      <c r="O10" s="5">
        <v>15</v>
      </c>
      <c r="P10" s="5">
        <v>18</v>
      </c>
      <c r="Q10" s="5" t="s">
        <v>12</v>
      </c>
      <c r="R10" s="5" t="s">
        <v>13</v>
      </c>
      <c r="S10" s="5">
        <v>22</v>
      </c>
      <c r="T10" s="5">
        <v>24</v>
      </c>
      <c r="U10" s="5">
        <v>25</v>
      </c>
      <c r="V10" s="5">
        <f>27+1</f>
        <v>28</v>
      </c>
      <c r="W10" s="5">
        <f>28+1</f>
        <v>29</v>
      </c>
      <c r="X10" s="5">
        <f>30+1</f>
        <v>31</v>
      </c>
      <c r="Y10" s="5">
        <f>33+1</f>
        <v>34</v>
      </c>
      <c r="Z10" s="5">
        <f>35+1</f>
        <v>36</v>
      </c>
      <c r="AA10" s="5">
        <f>40+1</f>
        <v>41</v>
      </c>
      <c r="AB10" s="5">
        <f>46+2</f>
        <v>48</v>
      </c>
      <c r="AC10" s="5">
        <f>47+3</f>
        <v>50</v>
      </c>
      <c r="AD10" s="5" t="s">
        <v>15</v>
      </c>
      <c r="AE10" s="5" t="s">
        <v>15</v>
      </c>
      <c r="AF10" s="5"/>
      <c r="AG10" s="5"/>
      <c r="AH10" s="5"/>
      <c r="AI10" s="2"/>
      <c r="AJ10" s="7"/>
      <c r="AK10" s="11"/>
      <c r="AL10" s="9"/>
    </row>
    <row r="11" spans="1:38">
      <c r="A11" s="2" t="s">
        <v>26</v>
      </c>
      <c r="B11" s="2">
        <v>7</v>
      </c>
      <c r="C11" s="2">
        <v>28</v>
      </c>
      <c r="D11" s="2" t="s">
        <v>11</v>
      </c>
      <c r="E11" s="5">
        <v>2</v>
      </c>
      <c r="F11" s="5">
        <v>4</v>
      </c>
      <c r="G11" s="5">
        <v>4</v>
      </c>
      <c r="H11" s="5">
        <v>6</v>
      </c>
      <c r="I11" s="5">
        <v>7</v>
      </c>
      <c r="J11" s="5">
        <v>8</v>
      </c>
      <c r="K11" s="5">
        <v>9</v>
      </c>
      <c r="L11" s="5">
        <v>9</v>
      </c>
      <c r="M11" s="5">
        <v>12</v>
      </c>
      <c r="N11" s="5">
        <v>14</v>
      </c>
      <c r="O11" s="5">
        <v>17</v>
      </c>
      <c r="P11" s="5">
        <v>18</v>
      </c>
      <c r="Q11" s="5" t="s">
        <v>12</v>
      </c>
      <c r="R11" s="5" t="s">
        <v>13</v>
      </c>
      <c r="S11" s="5">
        <v>25</v>
      </c>
      <c r="T11" s="5">
        <v>26</v>
      </c>
      <c r="U11" s="5">
        <v>27</v>
      </c>
      <c r="V11" s="5">
        <v>31</v>
      </c>
      <c r="W11" s="5">
        <v>32</v>
      </c>
      <c r="X11" s="5">
        <v>34</v>
      </c>
      <c r="Y11" s="5">
        <v>36</v>
      </c>
      <c r="Z11" s="5">
        <v>40</v>
      </c>
      <c r="AA11" s="5">
        <f>45+1</f>
        <v>46</v>
      </c>
      <c r="AB11" s="5">
        <f>50+1</f>
        <v>51</v>
      </c>
      <c r="AC11" s="5">
        <f>50+1</f>
        <v>51</v>
      </c>
      <c r="AD11" s="5" t="s">
        <v>15</v>
      </c>
      <c r="AE11" s="5" t="s">
        <v>15</v>
      </c>
      <c r="AF11" s="5"/>
      <c r="AG11" s="5"/>
      <c r="AH11" s="5"/>
      <c r="AI11" s="2"/>
      <c r="AJ11" s="7"/>
      <c r="AK11" s="11"/>
      <c r="AL11" s="9"/>
    </row>
    <row r="12" spans="1:38">
      <c r="A12" s="2" t="s">
        <v>27</v>
      </c>
      <c r="B12" s="2">
        <v>8</v>
      </c>
      <c r="C12" s="2">
        <v>13</v>
      </c>
      <c r="D12" s="2" t="s">
        <v>11</v>
      </c>
      <c r="E12" s="5">
        <v>0</v>
      </c>
      <c r="F12" s="5">
        <v>0</v>
      </c>
      <c r="G12" s="5">
        <v>0</v>
      </c>
      <c r="H12" s="5">
        <v>2</v>
      </c>
      <c r="I12" s="5">
        <v>2</v>
      </c>
      <c r="J12" s="5">
        <v>4</v>
      </c>
      <c r="K12" s="5">
        <v>4</v>
      </c>
      <c r="L12" s="5">
        <v>4</v>
      </c>
      <c r="M12" s="5">
        <v>6</v>
      </c>
      <c r="N12" s="5">
        <v>6</v>
      </c>
      <c r="O12" s="5">
        <v>7</v>
      </c>
      <c r="P12" s="5">
        <v>8</v>
      </c>
      <c r="Q12" s="5" t="s">
        <v>12</v>
      </c>
      <c r="R12" s="5" t="s">
        <v>13</v>
      </c>
      <c r="S12" s="5">
        <v>10</v>
      </c>
      <c r="T12" s="5">
        <v>11</v>
      </c>
      <c r="U12" s="5">
        <v>11</v>
      </c>
      <c r="V12" s="5">
        <v>13</v>
      </c>
      <c r="W12" s="5">
        <v>14</v>
      </c>
      <c r="X12" s="5">
        <v>14</v>
      </c>
      <c r="Y12" s="5">
        <v>16</v>
      </c>
      <c r="Z12" s="5">
        <v>16</v>
      </c>
      <c r="AA12" s="5">
        <v>20</v>
      </c>
      <c r="AB12" s="5">
        <v>24</v>
      </c>
      <c r="AC12" s="5">
        <v>27</v>
      </c>
      <c r="AD12" s="5" t="s">
        <v>15</v>
      </c>
      <c r="AE12" s="5" t="s">
        <v>15</v>
      </c>
      <c r="AF12" s="5"/>
      <c r="AG12" s="5"/>
      <c r="AH12" s="5"/>
      <c r="AI12" s="2"/>
      <c r="AJ12" s="7"/>
      <c r="AK12" s="11"/>
      <c r="AL12" s="9"/>
    </row>
    <row r="13" spans="1:38">
      <c r="A13" s="2" t="s">
        <v>28</v>
      </c>
      <c r="B13" s="2">
        <v>9</v>
      </c>
      <c r="C13" s="2">
        <v>24</v>
      </c>
      <c r="D13" s="2" t="s">
        <v>11</v>
      </c>
      <c r="E13" s="5">
        <v>2</v>
      </c>
      <c r="F13" s="5">
        <v>4</v>
      </c>
      <c r="G13" s="5">
        <v>4</v>
      </c>
      <c r="H13" s="5">
        <v>6</v>
      </c>
      <c r="I13" s="5">
        <v>7</v>
      </c>
      <c r="J13" s="5">
        <v>9</v>
      </c>
      <c r="K13" s="5">
        <v>10</v>
      </c>
      <c r="L13" s="5">
        <v>11</v>
      </c>
      <c r="M13" s="5">
        <v>13</v>
      </c>
      <c r="N13" s="5">
        <v>17</v>
      </c>
      <c r="O13" s="5">
        <v>19</v>
      </c>
      <c r="P13" s="5">
        <v>20</v>
      </c>
      <c r="Q13" s="5" t="s">
        <v>12</v>
      </c>
      <c r="R13" s="5" t="s">
        <v>13</v>
      </c>
      <c r="S13" s="5">
        <v>27</v>
      </c>
      <c r="T13" s="5">
        <v>27</v>
      </c>
      <c r="U13" s="5">
        <v>30</v>
      </c>
      <c r="V13" s="5">
        <v>35</v>
      </c>
      <c r="W13" s="5">
        <v>37</v>
      </c>
      <c r="X13" s="5">
        <v>38</v>
      </c>
      <c r="Y13" s="5">
        <v>40</v>
      </c>
      <c r="Z13" s="5" t="s">
        <v>15</v>
      </c>
      <c r="AA13" s="5" t="s">
        <v>15</v>
      </c>
      <c r="AB13" s="5" t="s">
        <v>14</v>
      </c>
      <c r="AC13" s="5" t="s">
        <v>15</v>
      </c>
      <c r="AD13" s="5" t="s">
        <v>15</v>
      </c>
      <c r="AE13" s="5" t="s">
        <v>15</v>
      </c>
      <c r="AF13" s="5"/>
      <c r="AG13" s="5"/>
      <c r="AH13" s="5"/>
      <c r="AI13" s="2"/>
      <c r="AJ13" s="7"/>
      <c r="AK13" s="11"/>
      <c r="AL13" s="9"/>
    </row>
    <row r="14" spans="1:38">
      <c r="A14" s="2" t="s">
        <v>29</v>
      </c>
      <c r="B14" s="2">
        <v>10</v>
      </c>
      <c r="C14" s="2">
        <v>12</v>
      </c>
      <c r="D14" s="2" t="s">
        <v>11</v>
      </c>
      <c r="E14" s="5">
        <v>2</v>
      </c>
      <c r="F14" s="5">
        <v>4</v>
      </c>
      <c r="G14" s="5">
        <v>4</v>
      </c>
      <c r="H14" s="5">
        <v>4</v>
      </c>
      <c r="I14" s="5">
        <v>6</v>
      </c>
      <c r="J14" s="5">
        <v>6</v>
      </c>
      <c r="K14" s="5">
        <v>8</v>
      </c>
      <c r="L14" s="5">
        <v>9</v>
      </c>
      <c r="M14" s="5">
        <v>11</v>
      </c>
      <c r="N14" s="5">
        <v>13</v>
      </c>
      <c r="O14" s="5">
        <v>15</v>
      </c>
      <c r="P14" s="5">
        <v>16</v>
      </c>
      <c r="Q14" s="5" t="s">
        <v>12</v>
      </c>
      <c r="R14" s="5" t="s">
        <v>13</v>
      </c>
      <c r="S14" s="5">
        <v>22</v>
      </c>
      <c r="T14" s="5">
        <v>24</v>
      </c>
      <c r="U14" s="5">
        <v>24</v>
      </c>
      <c r="V14" s="5">
        <v>28</v>
      </c>
      <c r="W14" s="5">
        <v>31</v>
      </c>
      <c r="X14" s="5">
        <v>34</v>
      </c>
      <c r="Y14" s="5">
        <v>35</v>
      </c>
      <c r="Z14" s="5">
        <v>36</v>
      </c>
      <c r="AA14" s="5">
        <v>39</v>
      </c>
      <c r="AB14" s="5">
        <v>46</v>
      </c>
      <c r="AC14" s="5">
        <v>50</v>
      </c>
      <c r="AD14" s="5" t="s">
        <v>15</v>
      </c>
      <c r="AE14" s="5" t="s">
        <v>15</v>
      </c>
      <c r="AF14" s="5"/>
      <c r="AG14" s="5"/>
      <c r="AH14" s="5"/>
      <c r="AI14" s="2"/>
      <c r="AJ14" s="7"/>
      <c r="AK14" s="11"/>
      <c r="AL14" s="9"/>
    </row>
    <row r="15" spans="1:38">
      <c r="A15" s="2" t="s">
        <v>30</v>
      </c>
      <c r="B15" s="2">
        <v>11</v>
      </c>
      <c r="C15" s="2">
        <v>24</v>
      </c>
      <c r="D15" s="2" t="s">
        <v>11</v>
      </c>
      <c r="E15" s="5"/>
      <c r="F15" s="5"/>
      <c r="G15" s="5"/>
      <c r="H15" s="5"/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 t="s">
        <v>12</v>
      </c>
      <c r="R15" s="5" t="s">
        <v>13</v>
      </c>
      <c r="S15" s="5" t="s">
        <v>31</v>
      </c>
      <c r="T15" s="5" t="s">
        <v>31</v>
      </c>
      <c r="U15" s="5" t="s">
        <v>31</v>
      </c>
      <c r="V15" s="5" t="s">
        <v>31</v>
      </c>
      <c r="W15" s="5" t="s">
        <v>31</v>
      </c>
      <c r="X15" s="5" t="s">
        <v>31</v>
      </c>
      <c r="Y15" s="5" t="s">
        <v>31</v>
      </c>
      <c r="Z15" s="5" t="s">
        <v>31</v>
      </c>
      <c r="AA15" s="5" t="s">
        <v>31</v>
      </c>
      <c r="AB15" s="5" t="s">
        <v>31</v>
      </c>
      <c r="AC15" s="5" t="s">
        <v>31</v>
      </c>
      <c r="AD15" s="5" t="s">
        <v>31</v>
      </c>
      <c r="AE15" s="5" t="s">
        <v>31</v>
      </c>
      <c r="AF15" s="5"/>
      <c r="AG15" s="5"/>
      <c r="AH15" s="5"/>
      <c r="AI15" s="2"/>
      <c r="AJ15" s="7"/>
      <c r="AK15" s="11"/>
      <c r="AL15" s="9"/>
    </row>
    <row r="16" spans="1:38">
      <c r="A16" s="2" t="s">
        <v>32</v>
      </c>
      <c r="B16" s="2">
        <v>11</v>
      </c>
      <c r="C16" s="2">
        <v>30</v>
      </c>
      <c r="D16" s="2" t="s">
        <v>11</v>
      </c>
      <c r="E16" s="5">
        <v>2</v>
      </c>
      <c r="F16" s="5">
        <v>4</v>
      </c>
      <c r="G16" s="5">
        <v>4</v>
      </c>
      <c r="H16" s="5">
        <v>5</v>
      </c>
      <c r="I16" s="5">
        <v>7</v>
      </c>
      <c r="J16" s="5">
        <v>7</v>
      </c>
      <c r="K16" s="5">
        <v>10</v>
      </c>
      <c r="L16" s="5">
        <v>10</v>
      </c>
      <c r="M16" s="5">
        <v>11</v>
      </c>
      <c r="N16" s="5">
        <v>14</v>
      </c>
      <c r="O16" s="5">
        <v>16</v>
      </c>
      <c r="P16" s="5">
        <f>16+3</f>
        <v>19</v>
      </c>
      <c r="Q16" s="5" t="s">
        <v>12</v>
      </c>
      <c r="R16" s="5" t="s">
        <v>13</v>
      </c>
      <c r="S16" s="5">
        <f>25+2</f>
        <v>27</v>
      </c>
      <c r="T16" s="5">
        <f>25+2</f>
        <v>27</v>
      </c>
      <c r="U16" s="5">
        <f>26+2</f>
        <v>28</v>
      </c>
      <c r="V16" s="5">
        <f>28+3</f>
        <v>31</v>
      </c>
      <c r="W16" s="5">
        <f>29+3</f>
        <v>32</v>
      </c>
      <c r="X16" s="5">
        <f>31+5</f>
        <v>36</v>
      </c>
      <c r="Y16" s="5">
        <f>34+6</f>
        <v>40</v>
      </c>
      <c r="Z16" s="5">
        <f>36+8</f>
        <v>44</v>
      </c>
      <c r="AA16" s="5">
        <f>41+10</f>
        <v>51</v>
      </c>
      <c r="AB16" s="5">
        <f>47+12</f>
        <v>59</v>
      </c>
      <c r="AC16" s="5">
        <f>47+16</f>
        <v>63</v>
      </c>
      <c r="AD16" s="5">
        <f>47+19</f>
        <v>66</v>
      </c>
      <c r="AE16" s="5" t="s">
        <v>15</v>
      </c>
      <c r="AF16" s="5"/>
      <c r="AG16" s="5"/>
      <c r="AH16" s="5"/>
      <c r="AI16" s="2"/>
      <c r="AJ16" s="7"/>
      <c r="AK16" s="11"/>
      <c r="AL16" s="9"/>
    </row>
    <row r="17" spans="1:38">
      <c r="A17" s="2" t="s">
        <v>33</v>
      </c>
      <c r="B17" s="2">
        <v>12</v>
      </c>
      <c r="C17" s="2">
        <v>18</v>
      </c>
      <c r="D17" s="2" t="s">
        <v>11</v>
      </c>
      <c r="E17" s="5">
        <v>2</v>
      </c>
      <c r="F17" s="5">
        <v>4</v>
      </c>
      <c r="G17" s="5">
        <v>4</v>
      </c>
      <c r="H17" s="5">
        <v>6</v>
      </c>
      <c r="I17" s="5">
        <v>7</v>
      </c>
      <c r="J17" s="5">
        <v>8</v>
      </c>
      <c r="K17" s="5">
        <v>8</v>
      </c>
      <c r="L17" s="5">
        <v>10</v>
      </c>
      <c r="M17" s="5">
        <v>11</v>
      </c>
      <c r="N17" s="5">
        <v>13</v>
      </c>
      <c r="O17" s="5">
        <v>16</v>
      </c>
      <c r="P17" s="5">
        <f>17+1</f>
        <v>18</v>
      </c>
      <c r="Q17" s="5" t="s">
        <v>12</v>
      </c>
      <c r="R17" s="5" t="s">
        <v>13</v>
      </c>
      <c r="S17" s="5">
        <v>21</v>
      </c>
      <c r="T17" s="5">
        <f>23+1</f>
        <v>24</v>
      </c>
      <c r="U17" s="5">
        <f>27+1</f>
        <v>28</v>
      </c>
      <c r="V17" s="5">
        <f>28+1</f>
        <v>29</v>
      </c>
      <c r="W17" s="5">
        <f>28+1</f>
        <v>29</v>
      </c>
      <c r="X17" s="5">
        <f>30+2</f>
        <v>32</v>
      </c>
      <c r="Y17" s="5">
        <f>31+2</f>
        <v>33</v>
      </c>
      <c r="Z17" s="5">
        <f>35+4</f>
        <v>39</v>
      </c>
      <c r="AA17" s="5">
        <f>38+8</f>
        <v>46</v>
      </c>
      <c r="AB17" s="5">
        <f>44+12</f>
        <v>56</v>
      </c>
      <c r="AC17" s="5">
        <f>46+15</f>
        <v>61</v>
      </c>
      <c r="AD17" s="5">
        <f>46+16</f>
        <v>62</v>
      </c>
      <c r="AE17" s="5" t="s">
        <v>15</v>
      </c>
      <c r="AF17" s="5"/>
      <c r="AG17" s="5"/>
      <c r="AH17" s="5"/>
      <c r="AI17" s="2"/>
      <c r="AJ17" s="7"/>
      <c r="AK17" s="11"/>
      <c r="AL17" s="9"/>
    </row>
    <row r="18" spans="1:38">
      <c r="A18" s="2" t="s">
        <v>34</v>
      </c>
      <c r="B18" s="2">
        <v>13</v>
      </c>
      <c r="C18" s="2">
        <v>6</v>
      </c>
      <c r="D18" s="2" t="s">
        <v>11</v>
      </c>
      <c r="E18" s="5"/>
      <c r="F18" s="5"/>
      <c r="G18" s="5"/>
      <c r="H18" s="5"/>
      <c r="I18" s="5">
        <v>8</v>
      </c>
      <c r="J18" s="5">
        <v>8</v>
      </c>
      <c r="K18" s="5">
        <v>9</v>
      </c>
      <c r="L18" s="5">
        <v>11</v>
      </c>
      <c r="M18" s="5">
        <v>13</v>
      </c>
      <c r="N18" s="5">
        <v>14</v>
      </c>
      <c r="O18" s="5">
        <v>18</v>
      </c>
      <c r="P18" s="5">
        <v>18</v>
      </c>
      <c r="Q18" s="5" t="s">
        <v>12</v>
      </c>
      <c r="R18" s="5" t="s">
        <v>13</v>
      </c>
      <c r="S18" s="5">
        <v>24</v>
      </c>
      <c r="T18" s="5">
        <v>24</v>
      </c>
      <c r="U18" s="5">
        <v>27</v>
      </c>
      <c r="V18" s="5">
        <v>31</v>
      </c>
      <c r="W18" s="5">
        <v>32</v>
      </c>
      <c r="X18" s="5">
        <f>35+1</f>
        <v>36</v>
      </c>
      <c r="Y18" s="5">
        <f>36+1</f>
        <v>37</v>
      </c>
      <c r="Z18" s="5">
        <f>40+7</f>
        <v>47</v>
      </c>
      <c r="AA18" s="5" t="s">
        <v>15</v>
      </c>
      <c r="AB18" s="5" t="s">
        <v>14</v>
      </c>
      <c r="AC18" s="5" t="s">
        <v>15</v>
      </c>
      <c r="AD18" s="5" t="s">
        <v>15</v>
      </c>
      <c r="AE18" s="5" t="s">
        <v>15</v>
      </c>
      <c r="AF18" s="5"/>
      <c r="AG18" s="5"/>
      <c r="AH18" s="5"/>
      <c r="AI18" s="2"/>
      <c r="AJ18" s="7"/>
      <c r="AK18" s="11"/>
      <c r="AL18" s="9"/>
    </row>
    <row r="19" spans="1:38">
      <c r="A19" s="2" t="s">
        <v>35</v>
      </c>
      <c r="B19" s="2">
        <v>13</v>
      </c>
      <c r="C19" s="2">
        <v>25</v>
      </c>
      <c r="D19" s="2" t="s">
        <v>11</v>
      </c>
      <c r="E19" s="5"/>
      <c r="F19" s="5"/>
      <c r="G19" s="5"/>
      <c r="H19" s="5"/>
      <c r="I19" s="5"/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 t="s">
        <v>12</v>
      </c>
      <c r="R19" s="5" t="s">
        <v>13</v>
      </c>
      <c r="S19" s="5" t="s">
        <v>31</v>
      </c>
      <c r="T19" s="5" t="s">
        <v>31</v>
      </c>
      <c r="U19" s="5" t="s">
        <v>31</v>
      </c>
      <c r="V19" s="5" t="s">
        <v>31</v>
      </c>
      <c r="W19" s="5" t="s">
        <v>31</v>
      </c>
      <c r="X19" s="5" t="s">
        <v>31</v>
      </c>
      <c r="Y19" s="5" t="s">
        <v>31</v>
      </c>
      <c r="Z19" s="5" t="s">
        <v>31</v>
      </c>
      <c r="AA19" s="5" t="s">
        <v>31</v>
      </c>
      <c r="AB19" s="5" t="s">
        <v>31</v>
      </c>
      <c r="AC19" s="5" t="s">
        <v>31</v>
      </c>
      <c r="AD19" s="5" t="s">
        <v>31</v>
      </c>
      <c r="AE19" s="5" t="s">
        <v>31</v>
      </c>
      <c r="AF19" s="5"/>
      <c r="AG19" s="5"/>
      <c r="AH19" s="5"/>
      <c r="AI19" s="2"/>
      <c r="AJ19" s="7"/>
      <c r="AK19" s="11"/>
      <c r="AL19" s="9"/>
    </row>
    <row r="20" spans="1:38">
      <c r="A20" s="2" t="s">
        <v>36</v>
      </c>
      <c r="B20" s="2">
        <v>13</v>
      </c>
      <c r="C20" s="2">
        <v>30</v>
      </c>
      <c r="D20" s="2" t="s">
        <v>11</v>
      </c>
      <c r="E20" s="5">
        <v>2</v>
      </c>
      <c r="F20" s="5">
        <v>4</v>
      </c>
      <c r="G20" s="5">
        <v>4</v>
      </c>
      <c r="H20" s="5">
        <v>6</v>
      </c>
      <c r="I20" s="5">
        <v>7</v>
      </c>
      <c r="J20" s="5">
        <v>8</v>
      </c>
      <c r="K20" s="5">
        <v>9</v>
      </c>
      <c r="L20" s="5">
        <v>9</v>
      </c>
      <c r="M20" s="5">
        <v>12</v>
      </c>
      <c r="N20" s="5">
        <v>14</v>
      </c>
      <c r="O20" s="5">
        <v>16</v>
      </c>
      <c r="P20" s="5">
        <v>18</v>
      </c>
      <c r="Q20" s="5" t="s">
        <v>12</v>
      </c>
      <c r="R20" s="5" t="s">
        <v>13</v>
      </c>
      <c r="S20" s="5">
        <f>23+1</f>
        <v>24</v>
      </c>
      <c r="T20" s="5">
        <f>25+1</f>
        <v>26</v>
      </c>
      <c r="U20" s="5">
        <f>29+1</f>
        <v>30</v>
      </c>
      <c r="V20" s="5">
        <f>31+1</f>
        <v>32</v>
      </c>
      <c r="W20" s="5">
        <f>31+2</f>
        <v>33</v>
      </c>
      <c r="X20" s="5">
        <f>34+2</f>
        <v>36</v>
      </c>
      <c r="Y20" s="5">
        <f>36+2</f>
        <v>38</v>
      </c>
      <c r="Z20" s="5">
        <f>40+2</f>
        <v>42</v>
      </c>
      <c r="AA20" s="5">
        <f>42+2</f>
        <v>44</v>
      </c>
      <c r="AB20" s="5">
        <f>50+2</f>
        <v>52</v>
      </c>
      <c r="AC20" s="5">
        <f>51+3</f>
        <v>54</v>
      </c>
      <c r="AD20" s="5" t="s">
        <v>15</v>
      </c>
      <c r="AE20" s="5" t="s">
        <v>15</v>
      </c>
      <c r="AF20" s="5"/>
      <c r="AG20" s="5"/>
      <c r="AH20" s="5"/>
      <c r="AI20" s="2"/>
      <c r="AJ20" s="7"/>
      <c r="AK20" s="11"/>
      <c r="AL20" s="9"/>
    </row>
    <row r="21" spans="1:38">
      <c r="A21" s="2" t="s">
        <v>37</v>
      </c>
      <c r="B21" s="2">
        <v>14</v>
      </c>
      <c r="C21" s="2">
        <v>1</v>
      </c>
      <c r="D21" s="2" t="s">
        <v>11</v>
      </c>
      <c r="E21" s="5">
        <v>2</v>
      </c>
      <c r="F21" s="5">
        <v>4</v>
      </c>
      <c r="G21" s="5">
        <v>4</v>
      </c>
      <c r="H21" s="5">
        <v>6</v>
      </c>
      <c r="I21" s="5">
        <v>6</v>
      </c>
      <c r="J21" s="5">
        <v>7</v>
      </c>
      <c r="K21" s="5">
        <v>8</v>
      </c>
      <c r="L21" s="5">
        <v>8</v>
      </c>
      <c r="M21" s="5">
        <v>9</v>
      </c>
      <c r="N21" s="5">
        <f>13+3</f>
        <v>16</v>
      </c>
      <c r="O21" s="5">
        <f>14+3</f>
        <v>17</v>
      </c>
      <c r="P21" s="5">
        <f>16+3</f>
        <v>19</v>
      </c>
      <c r="Q21" s="5" t="s">
        <v>12</v>
      </c>
      <c r="R21" s="5" t="s">
        <v>13</v>
      </c>
      <c r="S21" s="5">
        <f>23+3</f>
        <v>26</v>
      </c>
      <c r="T21" s="5">
        <f>23+3</f>
        <v>26</v>
      </c>
      <c r="U21" s="5">
        <f>26+3</f>
        <v>29</v>
      </c>
      <c r="V21" s="5">
        <f>28+3</f>
        <v>31</v>
      </c>
      <c r="W21" s="5">
        <f>29+3</f>
        <v>32</v>
      </c>
      <c r="X21" s="5">
        <f>30+5</f>
        <v>35</v>
      </c>
      <c r="Y21" s="5">
        <f>34+7</f>
        <v>41</v>
      </c>
      <c r="Z21" s="5">
        <f>34+7</f>
        <v>41</v>
      </c>
      <c r="AA21" s="5">
        <f>36+7</f>
        <v>43</v>
      </c>
      <c r="AB21" s="5">
        <f>42+7</f>
        <v>49</v>
      </c>
      <c r="AC21" s="5">
        <f>43+8</f>
        <v>51</v>
      </c>
      <c r="AD21" s="5">
        <f>43+8</f>
        <v>51</v>
      </c>
      <c r="AE21" s="5" t="s">
        <v>15</v>
      </c>
      <c r="AF21" s="5"/>
      <c r="AG21" s="5"/>
      <c r="AH21" s="5"/>
      <c r="AI21" s="2"/>
      <c r="AJ21" s="7"/>
      <c r="AK21" s="11"/>
      <c r="AL21" s="9"/>
    </row>
    <row r="22" spans="1:38">
      <c r="A22" s="2" t="s">
        <v>38</v>
      </c>
      <c r="B22" s="2">
        <v>14</v>
      </c>
      <c r="C22" s="2">
        <v>2</v>
      </c>
      <c r="D22" s="2" t="s">
        <v>11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 t="s">
        <v>12</v>
      </c>
      <c r="R22" s="5" t="s">
        <v>13</v>
      </c>
      <c r="S22" s="5" t="s">
        <v>31</v>
      </c>
      <c r="T22" s="5" t="s">
        <v>31</v>
      </c>
      <c r="U22" s="5" t="s">
        <v>31</v>
      </c>
      <c r="V22" s="5" t="s">
        <v>31</v>
      </c>
      <c r="W22" s="5" t="s">
        <v>31</v>
      </c>
      <c r="X22" s="5" t="s">
        <v>31</v>
      </c>
      <c r="Y22" s="5" t="s">
        <v>31</v>
      </c>
      <c r="Z22" s="5" t="s">
        <v>31</v>
      </c>
      <c r="AA22" s="5" t="s">
        <v>31</v>
      </c>
      <c r="AB22" s="5" t="s">
        <v>31</v>
      </c>
      <c r="AC22" s="5" t="s">
        <v>31</v>
      </c>
      <c r="AD22" s="5" t="s">
        <v>31</v>
      </c>
      <c r="AE22" s="5" t="s">
        <v>31</v>
      </c>
      <c r="AF22" s="5"/>
      <c r="AG22" s="5"/>
      <c r="AH22" s="5"/>
      <c r="AI22" s="2"/>
      <c r="AJ22" s="7"/>
      <c r="AK22" s="11"/>
      <c r="AL22" s="9"/>
    </row>
    <row r="23" spans="1:38">
      <c r="A23" s="2" t="s">
        <v>39</v>
      </c>
      <c r="B23" s="2">
        <v>14</v>
      </c>
      <c r="C23" s="2">
        <v>9</v>
      </c>
      <c r="D23" s="2" t="s">
        <v>11</v>
      </c>
      <c r="E23" s="5"/>
      <c r="F23" s="5"/>
      <c r="G23" s="5"/>
      <c r="H23" s="5"/>
      <c r="I23" s="5"/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 t="s">
        <v>12</v>
      </c>
      <c r="R23" s="5" t="s">
        <v>13</v>
      </c>
      <c r="S23" s="5" t="s">
        <v>31</v>
      </c>
      <c r="T23" s="5" t="s">
        <v>31</v>
      </c>
      <c r="U23" s="5" t="s">
        <v>31</v>
      </c>
      <c r="V23" s="5" t="s">
        <v>31</v>
      </c>
      <c r="W23" s="5" t="s">
        <v>31</v>
      </c>
      <c r="X23" s="5" t="s">
        <v>31</v>
      </c>
      <c r="Y23" s="5" t="s">
        <v>31</v>
      </c>
      <c r="Z23" s="5" t="s">
        <v>31</v>
      </c>
      <c r="AA23" s="5" t="s">
        <v>31</v>
      </c>
      <c r="AB23" s="5" t="s">
        <v>31</v>
      </c>
      <c r="AC23" s="5" t="s">
        <v>31</v>
      </c>
      <c r="AD23" s="5" t="s">
        <v>31</v>
      </c>
      <c r="AE23" s="5" t="s">
        <v>31</v>
      </c>
      <c r="AF23" s="5"/>
      <c r="AG23" s="5"/>
      <c r="AH23" s="5"/>
      <c r="AI23" s="2"/>
      <c r="AJ23" s="7"/>
      <c r="AK23" s="11"/>
      <c r="AL23" s="9"/>
    </row>
    <row r="24" spans="1:38">
      <c r="A24" s="2" t="s">
        <v>40</v>
      </c>
      <c r="B24" s="2">
        <v>15</v>
      </c>
      <c r="C24" s="2">
        <v>2</v>
      </c>
      <c r="D24" s="2" t="s">
        <v>11</v>
      </c>
      <c r="E24" s="5">
        <v>2</v>
      </c>
      <c r="F24" s="5">
        <v>4</v>
      </c>
      <c r="G24" s="5">
        <v>5</v>
      </c>
      <c r="H24" s="5">
        <v>7</v>
      </c>
      <c r="I24" s="5">
        <v>7</v>
      </c>
      <c r="J24" s="5">
        <v>9</v>
      </c>
      <c r="K24" s="5">
        <v>10</v>
      </c>
      <c r="L24" s="5">
        <v>12</v>
      </c>
      <c r="M24" s="5">
        <v>14</v>
      </c>
      <c r="N24" s="5">
        <v>17</v>
      </c>
      <c r="O24" s="5">
        <v>20</v>
      </c>
      <c r="P24" s="5">
        <v>22</v>
      </c>
      <c r="Q24" s="5" t="s">
        <v>12</v>
      </c>
      <c r="R24" s="5" t="s">
        <v>13</v>
      </c>
      <c r="S24" s="5">
        <v>29</v>
      </c>
      <c r="T24" s="5">
        <v>31</v>
      </c>
      <c r="U24" s="5">
        <v>31</v>
      </c>
      <c r="V24" s="5">
        <v>35</v>
      </c>
      <c r="W24" s="5">
        <v>38</v>
      </c>
      <c r="X24" s="5">
        <v>40</v>
      </c>
      <c r="Y24" s="5">
        <v>40</v>
      </c>
      <c r="Z24" s="5">
        <f>41+3</f>
        <v>44</v>
      </c>
      <c r="AA24" s="5">
        <f>45+3</f>
        <v>48</v>
      </c>
      <c r="AB24" s="5">
        <f>49+11</f>
        <v>60</v>
      </c>
      <c r="AC24" s="5">
        <f>50+16</f>
        <v>66</v>
      </c>
      <c r="AD24" s="5" t="s">
        <v>15</v>
      </c>
      <c r="AE24" s="5" t="s">
        <v>15</v>
      </c>
      <c r="AF24" s="5"/>
      <c r="AG24" s="5"/>
      <c r="AH24" s="5"/>
      <c r="AI24" s="2"/>
      <c r="AJ24" s="7"/>
      <c r="AK24" s="11"/>
      <c r="AL24" s="9"/>
    </row>
    <row r="25" spans="1:38">
      <c r="A25" s="2" t="s">
        <v>41</v>
      </c>
      <c r="B25" s="2">
        <v>15</v>
      </c>
      <c r="C25" s="2">
        <v>7</v>
      </c>
      <c r="D25" s="2" t="s">
        <v>11</v>
      </c>
      <c r="E25" s="5">
        <v>2</v>
      </c>
      <c r="F25" s="5">
        <v>4</v>
      </c>
      <c r="G25" s="5">
        <v>5</v>
      </c>
      <c r="H25" s="5">
        <v>6</v>
      </c>
      <c r="I25" s="5">
        <v>7</v>
      </c>
      <c r="J25" s="5">
        <v>8</v>
      </c>
      <c r="K25" s="5">
        <v>9</v>
      </c>
      <c r="L25" s="5">
        <v>10</v>
      </c>
      <c r="M25" s="5">
        <v>12</v>
      </c>
      <c r="N25" s="5">
        <v>15</v>
      </c>
      <c r="O25" s="5">
        <v>18</v>
      </c>
      <c r="P25" s="5">
        <v>19</v>
      </c>
      <c r="Q25" s="5" t="s">
        <v>12</v>
      </c>
      <c r="R25" s="5" t="s">
        <v>13</v>
      </c>
      <c r="S25" s="5">
        <v>26</v>
      </c>
      <c r="T25" s="5">
        <v>27</v>
      </c>
      <c r="U25" s="5">
        <v>30</v>
      </c>
      <c r="V25" s="5">
        <v>32</v>
      </c>
      <c r="W25" s="5">
        <v>33</v>
      </c>
      <c r="X25" s="5">
        <v>36</v>
      </c>
      <c r="Y25" s="5">
        <v>37</v>
      </c>
      <c r="Z25" s="5">
        <v>39</v>
      </c>
      <c r="AA25" s="5">
        <v>45</v>
      </c>
      <c r="AB25" s="5">
        <v>50</v>
      </c>
      <c r="AC25" s="5">
        <v>50</v>
      </c>
      <c r="AD25" s="5">
        <v>50</v>
      </c>
      <c r="AE25" s="5">
        <v>53</v>
      </c>
      <c r="AF25" s="5"/>
      <c r="AG25" s="5"/>
      <c r="AH25" s="5"/>
      <c r="AI25" s="2"/>
      <c r="AJ25" s="7"/>
      <c r="AK25" s="11"/>
      <c r="AL25" s="9"/>
    </row>
    <row r="26" spans="1:38">
      <c r="A26" s="2" t="s">
        <v>42</v>
      </c>
      <c r="B26" s="2">
        <v>2</v>
      </c>
      <c r="C26" s="2">
        <v>23</v>
      </c>
      <c r="D26" s="2" t="s">
        <v>43</v>
      </c>
      <c r="E26" s="5">
        <v>2</v>
      </c>
      <c r="F26" s="5">
        <v>4</v>
      </c>
      <c r="G26" s="5">
        <v>5</v>
      </c>
      <c r="H26" s="5">
        <v>6</v>
      </c>
      <c r="I26" s="5">
        <v>7</v>
      </c>
      <c r="J26" s="5">
        <v>9</v>
      </c>
      <c r="K26" s="5">
        <v>10</v>
      </c>
      <c r="L26" s="5">
        <v>12</v>
      </c>
      <c r="M26" s="5">
        <v>14</v>
      </c>
      <c r="N26" s="5">
        <f>15+1</f>
        <v>16</v>
      </c>
      <c r="O26" s="5">
        <f>18+1</f>
        <v>19</v>
      </c>
      <c r="P26" s="5">
        <f>20+3</f>
        <v>23</v>
      </c>
      <c r="Q26" s="5" t="s">
        <v>12</v>
      </c>
      <c r="R26" s="5" t="s">
        <v>13</v>
      </c>
      <c r="S26" s="5">
        <f>25+2</f>
        <v>27</v>
      </c>
      <c r="T26" s="5">
        <f>27+2</f>
        <v>29</v>
      </c>
      <c r="U26" s="5">
        <f>30+2</f>
        <v>32</v>
      </c>
      <c r="V26" s="5">
        <f>33+2</f>
        <v>35</v>
      </c>
      <c r="W26" s="5">
        <f>34+2</f>
        <v>36</v>
      </c>
      <c r="X26" s="5">
        <f>36+3</f>
        <v>39</v>
      </c>
      <c r="Y26" s="5">
        <f>37+3</f>
        <v>40</v>
      </c>
      <c r="Z26" s="5">
        <f>41+4</f>
        <v>45</v>
      </c>
      <c r="AA26" s="5">
        <f>43+4</f>
        <v>47</v>
      </c>
      <c r="AB26" s="5">
        <f>50+4</f>
        <v>54</v>
      </c>
      <c r="AC26" s="5" t="s">
        <v>15</v>
      </c>
      <c r="AD26" s="5" t="s">
        <v>15</v>
      </c>
      <c r="AE26" s="5" t="s">
        <v>15</v>
      </c>
      <c r="AF26" s="5"/>
      <c r="AG26" s="5"/>
      <c r="AH26" s="5"/>
      <c r="AI26" s="2"/>
      <c r="AJ26" s="7"/>
      <c r="AK26" s="11"/>
      <c r="AL26" s="9"/>
    </row>
    <row r="27" spans="1:38">
      <c r="A27" s="2" t="s">
        <v>44</v>
      </c>
      <c r="B27" s="2">
        <v>3</v>
      </c>
      <c r="C27" s="2">
        <v>25</v>
      </c>
      <c r="D27" s="2" t="s">
        <v>43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 t="s">
        <v>12</v>
      </c>
      <c r="R27" s="5" t="s">
        <v>13</v>
      </c>
      <c r="S27" s="5" t="s">
        <v>31</v>
      </c>
      <c r="T27" s="5" t="s">
        <v>31</v>
      </c>
      <c r="U27" s="5" t="s">
        <v>31</v>
      </c>
      <c r="V27" s="5" t="s">
        <v>31</v>
      </c>
      <c r="W27" s="5" t="s">
        <v>31</v>
      </c>
      <c r="X27" s="5" t="s">
        <v>31</v>
      </c>
      <c r="Y27" s="5" t="s">
        <v>31</v>
      </c>
      <c r="Z27" s="5" t="s">
        <v>31</v>
      </c>
      <c r="AA27" s="5" t="s">
        <v>31</v>
      </c>
      <c r="AB27" s="5" t="s">
        <v>31</v>
      </c>
      <c r="AC27" s="5" t="s">
        <v>31</v>
      </c>
      <c r="AD27" s="5" t="s">
        <v>31</v>
      </c>
      <c r="AE27" s="5" t="s">
        <v>31</v>
      </c>
      <c r="AF27" s="5"/>
      <c r="AG27" s="5"/>
      <c r="AH27" s="5"/>
      <c r="AI27" s="2"/>
      <c r="AJ27" s="7"/>
      <c r="AK27" s="11"/>
      <c r="AL27" s="9"/>
    </row>
    <row r="28" spans="1:38">
      <c r="A28" s="2" t="s">
        <v>45</v>
      </c>
      <c r="B28" s="2">
        <v>4</v>
      </c>
      <c r="C28" s="2">
        <v>23</v>
      </c>
      <c r="D28" s="2" t="s">
        <v>43</v>
      </c>
      <c r="E28" s="5"/>
      <c r="F28" s="5"/>
      <c r="G28" s="5"/>
      <c r="H28" s="5"/>
      <c r="I28" s="5">
        <v>11</v>
      </c>
      <c r="J28" s="5">
        <v>11</v>
      </c>
      <c r="K28" s="5">
        <v>14</v>
      </c>
      <c r="L28" s="5">
        <v>17</v>
      </c>
      <c r="M28" s="5">
        <v>18</v>
      </c>
      <c r="N28" s="5">
        <v>23</v>
      </c>
      <c r="O28" s="5">
        <v>25</v>
      </c>
      <c r="P28" s="5">
        <f>28+1</f>
        <v>29</v>
      </c>
      <c r="Q28" s="5" t="s">
        <v>12</v>
      </c>
      <c r="R28" s="5" t="s">
        <v>13</v>
      </c>
      <c r="S28" s="5">
        <f>32+1</f>
        <v>33</v>
      </c>
      <c r="T28" s="5">
        <f>36+1</f>
        <v>37</v>
      </c>
      <c r="U28" s="5">
        <f>40+1</f>
        <v>41</v>
      </c>
      <c r="V28" s="5">
        <f>42+1</f>
        <v>43</v>
      </c>
      <c r="W28" s="5">
        <f>42+2</f>
        <v>44</v>
      </c>
      <c r="X28" s="5">
        <f>44+2</f>
        <v>46</v>
      </c>
      <c r="Y28" s="5">
        <f>46+2</f>
        <v>48</v>
      </c>
      <c r="Z28" s="5">
        <f>50+2</f>
        <v>52</v>
      </c>
      <c r="AA28" s="5">
        <f>54+3</f>
        <v>57</v>
      </c>
      <c r="AB28" s="5" t="s">
        <v>14</v>
      </c>
      <c r="AC28" s="5" t="s">
        <v>15</v>
      </c>
      <c r="AD28" s="5" t="s">
        <v>15</v>
      </c>
      <c r="AE28" s="5" t="s">
        <v>15</v>
      </c>
      <c r="AF28" s="5"/>
      <c r="AG28" s="5"/>
      <c r="AH28" s="5"/>
      <c r="AI28" s="2"/>
      <c r="AJ28" s="7"/>
      <c r="AK28" s="11"/>
      <c r="AL28" s="9"/>
    </row>
    <row r="29" spans="1:38">
      <c r="A29" s="2" t="s">
        <v>46</v>
      </c>
      <c r="B29" s="2">
        <v>4</v>
      </c>
      <c r="C29" s="2">
        <v>27</v>
      </c>
      <c r="D29" s="2" t="s">
        <v>43</v>
      </c>
      <c r="E29" s="5">
        <v>2</v>
      </c>
      <c r="F29" s="5">
        <v>4</v>
      </c>
      <c r="G29" s="5">
        <v>6</v>
      </c>
      <c r="H29" s="5">
        <v>8</v>
      </c>
      <c r="I29" s="5">
        <v>10</v>
      </c>
      <c r="J29" s="5">
        <v>13</v>
      </c>
      <c r="K29" s="5">
        <v>15</v>
      </c>
      <c r="L29" s="5">
        <v>15</v>
      </c>
      <c r="M29" s="5">
        <v>19</v>
      </c>
      <c r="N29" s="5">
        <f>23+2</f>
        <v>25</v>
      </c>
      <c r="O29" s="5">
        <f>23+3</f>
        <v>26</v>
      </c>
      <c r="P29" s="5">
        <f>26+4</f>
        <v>30</v>
      </c>
      <c r="Q29" s="5" t="s">
        <v>12</v>
      </c>
      <c r="R29" s="5" t="s">
        <v>13</v>
      </c>
      <c r="S29" s="5">
        <f>32+5</f>
        <v>37</v>
      </c>
      <c r="T29" s="5">
        <f>36+7</f>
        <v>43</v>
      </c>
      <c r="U29" s="5">
        <f>37+7</f>
        <v>44</v>
      </c>
      <c r="V29" s="5">
        <f>41+9</f>
        <v>50</v>
      </c>
      <c r="W29" s="5">
        <f>41+9</f>
        <v>50</v>
      </c>
      <c r="X29" s="5">
        <f>43+9</f>
        <v>52</v>
      </c>
      <c r="Y29" s="5">
        <f>47+10</f>
        <v>57</v>
      </c>
      <c r="Z29" s="5">
        <f>48+11</f>
        <v>59</v>
      </c>
      <c r="AA29" s="5">
        <f>52+11</f>
        <v>63</v>
      </c>
      <c r="AB29" s="5">
        <f>58+11</f>
        <v>69</v>
      </c>
      <c r="AC29" s="5">
        <f>62+11</f>
        <v>73</v>
      </c>
      <c r="AD29" s="5" t="s">
        <v>15</v>
      </c>
      <c r="AE29" s="5" t="s">
        <v>15</v>
      </c>
      <c r="AF29" s="5"/>
      <c r="AG29" s="5"/>
      <c r="AH29" s="5"/>
      <c r="AI29" s="2"/>
      <c r="AJ29" s="7"/>
      <c r="AK29" s="11"/>
      <c r="AL29" s="9"/>
    </row>
    <row r="30" spans="1:38">
      <c r="A30" s="2" t="s">
        <v>47</v>
      </c>
      <c r="B30" s="2">
        <v>4</v>
      </c>
      <c r="C30" s="2">
        <v>29</v>
      </c>
      <c r="D30" s="2" t="s">
        <v>43</v>
      </c>
      <c r="E30" s="5">
        <v>2</v>
      </c>
      <c r="F30" s="5">
        <v>4</v>
      </c>
      <c r="G30" s="5">
        <v>8</v>
      </c>
      <c r="H30" s="5">
        <v>10</v>
      </c>
      <c r="I30" s="5">
        <v>11</v>
      </c>
      <c r="J30" s="5">
        <v>15</v>
      </c>
      <c r="K30" s="5">
        <v>17</v>
      </c>
      <c r="L30" s="5">
        <v>19</v>
      </c>
      <c r="M30" s="5">
        <v>20</v>
      </c>
      <c r="N30" s="5">
        <v>26</v>
      </c>
      <c r="O30" s="5">
        <v>29</v>
      </c>
      <c r="P30" s="5">
        <v>32</v>
      </c>
      <c r="Q30" s="5" t="s">
        <v>12</v>
      </c>
      <c r="R30" s="5" t="s">
        <v>13</v>
      </c>
      <c r="S30" s="5">
        <v>36</v>
      </c>
      <c r="T30" s="5">
        <v>44</v>
      </c>
      <c r="U30" s="5">
        <v>45</v>
      </c>
      <c r="V30" s="5">
        <v>46</v>
      </c>
      <c r="W30" s="5">
        <f>50+1</f>
        <v>51</v>
      </c>
      <c r="X30" s="5">
        <f>53+1</f>
        <v>54</v>
      </c>
      <c r="Y30" s="5">
        <f>55+1</f>
        <v>56</v>
      </c>
      <c r="Z30" s="5">
        <f>56+1</f>
        <v>57</v>
      </c>
      <c r="AA30" s="5">
        <f>59+1</f>
        <v>60</v>
      </c>
      <c r="AB30" s="5">
        <f>61+1</f>
        <v>62</v>
      </c>
      <c r="AC30" s="5">
        <f>61+1</f>
        <v>62</v>
      </c>
      <c r="AD30" s="5" t="s">
        <v>15</v>
      </c>
      <c r="AE30" s="5" t="s">
        <v>15</v>
      </c>
      <c r="AF30" s="5"/>
      <c r="AG30" s="5"/>
      <c r="AH30" s="5"/>
      <c r="AI30" s="2"/>
      <c r="AJ30" s="7"/>
      <c r="AK30" s="11"/>
      <c r="AL30" s="9"/>
    </row>
    <row r="31" spans="1:38">
      <c r="A31" s="2" t="s">
        <v>48</v>
      </c>
      <c r="B31" s="2">
        <v>5</v>
      </c>
      <c r="C31" s="2">
        <v>6</v>
      </c>
      <c r="D31" s="2" t="s">
        <v>43</v>
      </c>
      <c r="E31" s="5">
        <v>2</v>
      </c>
      <c r="F31" s="5">
        <v>4</v>
      </c>
      <c r="G31" s="5">
        <v>6</v>
      </c>
      <c r="H31" s="5">
        <v>8</v>
      </c>
      <c r="I31" s="5">
        <v>9</v>
      </c>
      <c r="J31" s="5">
        <v>11</v>
      </c>
      <c r="K31" s="5">
        <v>13</v>
      </c>
      <c r="L31" s="5">
        <v>14</v>
      </c>
      <c r="M31" s="5">
        <v>17</v>
      </c>
      <c r="N31" s="5">
        <f>19+2</f>
        <v>21</v>
      </c>
      <c r="O31" s="5">
        <f>22+1</f>
        <v>23</v>
      </c>
      <c r="P31" s="5">
        <f>23+2</f>
        <v>25</v>
      </c>
      <c r="Q31" s="5" t="s">
        <v>12</v>
      </c>
      <c r="R31" s="5" t="s">
        <v>13</v>
      </c>
      <c r="S31" s="5">
        <f>31+1</f>
        <v>32</v>
      </c>
      <c r="T31" s="5">
        <f>33+2</f>
        <v>35</v>
      </c>
      <c r="U31" s="5">
        <f>35+2</f>
        <v>37</v>
      </c>
      <c r="V31" s="5">
        <f>38+2</f>
        <v>40</v>
      </c>
      <c r="W31" s="5">
        <f>41+3</f>
        <v>44</v>
      </c>
      <c r="X31" s="5">
        <f>43+3</f>
        <v>46</v>
      </c>
      <c r="Y31" s="5">
        <f>45+3</f>
        <v>48</v>
      </c>
      <c r="Z31" s="5">
        <f>48+3</f>
        <v>51</v>
      </c>
      <c r="AA31" s="5">
        <f>54+5</f>
        <v>59</v>
      </c>
      <c r="AB31" s="5">
        <f>57+5</f>
        <v>62</v>
      </c>
      <c r="AC31" s="5">
        <f>59+5</f>
        <v>64</v>
      </c>
      <c r="AD31" s="5">
        <f>59+5</f>
        <v>64</v>
      </c>
      <c r="AE31" s="5">
        <f>61+5</f>
        <v>66</v>
      </c>
      <c r="AF31" s="5"/>
      <c r="AG31" s="5"/>
      <c r="AH31" s="5"/>
      <c r="AI31" s="2"/>
      <c r="AJ31" s="7"/>
      <c r="AK31" s="11"/>
      <c r="AL31" s="9"/>
    </row>
    <row r="32" spans="1:38">
      <c r="A32" s="2" t="s">
        <v>49</v>
      </c>
      <c r="B32" s="2">
        <v>5</v>
      </c>
      <c r="C32" s="2">
        <v>18</v>
      </c>
      <c r="D32" s="2" t="s">
        <v>43</v>
      </c>
      <c r="E32" s="5">
        <v>4</v>
      </c>
      <c r="F32" s="5">
        <v>6</v>
      </c>
      <c r="G32" s="5">
        <v>7</v>
      </c>
      <c r="H32" s="5">
        <v>8</v>
      </c>
      <c r="I32" s="5">
        <v>10</v>
      </c>
      <c r="J32" s="5">
        <v>14</v>
      </c>
      <c r="K32" s="5">
        <v>16</v>
      </c>
      <c r="L32" s="5">
        <v>16</v>
      </c>
      <c r="M32" s="5">
        <v>19</v>
      </c>
      <c r="N32" s="5">
        <f>22+1</f>
        <v>23</v>
      </c>
      <c r="O32" s="5">
        <f>24+3</f>
        <v>27</v>
      </c>
      <c r="P32" s="5">
        <f>25+3</f>
        <v>28</v>
      </c>
      <c r="Q32" s="5" t="s">
        <v>12</v>
      </c>
      <c r="R32" s="5" t="s">
        <v>13</v>
      </c>
      <c r="S32" s="5">
        <f>32+4</f>
        <v>36</v>
      </c>
      <c r="T32" s="5">
        <f>36+4</f>
        <v>40</v>
      </c>
      <c r="U32" s="5">
        <f>37+4</f>
        <v>41</v>
      </c>
      <c r="V32" s="5">
        <f>40+4</f>
        <v>44</v>
      </c>
      <c r="W32" s="5">
        <f>44+4</f>
        <v>48</v>
      </c>
      <c r="X32" s="5">
        <f>48+4</f>
        <v>52</v>
      </c>
      <c r="Y32" s="5">
        <f>48+4</f>
        <v>52</v>
      </c>
      <c r="Z32" s="5">
        <f>50+4</f>
        <v>54</v>
      </c>
      <c r="AA32" s="5">
        <f>55+5</f>
        <v>60</v>
      </c>
      <c r="AB32" s="5">
        <f>56+5</f>
        <v>61</v>
      </c>
      <c r="AC32" s="5">
        <f>57+5</f>
        <v>62</v>
      </c>
      <c r="AD32" s="5" t="s">
        <v>15</v>
      </c>
      <c r="AE32" s="5" t="s">
        <v>15</v>
      </c>
      <c r="AF32" s="5"/>
      <c r="AG32" s="5"/>
      <c r="AH32" s="5"/>
      <c r="AI32" s="2"/>
      <c r="AJ32" s="7"/>
      <c r="AK32" s="11"/>
      <c r="AL32" s="9"/>
    </row>
    <row r="33" spans="1:38">
      <c r="A33" s="2" t="s">
        <v>50</v>
      </c>
      <c r="B33" s="2">
        <v>5</v>
      </c>
      <c r="C33" s="2">
        <v>21</v>
      </c>
      <c r="D33" s="2" t="s">
        <v>43</v>
      </c>
      <c r="E33" s="5">
        <v>4</v>
      </c>
      <c r="F33" s="5">
        <v>5</v>
      </c>
      <c r="G33" s="5">
        <v>7</v>
      </c>
      <c r="H33" s="5">
        <v>9</v>
      </c>
      <c r="I33" s="5">
        <v>10</v>
      </c>
      <c r="J33" s="5">
        <v>12</v>
      </c>
      <c r="K33" s="5">
        <v>16</v>
      </c>
      <c r="L33" s="5">
        <f>16+1</f>
        <v>17</v>
      </c>
      <c r="M33" s="5">
        <f>18+2</f>
        <v>20</v>
      </c>
      <c r="N33" s="5">
        <f>21+5</f>
        <v>26</v>
      </c>
      <c r="O33" s="5">
        <f>24+8</f>
        <v>32</v>
      </c>
      <c r="P33" s="5">
        <f>28+8</f>
        <v>36</v>
      </c>
      <c r="Q33" s="5" t="s">
        <v>12</v>
      </c>
      <c r="R33" s="5" t="s">
        <v>13</v>
      </c>
      <c r="S33" s="5">
        <f>36+12</f>
        <v>48</v>
      </c>
      <c r="T33" s="5">
        <f>36+10</f>
        <v>46</v>
      </c>
      <c r="U33" s="5">
        <f>38+10</f>
        <v>48</v>
      </c>
      <c r="V33" s="5">
        <f>42+10</f>
        <v>52</v>
      </c>
      <c r="W33" s="5">
        <f>45+13</f>
        <v>58</v>
      </c>
      <c r="X33" s="5">
        <f>47+13</f>
        <v>60</v>
      </c>
      <c r="Y33" s="5">
        <f>51+13</f>
        <v>64</v>
      </c>
      <c r="Z33" s="5">
        <f>53+14</f>
        <v>67</v>
      </c>
      <c r="AA33" s="5">
        <f>57+18</f>
        <v>75</v>
      </c>
      <c r="AB33" s="5">
        <f>60+19</f>
        <v>79</v>
      </c>
      <c r="AC33" s="5">
        <f>66+21</f>
        <v>87</v>
      </c>
      <c r="AD33" s="5" t="s">
        <v>15</v>
      </c>
      <c r="AE33" s="5" t="s">
        <v>15</v>
      </c>
      <c r="AF33" s="5"/>
      <c r="AG33" s="5"/>
      <c r="AH33" s="5"/>
      <c r="AI33" s="2"/>
      <c r="AJ33" s="7"/>
      <c r="AK33" s="11"/>
      <c r="AL33" s="9"/>
    </row>
    <row r="34" spans="1:38">
      <c r="A34" s="2" t="s">
        <v>51</v>
      </c>
      <c r="B34" s="2">
        <v>5</v>
      </c>
      <c r="C34" s="2">
        <v>26</v>
      </c>
      <c r="D34" s="2" t="s">
        <v>43</v>
      </c>
      <c r="E34" s="5"/>
      <c r="F34" s="5"/>
      <c r="G34" s="5"/>
      <c r="H34" s="5"/>
      <c r="I34" s="5">
        <v>14</v>
      </c>
      <c r="J34" s="5">
        <v>15</v>
      </c>
      <c r="K34" s="5">
        <v>17</v>
      </c>
      <c r="L34" s="5">
        <v>18</v>
      </c>
      <c r="M34" s="5">
        <v>20</v>
      </c>
      <c r="N34" s="5">
        <f>26+6</f>
        <v>32</v>
      </c>
      <c r="O34" s="5">
        <f>27+4</f>
        <v>31</v>
      </c>
      <c r="P34" s="5">
        <f>31+7</f>
        <v>38</v>
      </c>
      <c r="Q34" s="5" t="s">
        <v>12</v>
      </c>
      <c r="R34" s="5" t="s">
        <v>13</v>
      </c>
      <c r="S34" s="5">
        <f>40+6</f>
        <v>46</v>
      </c>
      <c r="T34" s="5">
        <f>41+6</f>
        <v>47</v>
      </c>
      <c r="U34" s="5">
        <f>45+6</f>
        <v>51</v>
      </c>
      <c r="V34" s="5">
        <f>48+6</f>
        <v>54</v>
      </c>
      <c r="W34" s="5">
        <f>49+7</f>
        <v>56</v>
      </c>
      <c r="X34" s="5">
        <f>53+7</f>
        <v>60</v>
      </c>
      <c r="Y34" s="5">
        <f>55+10</f>
        <v>65</v>
      </c>
      <c r="Z34" s="5">
        <f>56+10</f>
        <v>66</v>
      </c>
      <c r="AA34" s="5" t="s">
        <v>15</v>
      </c>
      <c r="AB34" s="5" t="s">
        <v>14</v>
      </c>
      <c r="AC34" s="5" t="s">
        <v>15</v>
      </c>
      <c r="AD34" s="5" t="s">
        <v>15</v>
      </c>
      <c r="AE34" s="5" t="s">
        <v>15</v>
      </c>
      <c r="AF34" s="5"/>
      <c r="AG34" s="5"/>
      <c r="AH34" s="5"/>
      <c r="AI34" s="2"/>
      <c r="AJ34" s="7"/>
      <c r="AK34" s="11"/>
      <c r="AL34" s="9"/>
    </row>
    <row r="35" spans="1:38">
      <c r="A35" s="2" t="s">
        <v>52</v>
      </c>
      <c r="B35" s="2">
        <v>5</v>
      </c>
      <c r="C35" s="2">
        <v>31</v>
      </c>
      <c r="D35" s="2" t="s">
        <v>43</v>
      </c>
      <c r="E35" s="5">
        <v>4</v>
      </c>
      <c r="F35" s="5">
        <v>6</v>
      </c>
      <c r="G35" s="5">
        <v>7</v>
      </c>
      <c r="H35" s="5">
        <v>10</v>
      </c>
      <c r="I35" s="5">
        <v>12</v>
      </c>
      <c r="J35" s="5">
        <v>15</v>
      </c>
      <c r="K35" s="5">
        <v>16</v>
      </c>
      <c r="L35" s="5">
        <v>19</v>
      </c>
      <c r="M35" s="5">
        <f>20+1</f>
        <v>21</v>
      </c>
      <c r="N35" s="5">
        <f>24+4</f>
        <v>28</v>
      </c>
      <c r="O35" s="5">
        <f>28+7</f>
        <v>35</v>
      </c>
      <c r="P35" s="5">
        <f>31+4</f>
        <v>35</v>
      </c>
      <c r="Q35" s="5" t="s">
        <v>12</v>
      </c>
      <c r="R35" s="5" t="s">
        <v>13</v>
      </c>
      <c r="S35" s="5">
        <f>36+4</f>
        <v>40</v>
      </c>
      <c r="T35" s="5">
        <f>39+4</f>
        <v>43</v>
      </c>
      <c r="U35" s="5">
        <f>41+4</f>
        <v>45</v>
      </c>
      <c r="V35" s="5">
        <f>44+4</f>
        <v>48</v>
      </c>
      <c r="W35" s="5">
        <f>46+5</f>
        <v>51</v>
      </c>
      <c r="X35" s="5">
        <f>48+5</f>
        <v>53</v>
      </c>
      <c r="Y35" s="5">
        <f>51+5</f>
        <v>56</v>
      </c>
      <c r="Z35" s="5">
        <f>54+5</f>
        <v>59</v>
      </c>
      <c r="AA35" s="5">
        <f>59+5</f>
        <v>64</v>
      </c>
      <c r="AB35" s="5" t="s">
        <v>14</v>
      </c>
      <c r="AC35" s="5" t="s">
        <v>15</v>
      </c>
      <c r="AD35" s="5" t="s">
        <v>15</v>
      </c>
      <c r="AE35" s="5" t="s">
        <v>15</v>
      </c>
      <c r="AF35" s="5"/>
      <c r="AG35" s="5"/>
      <c r="AH35" s="5"/>
      <c r="AI35" s="2"/>
      <c r="AJ35" s="7"/>
      <c r="AK35" s="11"/>
      <c r="AL35" s="9"/>
    </row>
    <row r="36" spans="1:38">
      <c r="A36" s="2" t="s">
        <v>53</v>
      </c>
      <c r="B36" s="2">
        <v>6</v>
      </c>
      <c r="C36" s="2">
        <v>11</v>
      </c>
      <c r="D36" s="2" t="s">
        <v>43</v>
      </c>
      <c r="E36" s="5">
        <v>4</v>
      </c>
      <c r="F36" s="5">
        <v>4</v>
      </c>
      <c r="G36" s="5">
        <v>6</v>
      </c>
      <c r="H36" s="5">
        <v>8</v>
      </c>
      <c r="I36" s="5">
        <v>9</v>
      </c>
      <c r="J36" s="5">
        <v>14</v>
      </c>
      <c r="K36" s="5">
        <v>14</v>
      </c>
      <c r="L36" s="5">
        <f>16+1</f>
        <v>17</v>
      </c>
      <c r="M36" s="5">
        <f>17+2</f>
        <v>19</v>
      </c>
      <c r="N36" s="5">
        <f>21+4</f>
        <v>25</v>
      </c>
      <c r="O36" s="5">
        <f>23+4</f>
        <v>27</v>
      </c>
      <c r="P36" s="5">
        <f>27+5</f>
        <v>32</v>
      </c>
      <c r="Q36" s="5" t="s">
        <v>12</v>
      </c>
      <c r="R36" s="5" t="s">
        <v>13</v>
      </c>
      <c r="S36" s="5">
        <f>33+9</f>
        <v>42</v>
      </c>
      <c r="T36" s="5">
        <f>34+9</f>
        <v>43</v>
      </c>
      <c r="U36" s="5">
        <f>34+11</f>
        <v>45</v>
      </c>
      <c r="V36" s="5">
        <f>39+10</f>
        <v>49</v>
      </c>
      <c r="W36" s="5">
        <f>42+12</f>
        <v>54</v>
      </c>
      <c r="X36" s="5">
        <f>44+12</f>
        <v>56</v>
      </c>
      <c r="Y36" s="5">
        <f>46+12</f>
        <v>58</v>
      </c>
      <c r="Z36" s="5">
        <f>47+13</f>
        <v>60</v>
      </c>
      <c r="AA36" s="5">
        <f>53+14</f>
        <v>67</v>
      </c>
      <c r="AB36" s="5">
        <f>56+19</f>
        <v>75</v>
      </c>
      <c r="AC36" s="5">
        <f>60+19</f>
        <v>79</v>
      </c>
      <c r="AD36" s="5">
        <f>60+19</f>
        <v>79</v>
      </c>
      <c r="AE36" s="5">
        <f>62+20</f>
        <v>82</v>
      </c>
      <c r="AF36" s="5"/>
      <c r="AG36" s="5"/>
      <c r="AH36" s="5"/>
      <c r="AI36" s="2"/>
      <c r="AJ36" s="7"/>
      <c r="AK36" s="11"/>
      <c r="AL36" s="9"/>
    </row>
    <row r="37" spans="1:38">
      <c r="A37" s="2" t="s">
        <v>55</v>
      </c>
      <c r="B37" s="2">
        <v>6</v>
      </c>
      <c r="C37" s="2">
        <v>12</v>
      </c>
      <c r="D37" s="2" t="s">
        <v>43</v>
      </c>
      <c r="E37" s="5">
        <v>4</v>
      </c>
      <c r="F37" s="5">
        <v>6</v>
      </c>
      <c r="G37" s="5">
        <v>7</v>
      </c>
      <c r="H37" s="5">
        <v>10</v>
      </c>
      <c r="I37" s="5">
        <v>12</v>
      </c>
      <c r="J37" s="5">
        <v>14</v>
      </c>
      <c r="K37" s="5">
        <v>17</v>
      </c>
      <c r="L37" s="5">
        <f>17+1</f>
        <v>18</v>
      </c>
      <c r="M37" s="5">
        <f>20+1</f>
        <v>21</v>
      </c>
      <c r="N37" s="5">
        <f>25+3</f>
        <v>28</v>
      </c>
      <c r="O37" s="5">
        <f>26+4</f>
        <v>30</v>
      </c>
      <c r="P37" s="5">
        <f>30+4</f>
        <v>34</v>
      </c>
      <c r="Q37" s="5" t="s">
        <v>12</v>
      </c>
      <c r="R37" s="5" t="s">
        <v>13</v>
      </c>
      <c r="S37" s="5">
        <f>38+3</f>
        <v>41</v>
      </c>
      <c r="T37" s="5">
        <f>42+3</f>
        <v>45</v>
      </c>
      <c r="U37" s="5">
        <f>42+3</f>
        <v>45</v>
      </c>
      <c r="V37" s="5">
        <f>46+3</f>
        <v>49</v>
      </c>
      <c r="W37" s="5">
        <f>48+3</f>
        <v>51</v>
      </c>
      <c r="X37" s="5">
        <f>50+3</f>
        <v>53</v>
      </c>
      <c r="Y37" s="5" t="s">
        <v>15</v>
      </c>
      <c r="Z37" s="5" t="s">
        <v>15</v>
      </c>
      <c r="AA37" s="5" t="s">
        <v>15</v>
      </c>
      <c r="AB37" s="5" t="s">
        <v>15</v>
      </c>
      <c r="AC37" s="5" t="s">
        <v>15</v>
      </c>
      <c r="AD37" s="5" t="s">
        <v>15</v>
      </c>
      <c r="AE37" s="5" t="s">
        <v>15</v>
      </c>
      <c r="AF37" s="5"/>
      <c r="AG37" s="5"/>
      <c r="AH37" s="5"/>
      <c r="AI37" s="2"/>
      <c r="AJ37" s="7"/>
      <c r="AK37" s="11"/>
      <c r="AL37" s="9"/>
    </row>
    <row r="38" spans="1:38">
      <c r="A38" s="2" t="s">
        <v>56</v>
      </c>
      <c r="B38" s="2">
        <v>6</v>
      </c>
      <c r="C38" s="2">
        <v>14</v>
      </c>
      <c r="D38" s="2" t="s">
        <v>43</v>
      </c>
      <c r="E38" s="5">
        <v>2</v>
      </c>
      <c r="F38" s="5">
        <v>4</v>
      </c>
      <c r="G38" s="5">
        <v>6</v>
      </c>
      <c r="H38" s="5">
        <v>7</v>
      </c>
      <c r="I38" s="5">
        <v>8</v>
      </c>
      <c r="J38" s="5">
        <v>11</v>
      </c>
      <c r="K38" s="5">
        <v>11</v>
      </c>
      <c r="L38" s="5">
        <v>11</v>
      </c>
      <c r="M38" s="5">
        <v>13</v>
      </c>
      <c r="N38" s="5">
        <v>16</v>
      </c>
      <c r="O38" s="5">
        <v>18</v>
      </c>
      <c r="P38" s="5">
        <v>21</v>
      </c>
      <c r="Q38" s="5" t="s">
        <v>12</v>
      </c>
      <c r="R38" s="5" t="s">
        <v>13</v>
      </c>
      <c r="S38" s="5">
        <v>26</v>
      </c>
      <c r="T38" s="5">
        <v>29</v>
      </c>
      <c r="U38" s="5">
        <v>31</v>
      </c>
      <c r="V38" s="5">
        <v>33</v>
      </c>
      <c r="W38" s="5">
        <v>35</v>
      </c>
      <c r="X38" s="5">
        <v>36</v>
      </c>
      <c r="Y38" s="5">
        <v>38</v>
      </c>
      <c r="Z38" s="5">
        <v>42</v>
      </c>
      <c r="AA38" s="5">
        <v>47</v>
      </c>
      <c r="AB38" s="5">
        <v>51</v>
      </c>
      <c r="AC38" s="5">
        <v>54</v>
      </c>
      <c r="AD38" s="5" t="s">
        <v>15</v>
      </c>
      <c r="AE38" s="5" t="s">
        <v>15</v>
      </c>
      <c r="AF38" s="5"/>
      <c r="AG38" s="5"/>
      <c r="AH38" s="5"/>
      <c r="AI38" s="2"/>
      <c r="AJ38" s="7"/>
      <c r="AK38" s="11"/>
      <c r="AL38" s="9"/>
    </row>
    <row r="39" spans="1:38">
      <c r="A39" s="2" t="s">
        <v>57</v>
      </c>
      <c r="B39" s="2">
        <v>7</v>
      </c>
      <c r="C39" s="2">
        <v>21</v>
      </c>
      <c r="D39" s="2" t="s">
        <v>43</v>
      </c>
      <c r="E39" s="5">
        <v>2</v>
      </c>
      <c r="F39" s="5">
        <v>4</v>
      </c>
      <c r="G39" s="5">
        <v>6</v>
      </c>
      <c r="H39" s="5">
        <v>8</v>
      </c>
      <c r="I39" s="5">
        <v>9</v>
      </c>
      <c r="J39" s="5">
        <v>11</v>
      </c>
      <c r="K39" s="5">
        <v>13</v>
      </c>
      <c r="L39" s="5">
        <v>13</v>
      </c>
      <c r="M39" s="5">
        <v>16</v>
      </c>
      <c r="N39" s="5">
        <f>21+7</f>
        <v>28</v>
      </c>
      <c r="O39" s="5">
        <f>24+8</f>
        <v>32</v>
      </c>
      <c r="P39" s="5">
        <f>24+8</f>
        <v>32</v>
      </c>
      <c r="Q39" s="5" t="s">
        <v>12</v>
      </c>
      <c r="R39" s="5" t="s">
        <v>13</v>
      </c>
      <c r="S39" s="5">
        <f>30+13</f>
        <v>43</v>
      </c>
      <c r="T39" s="5">
        <f>30+12</f>
        <v>42</v>
      </c>
      <c r="U39" s="5">
        <f>34+12</f>
        <v>46</v>
      </c>
      <c r="V39" s="5">
        <f>36+15</f>
        <v>51</v>
      </c>
      <c r="W39" s="5">
        <f>39+16</f>
        <v>55</v>
      </c>
      <c r="X39" s="5">
        <f>44+16</f>
        <v>60</v>
      </c>
      <c r="Y39" s="5">
        <f>44+17</f>
        <v>61</v>
      </c>
      <c r="Z39" s="5">
        <f>46+18</f>
        <v>64</v>
      </c>
      <c r="AA39" s="5">
        <f>48+18</f>
        <v>66</v>
      </c>
      <c r="AB39" s="5">
        <f>53+18</f>
        <v>71</v>
      </c>
      <c r="AC39" s="5">
        <f>55+19</f>
        <v>74</v>
      </c>
      <c r="AD39" s="5">
        <f>58+21</f>
        <v>79</v>
      </c>
      <c r="AE39" s="5">
        <f>59+21</f>
        <v>80</v>
      </c>
      <c r="AF39" s="5"/>
      <c r="AG39" s="5"/>
      <c r="AH39" s="5"/>
      <c r="AI39" s="2"/>
      <c r="AJ39" s="7"/>
      <c r="AK39" s="11"/>
      <c r="AL39" s="9"/>
    </row>
    <row r="40" spans="1:38">
      <c r="A40" s="2" t="s">
        <v>58</v>
      </c>
      <c r="B40" s="2">
        <v>8</v>
      </c>
      <c r="C40" s="2">
        <v>20</v>
      </c>
      <c r="D40" s="2" t="s">
        <v>43</v>
      </c>
      <c r="E40" s="5">
        <v>4</v>
      </c>
      <c r="F40" s="5">
        <v>4</v>
      </c>
      <c r="G40" s="5">
        <v>6</v>
      </c>
      <c r="H40" s="5">
        <v>8</v>
      </c>
      <c r="I40" s="5">
        <v>10</v>
      </c>
      <c r="J40" s="5">
        <v>13</v>
      </c>
      <c r="K40" s="5">
        <v>14</v>
      </c>
      <c r="L40" s="5">
        <v>16</v>
      </c>
      <c r="M40" s="5">
        <v>20</v>
      </c>
      <c r="N40" s="5">
        <f>23+7</f>
        <v>30</v>
      </c>
      <c r="O40" s="5">
        <f>25+7</f>
        <v>32</v>
      </c>
      <c r="P40" s="5">
        <f>26+7</f>
        <v>33</v>
      </c>
      <c r="Q40" s="5" t="s">
        <v>12</v>
      </c>
      <c r="R40" s="5" t="s">
        <v>13</v>
      </c>
      <c r="S40" s="5">
        <f>34+2</f>
        <v>36</v>
      </c>
      <c r="T40" s="5">
        <f>36+5</f>
        <v>41</v>
      </c>
      <c r="U40" s="5">
        <f>38+3</f>
        <v>41</v>
      </c>
      <c r="V40" s="5">
        <f>42+3</f>
        <v>45</v>
      </c>
      <c r="W40" s="5">
        <f>44+3</f>
        <v>47</v>
      </c>
      <c r="X40" s="5">
        <f>46+3</f>
        <v>49</v>
      </c>
      <c r="Y40" s="5">
        <f>48+4</f>
        <v>52</v>
      </c>
      <c r="Z40" s="5">
        <f>51+5</f>
        <v>56</v>
      </c>
      <c r="AA40" s="5">
        <f>54+5</f>
        <v>59</v>
      </c>
      <c r="AB40" s="5" t="s">
        <v>14</v>
      </c>
      <c r="AC40" s="5" t="s">
        <v>15</v>
      </c>
      <c r="AD40" s="5" t="s">
        <v>15</v>
      </c>
      <c r="AE40" s="5" t="s">
        <v>15</v>
      </c>
      <c r="AF40" s="5"/>
      <c r="AG40" s="5"/>
      <c r="AH40" s="5"/>
      <c r="AI40" s="2"/>
      <c r="AJ40" s="7"/>
      <c r="AK40" s="11"/>
      <c r="AL40" s="9"/>
    </row>
    <row r="41" spans="1:38">
      <c r="A41" s="2" t="s">
        <v>59</v>
      </c>
      <c r="B41" s="2">
        <v>8</v>
      </c>
      <c r="C41" s="2">
        <v>27</v>
      </c>
      <c r="D41" s="2" t="s">
        <v>43</v>
      </c>
      <c r="E41" s="5">
        <v>4</v>
      </c>
      <c r="F41" s="5">
        <v>6</v>
      </c>
      <c r="G41" s="5">
        <v>7</v>
      </c>
      <c r="H41" s="5">
        <v>9</v>
      </c>
      <c r="I41" s="5">
        <v>11</v>
      </c>
      <c r="J41" s="5">
        <v>13</v>
      </c>
      <c r="K41" s="5">
        <v>14</v>
      </c>
      <c r="L41" s="5">
        <f>16+3</f>
        <v>19</v>
      </c>
      <c r="M41" s="5">
        <f>19+4</f>
        <v>23</v>
      </c>
      <c r="N41" s="5">
        <f>24+6</f>
        <v>30</v>
      </c>
      <c r="O41" s="5">
        <f>28+7</f>
        <v>35</v>
      </c>
      <c r="P41" s="5">
        <f>28+9</f>
        <v>37</v>
      </c>
      <c r="Q41" s="5" t="s">
        <v>12</v>
      </c>
      <c r="R41" s="5" t="s">
        <v>13</v>
      </c>
      <c r="S41" s="5">
        <f>38+6</f>
        <v>44</v>
      </c>
      <c r="T41" s="5">
        <f>39+8</f>
        <v>47</v>
      </c>
      <c r="U41" s="5">
        <f>39+8</f>
        <v>47</v>
      </c>
      <c r="V41" s="5">
        <f>43+8</f>
        <v>51</v>
      </c>
      <c r="W41" s="5">
        <f>45+8</f>
        <v>53</v>
      </c>
      <c r="X41" s="5">
        <f>47+10</f>
        <v>57</v>
      </c>
      <c r="Y41" s="5">
        <f>50+11</f>
        <v>61</v>
      </c>
      <c r="Z41" s="5">
        <f>54+12</f>
        <v>66</v>
      </c>
      <c r="AA41" s="5" t="s">
        <v>15</v>
      </c>
      <c r="AB41" s="5" t="s">
        <v>14</v>
      </c>
      <c r="AC41" s="5" t="s">
        <v>15</v>
      </c>
      <c r="AD41" s="5" t="s">
        <v>15</v>
      </c>
      <c r="AE41" s="5" t="s">
        <v>15</v>
      </c>
      <c r="AF41" s="5"/>
      <c r="AG41" s="5"/>
      <c r="AH41" s="5"/>
      <c r="AI41" s="2"/>
      <c r="AJ41" s="7"/>
      <c r="AK41" s="11"/>
      <c r="AL41" s="9"/>
    </row>
    <row r="42" spans="1:38">
      <c r="A42" s="2" t="s">
        <v>60</v>
      </c>
      <c r="B42" s="2">
        <v>9</v>
      </c>
      <c r="C42" s="2">
        <v>18</v>
      </c>
      <c r="D42" s="2" t="s">
        <v>43</v>
      </c>
      <c r="E42" s="5">
        <v>4</v>
      </c>
      <c r="F42" s="5">
        <v>4</v>
      </c>
      <c r="G42" s="5">
        <v>7</v>
      </c>
      <c r="H42" s="5">
        <v>8</v>
      </c>
      <c r="I42" s="5">
        <v>10</v>
      </c>
      <c r="J42" s="5">
        <v>12</v>
      </c>
      <c r="K42" s="5">
        <v>15</v>
      </c>
      <c r="L42" s="5">
        <v>15</v>
      </c>
      <c r="M42" s="5">
        <v>18</v>
      </c>
      <c r="N42" s="5">
        <f>20+2</f>
        <v>22</v>
      </c>
      <c r="O42" s="5">
        <f>21+3</f>
        <v>24</v>
      </c>
      <c r="P42" s="5">
        <f>23+3</f>
        <v>26</v>
      </c>
      <c r="Q42" s="5" t="s">
        <v>12</v>
      </c>
      <c r="R42" s="5" t="s">
        <v>13</v>
      </c>
      <c r="S42" s="5">
        <f>27+5</f>
        <v>32</v>
      </c>
      <c r="T42" s="5">
        <f>30+5</f>
        <v>35</v>
      </c>
      <c r="U42" s="5">
        <f>32+5</f>
        <v>37</v>
      </c>
      <c r="V42" s="5">
        <f>36+6</f>
        <v>42</v>
      </c>
      <c r="W42" s="5">
        <f>38+9</f>
        <v>47</v>
      </c>
      <c r="X42" s="5">
        <f>39+10</f>
        <v>49</v>
      </c>
      <c r="Y42" s="5">
        <f>42+10</f>
        <v>52</v>
      </c>
      <c r="Z42" s="5">
        <f>45+12</f>
        <v>57</v>
      </c>
      <c r="AA42" s="5">
        <f>48+15</f>
        <v>63</v>
      </c>
      <c r="AB42" s="5">
        <f>55+17</f>
        <v>72</v>
      </c>
      <c r="AC42" s="5">
        <f>57+19</f>
        <v>76</v>
      </c>
      <c r="AD42" s="5" t="s">
        <v>15</v>
      </c>
      <c r="AE42" s="5" t="s">
        <v>15</v>
      </c>
      <c r="AF42" s="5"/>
      <c r="AG42" s="5"/>
      <c r="AH42" s="5"/>
      <c r="AI42" s="2"/>
      <c r="AJ42" s="7"/>
      <c r="AK42" s="11"/>
      <c r="AL42" s="9"/>
    </row>
    <row r="43" spans="1:38">
      <c r="A43" s="2" t="s">
        <v>61</v>
      </c>
      <c r="B43" s="2">
        <v>9</v>
      </c>
      <c r="C43" s="2">
        <v>29</v>
      </c>
      <c r="D43" s="2" t="s">
        <v>43</v>
      </c>
      <c r="E43" s="5"/>
      <c r="F43" s="5"/>
      <c r="G43" s="5"/>
      <c r="H43" s="5"/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 t="s">
        <v>12</v>
      </c>
      <c r="R43" s="5" t="s">
        <v>13</v>
      </c>
      <c r="S43" s="5" t="s">
        <v>31</v>
      </c>
      <c r="T43" s="5" t="s">
        <v>31</v>
      </c>
      <c r="U43" s="5" t="s">
        <v>31</v>
      </c>
      <c r="V43" s="5" t="s">
        <v>31</v>
      </c>
      <c r="W43" s="5" t="s">
        <v>31</v>
      </c>
      <c r="X43" s="5" t="s">
        <v>31</v>
      </c>
      <c r="Y43" s="5" t="s">
        <v>31</v>
      </c>
      <c r="Z43" s="5" t="s">
        <v>31</v>
      </c>
      <c r="AA43" s="5" t="s">
        <v>31</v>
      </c>
      <c r="AB43" s="5" t="s">
        <v>31</v>
      </c>
      <c r="AC43" s="5" t="s">
        <v>31</v>
      </c>
      <c r="AD43" s="5" t="s">
        <v>31</v>
      </c>
      <c r="AE43" s="5" t="s">
        <v>31</v>
      </c>
      <c r="AF43" s="5"/>
      <c r="AG43" s="5"/>
      <c r="AH43" s="5"/>
      <c r="AI43" s="2"/>
      <c r="AJ43" s="7"/>
      <c r="AK43" s="11"/>
      <c r="AL43" s="9"/>
    </row>
    <row r="44" spans="1:38">
      <c r="A44" s="2" t="s">
        <v>62</v>
      </c>
      <c r="B44" s="2">
        <v>10</v>
      </c>
      <c r="C44" s="2">
        <v>7</v>
      </c>
      <c r="D44" s="2" t="s">
        <v>43</v>
      </c>
      <c r="E44" s="5">
        <v>0</v>
      </c>
      <c r="F44" s="5">
        <v>2</v>
      </c>
      <c r="G44" s="5">
        <v>4</v>
      </c>
      <c r="H44" s="5">
        <v>6</v>
      </c>
      <c r="I44" s="5">
        <v>7</v>
      </c>
      <c r="J44" s="5">
        <v>8</v>
      </c>
      <c r="K44" s="5">
        <v>10</v>
      </c>
      <c r="L44" s="5">
        <v>11</v>
      </c>
      <c r="M44" s="5">
        <v>11</v>
      </c>
      <c r="N44" s="5">
        <v>15</v>
      </c>
      <c r="O44" s="5">
        <v>18</v>
      </c>
      <c r="P44" s="5">
        <v>18</v>
      </c>
      <c r="Q44" s="5" t="s">
        <v>12</v>
      </c>
      <c r="R44" s="5" t="s">
        <v>13</v>
      </c>
      <c r="S44" s="5">
        <v>24</v>
      </c>
      <c r="T44" s="5">
        <v>25</v>
      </c>
      <c r="U44" s="5">
        <v>27</v>
      </c>
      <c r="V44" s="5">
        <v>31</v>
      </c>
      <c r="W44" s="5">
        <v>34</v>
      </c>
      <c r="X44" s="5">
        <v>36</v>
      </c>
      <c r="Y44" s="5">
        <v>39</v>
      </c>
      <c r="Z44" s="5" t="s">
        <v>15</v>
      </c>
      <c r="AA44" s="5" t="s">
        <v>15</v>
      </c>
      <c r="AB44" s="5" t="s">
        <v>14</v>
      </c>
      <c r="AC44" s="5" t="s">
        <v>15</v>
      </c>
      <c r="AD44" s="5" t="s">
        <v>15</v>
      </c>
      <c r="AE44" s="5" t="s">
        <v>15</v>
      </c>
      <c r="AF44" s="5"/>
      <c r="AG44" s="5"/>
      <c r="AH44" s="5"/>
      <c r="AI44" s="2"/>
      <c r="AJ44" s="7"/>
      <c r="AK44" s="11"/>
      <c r="AL44" s="9"/>
    </row>
    <row r="45" spans="1:38">
      <c r="A45" s="2" t="s">
        <v>63</v>
      </c>
      <c r="B45" s="2">
        <v>10</v>
      </c>
      <c r="C45" s="2">
        <v>16</v>
      </c>
      <c r="D45" s="2" t="s">
        <v>43</v>
      </c>
      <c r="E45" s="5">
        <v>4</v>
      </c>
      <c r="F45" s="5">
        <v>6</v>
      </c>
      <c r="G45" s="5">
        <v>7</v>
      </c>
      <c r="H45" s="5">
        <v>9</v>
      </c>
      <c r="I45" s="5">
        <v>11</v>
      </c>
      <c r="J45" s="5">
        <v>13</v>
      </c>
      <c r="K45" s="5">
        <v>16</v>
      </c>
      <c r="L45" s="5">
        <f>17+1</f>
        <v>18</v>
      </c>
      <c r="M45" s="5">
        <f>18+3</f>
        <v>21</v>
      </c>
      <c r="N45" s="5">
        <f>23+10</f>
        <v>33</v>
      </c>
      <c r="O45" s="5">
        <f>26+12</f>
        <v>38</v>
      </c>
      <c r="P45" s="5">
        <f>28+13</f>
        <v>41</v>
      </c>
      <c r="Q45" s="5" t="s">
        <v>12</v>
      </c>
      <c r="R45" s="5" t="s">
        <v>13</v>
      </c>
      <c r="S45" s="5">
        <f>36+13</f>
        <v>49</v>
      </c>
      <c r="T45" s="5">
        <f>38+15</f>
        <v>53</v>
      </c>
      <c r="U45" s="5">
        <f>39+15</f>
        <v>54</v>
      </c>
      <c r="V45" s="5">
        <f>42+18</f>
        <v>60</v>
      </c>
      <c r="W45" s="5">
        <f>44+18</f>
        <v>62</v>
      </c>
      <c r="X45" s="5">
        <f>45+18</f>
        <v>63</v>
      </c>
      <c r="Y45" s="5">
        <f>49+19</f>
        <v>68</v>
      </c>
      <c r="Z45" s="5">
        <f>50+22</f>
        <v>72</v>
      </c>
      <c r="AA45" s="5">
        <f>54+25</f>
        <v>79</v>
      </c>
      <c r="AB45" s="5">
        <f>58+25</f>
        <v>83</v>
      </c>
      <c r="AC45" s="5">
        <f>58+25</f>
        <v>83</v>
      </c>
      <c r="AD45" s="5" t="s">
        <v>15</v>
      </c>
      <c r="AE45" s="5" t="s">
        <v>15</v>
      </c>
      <c r="AF45" s="5"/>
      <c r="AG45" s="5"/>
      <c r="AH45" s="5"/>
      <c r="AI45" s="2"/>
      <c r="AJ45" s="7"/>
      <c r="AK45" s="11"/>
      <c r="AL45" s="9"/>
    </row>
    <row r="46" spans="1:38">
      <c r="A46" s="2" t="s">
        <v>64</v>
      </c>
      <c r="B46" s="2">
        <v>12</v>
      </c>
      <c r="C46" s="2">
        <v>7</v>
      </c>
      <c r="D46" s="2" t="s">
        <v>43</v>
      </c>
      <c r="E46" s="5">
        <v>4</v>
      </c>
      <c r="F46" s="5">
        <v>5</v>
      </c>
      <c r="G46" s="5">
        <v>7</v>
      </c>
      <c r="H46" s="5">
        <v>9</v>
      </c>
      <c r="I46" s="5">
        <v>10</v>
      </c>
      <c r="J46" s="5">
        <v>13</v>
      </c>
      <c r="K46" s="5">
        <v>17</v>
      </c>
      <c r="L46" s="5">
        <v>18</v>
      </c>
      <c r="M46" s="5">
        <v>20</v>
      </c>
      <c r="N46" s="5">
        <v>26</v>
      </c>
      <c r="O46" s="5">
        <v>27</v>
      </c>
      <c r="P46" s="5">
        <v>29</v>
      </c>
      <c r="Q46" s="5" t="s">
        <v>12</v>
      </c>
      <c r="R46" s="5" t="s">
        <v>13</v>
      </c>
      <c r="S46" s="5">
        <v>34</v>
      </c>
      <c r="T46" s="5">
        <v>38</v>
      </c>
      <c r="U46" s="5">
        <v>40</v>
      </c>
      <c r="V46" s="5">
        <v>45</v>
      </c>
      <c r="W46" s="5">
        <v>45</v>
      </c>
      <c r="X46" s="5">
        <v>47</v>
      </c>
      <c r="Y46" s="5">
        <v>50</v>
      </c>
      <c r="Z46" s="5" t="s">
        <v>15</v>
      </c>
      <c r="AA46" s="5" t="s">
        <v>15</v>
      </c>
      <c r="AB46" s="5" t="s">
        <v>14</v>
      </c>
      <c r="AC46" s="5" t="s">
        <v>15</v>
      </c>
      <c r="AD46" s="5" t="s">
        <v>15</v>
      </c>
      <c r="AE46" s="5" t="s">
        <v>15</v>
      </c>
      <c r="AF46" s="5"/>
      <c r="AG46" s="5"/>
      <c r="AH46" s="5"/>
      <c r="AI46" s="2"/>
      <c r="AJ46" s="7"/>
      <c r="AK46" s="11"/>
      <c r="AL46" s="9"/>
    </row>
    <row r="47" spans="1:38">
      <c r="A47" s="2" t="s">
        <v>65</v>
      </c>
      <c r="B47" s="2">
        <v>13</v>
      </c>
      <c r="C47" s="2">
        <v>7</v>
      </c>
      <c r="D47" s="2" t="s">
        <v>43</v>
      </c>
      <c r="E47" s="5"/>
      <c r="F47" s="5"/>
      <c r="G47" s="5"/>
      <c r="H47" s="5"/>
      <c r="I47" s="5">
        <v>7</v>
      </c>
      <c r="J47" s="5">
        <v>8</v>
      </c>
      <c r="K47" s="5">
        <v>9</v>
      </c>
      <c r="L47" s="5">
        <v>10</v>
      </c>
      <c r="M47" s="5">
        <v>11</v>
      </c>
      <c r="N47" s="5">
        <v>14</v>
      </c>
      <c r="O47" s="5">
        <v>17</v>
      </c>
      <c r="P47" s="5">
        <v>18</v>
      </c>
      <c r="Q47" s="5" t="s">
        <v>12</v>
      </c>
      <c r="R47" s="5" t="s">
        <v>13</v>
      </c>
      <c r="S47" s="5">
        <v>21</v>
      </c>
      <c r="T47" s="5">
        <v>26</v>
      </c>
      <c r="U47" s="5">
        <v>28</v>
      </c>
      <c r="V47" s="5">
        <v>30</v>
      </c>
      <c r="W47" s="5">
        <v>34</v>
      </c>
      <c r="X47" s="5">
        <v>35</v>
      </c>
      <c r="Y47" s="5">
        <f>38+1</f>
        <v>39</v>
      </c>
      <c r="Z47" s="5">
        <f>41+1</f>
        <v>42</v>
      </c>
      <c r="AA47" s="5">
        <f>44+1</f>
        <v>45</v>
      </c>
      <c r="AB47" s="5">
        <f>48+1</f>
        <v>49</v>
      </c>
      <c r="AC47" s="5" t="s">
        <v>15</v>
      </c>
      <c r="AD47" s="5" t="s">
        <v>15</v>
      </c>
      <c r="AE47" s="5" t="s">
        <v>15</v>
      </c>
      <c r="AF47" s="5"/>
      <c r="AG47" s="5"/>
      <c r="AH47" s="5"/>
      <c r="AI47" s="2"/>
      <c r="AJ47" s="7"/>
      <c r="AK47" s="11"/>
      <c r="AL47" s="9"/>
    </row>
    <row r="48" spans="1:38">
      <c r="A48" s="2" t="s">
        <v>66</v>
      </c>
      <c r="B48" s="2">
        <v>14</v>
      </c>
      <c r="C48" s="2">
        <v>15</v>
      </c>
      <c r="D48" s="2" t="s">
        <v>43</v>
      </c>
      <c r="E48" s="5">
        <v>4</v>
      </c>
      <c r="F48" s="5">
        <v>5</v>
      </c>
      <c r="G48" s="5">
        <v>6</v>
      </c>
      <c r="H48" s="5">
        <v>8</v>
      </c>
      <c r="I48" s="5">
        <v>10</v>
      </c>
      <c r="J48" s="5">
        <v>13</v>
      </c>
      <c r="K48" s="5">
        <v>14</v>
      </c>
      <c r="L48" s="5">
        <v>15</v>
      </c>
      <c r="M48" s="5">
        <f>16+1</f>
        <v>17</v>
      </c>
      <c r="N48" s="5">
        <f>21+4</f>
        <v>25</v>
      </c>
      <c r="O48" s="5">
        <f>24+7</f>
        <v>31</v>
      </c>
      <c r="P48" s="5">
        <f>24+8</f>
        <v>32</v>
      </c>
      <c r="Q48" s="5" t="s">
        <v>12</v>
      </c>
      <c r="R48" s="5" t="s">
        <v>13</v>
      </c>
      <c r="S48" s="5">
        <f>31+10</f>
        <v>41</v>
      </c>
      <c r="T48" s="5">
        <f>33+12</f>
        <v>45</v>
      </c>
      <c r="U48" s="5">
        <f>35+15</f>
        <v>50</v>
      </c>
      <c r="V48" s="5">
        <f>39+16</f>
        <v>55</v>
      </c>
      <c r="W48" s="5">
        <f>40+16</f>
        <v>56</v>
      </c>
      <c r="X48" s="5">
        <f>41+18</f>
        <v>59</v>
      </c>
      <c r="Y48" s="5">
        <f>45+19</f>
        <v>64</v>
      </c>
      <c r="Z48" s="5">
        <f>49+20</f>
        <v>69</v>
      </c>
      <c r="AA48" s="5">
        <f>53+24</f>
        <v>77</v>
      </c>
      <c r="AB48" s="5">
        <f>56+28</f>
        <v>84</v>
      </c>
      <c r="AC48" s="5">
        <f>60+28</f>
        <v>88</v>
      </c>
      <c r="AD48" s="5" t="s">
        <v>15</v>
      </c>
      <c r="AE48" s="5" t="s">
        <v>15</v>
      </c>
      <c r="AF48" s="5"/>
      <c r="AG48" s="5"/>
      <c r="AH48" s="5"/>
      <c r="AI48" s="2"/>
      <c r="AJ48" s="7"/>
      <c r="AK48" s="11"/>
      <c r="AL48" s="9"/>
    </row>
    <row r="49" spans="1:38">
      <c r="A49" s="2" t="s">
        <v>67</v>
      </c>
      <c r="B49" s="2">
        <v>15</v>
      </c>
      <c r="C49" s="2">
        <v>31</v>
      </c>
      <c r="D49" s="2" t="s">
        <v>43</v>
      </c>
      <c r="E49" s="5">
        <v>4</v>
      </c>
      <c r="F49" s="5">
        <v>5</v>
      </c>
      <c r="G49" s="5">
        <v>7</v>
      </c>
      <c r="H49" s="5">
        <v>9</v>
      </c>
      <c r="I49" s="5">
        <v>13</v>
      </c>
      <c r="J49" s="5">
        <v>13</v>
      </c>
      <c r="K49" s="5">
        <v>15</v>
      </c>
      <c r="L49" s="5">
        <v>16</v>
      </c>
      <c r="M49" s="5">
        <v>18</v>
      </c>
      <c r="N49" s="5">
        <f>22+3</f>
        <v>25</v>
      </c>
      <c r="O49" s="5">
        <f>22+5</f>
        <v>27</v>
      </c>
      <c r="P49" s="5">
        <f>22+5</f>
        <v>27</v>
      </c>
      <c r="Q49" s="5" t="s">
        <v>12</v>
      </c>
      <c r="R49" s="5" t="s">
        <v>13</v>
      </c>
      <c r="S49" s="5">
        <f>29+6</f>
        <v>35</v>
      </c>
      <c r="T49" s="5">
        <f>31+6</f>
        <v>37</v>
      </c>
      <c r="U49" s="5">
        <f>33+6</f>
        <v>39</v>
      </c>
      <c r="V49" s="5">
        <f>37+6</f>
        <v>43</v>
      </c>
      <c r="W49" s="5">
        <f>37+9</f>
        <v>46</v>
      </c>
      <c r="X49" s="5">
        <f>39+9</f>
        <v>48</v>
      </c>
      <c r="Y49" s="5">
        <f>41+10</f>
        <v>51</v>
      </c>
      <c r="Z49" s="5">
        <f>42+10</f>
        <v>52</v>
      </c>
      <c r="AA49" s="5">
        <f>43+12</f>
        <v>55</v>
      </c>
      <c r="AB49" s="5">
        <f>45+12</f>
        <v>57</v>
      </c>
      <c r="AC49" s="5">
        <f>49+16</f>
        <v>65</v>
      </c>
      <c r="AD49" s="5">
        <f>52+20</f>
        <v>72</v>
      </c>
      <c r="AE49" s="5">
        <f>53+23</f>
        <v>76</v>
      </c>
      <c r="AF49" s="5"/>
      <c r="AG49" s="5"/>
      <c r="AH49" s="5"/>
      <c r="AI49" s="2"/>
      <c r="AJ49" s="7"/>
      <c r="AK49" s="12"/>
      <c r="AL49" s="9"/>
    </row>
  </sheetData>
  <sortState xmlns:xlrd2="http://schemas.microsoft.com/office/spreadsheetml/2017/richdata2" ref="A2:AK49">
    <sortCondition ref="D2:D49"/>
    <sortCondition ref="B2:B49"/>
    <sortCondition ref="C2:C49"/>
  </sortState>
  <pageMargins left="0.2" right="0.1" top="0.3" bottom="0.25" header="0.05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C2D80-72A4-48AB-BE0D-B1026173F859}">
  <dimension ref="A1:AO54"/>
  <sheetViews>
    <sheetView tabSelected="1" workbookViewId="0">
      <pane xSplit="4" ySplit="1" topLeftCell="E2" activePane="bottomRight" state="frozen"/>
      <selection pane="bottomRight" activeCell="O50" sqref="O50"/>
      <selection pane="bottomLeft"/>
      <selection pane="topRight"/>
    </sheetView>
  </sheetViews>
  <sheetFormatPr defaultRowHeight="15"/>
  <cols>
    <col min="5" max="5" width="11.28515625" customWidth="1"/>
    <col min="6" max="7" width="11.140625" bestFit="1" customWidth="1"/>
    <col min="8" max="10" width="10.140625" bestFit="1" customWidth="1"/>
    <col min="12" max="18" width="11.140625" bestFit="1" customWidth="1"/>
    <col min="19" max="19" width="10.85546875" customWidth="1"/>
    <col min="20" max="20" width="11.140625" bestFit="1" customWidth="1"/>
    <col min="25" max="35" width="10.140625" bestFit="1" customWidth="1"/>
    <col min="38" max="38" width="10.140625" bestFit="1" customWidth="1"/>
  </cols>
  <sheetData>
    <row r="1" spans="1:41" ht="28.5" customHeight="1">
      <c r="A1" s="1" t="s">
        <v>0</v>
      </c>
      <c r="B1" s="1" t="s">
        <v>1</v>
      </c>
      <c r="C1" s="1" t="s">
        <v>2</v>
      </c>
      <c r="D1" s="1" t="s">
        <v>3</v>
      </c>
      <c r="E1" s="4">
        <v>45621</v>
      </c>
      <c r="F1" s="4">
        <v>45623</v>
      </c>
      <c r="G1" s="4">
        <v>45625</v>
      </c>
      <c r="H1" s="4">
        <v>45628</v>
      </c>
      <c r="I1" s="4">
        <v>45630</v>
      </c>
      <c r="J1" s="4">
        <v>45632</v>
      </c>
      <c r="K1" s="34">
        <v>45635</v>
      </c>
      <c r="L1" s="4">
        <v>45637</v>
      </c>
      <c r="M1" s="4">
        <v>45639</v>
      </c>
      <c r="N1" s="4">
        <v>45642</v>
      </c>
      <c r="O1" s="4">
        <v>45644</v>
      </c>
      <c r="P1" s="4">
        <v>45646</v>
      </c>
      <c r="Q1" s="4">
        <v>45649</v>
      </c>
      <c r="R1" s="34">
        <v>45651</v>
      </c>
      <c r="S1" s="4">
        <v>45653</v>
      </c>
      <c r="T1" s="4">
        <v>45656</v>
      </c>
      <c r="U1" s="4">
        <v>45658</v>
      </c>
      <c r="V1" s="4">
        <v>45660</v>
      </c>
      <c r="W1" s="4">
        <v>45663</v>
      </c>
      <c r="X1" s="4">
        <v>45665</v>
      </c>
      <c r="Y1" s="4">
        <v>45667</v>
      </c>
      <c r="Z1" s="4">
        <v>45670</v>
      </c>
      <c r="AA1" s="4">
        <v>45306</v>
      </c>
      <c r="AB1" s="4">
        <v>45674</v>
      </c>
      <c r="AC1" s="4">
        <v>45677</v>
      </c>
      <c r="AD1" s="4">
        <v>45679</v>
      </c>
      <c r="AE1" s="34">
        <v>45681</v>
      </c>
      <c r="AF1" s="4">
        <v>45684</v>
      </c>
      <c r="AG1" s="4">
        <v>45686</v>
      </c>
      <c r="AH1" s="4">
        <v>45688</v>
      </c>
      <c r="AI1" s="4">
        <v>45691</v>
      </c>
      <c r="AJ1" s="4">
        <v>45693</v>
      </c>
      <c r="AK1" s="4">
        <v>45695</v>
      </c>
      <c r="AL1" s="34">
        <v>45698</v>
      </c>
      <c r="AM1" s="6">
        <v>45712</v>
      </c>
      <c r="AN1" s="10">
        <v>45716</v>
      </c>
      <c r="AO1" s="8" t="s">
        <v>9</v>
      </c>
    </row>
    <row r="2" spans="1:41">
      <c r="A2" s="2" t="s">
        <v>10</v>
      </c>
      <c r="B2" s="2">
        <v>1</v>
      </c>
      <c r="C2" s="2">
        <v>9</v>
      </c>
      <c r="D2" s="2" t="s">
        <v>11</v>
      </c>
      <c r="E2" s="5">
        <v>2.0790000000000002</v>
      </c>
      <c r="F2" s="5">
        <v>2.254</v>
      </c>
      <c r="G2" s="5">
        <v>5.0170000000000003</v>
      </c>
      <c r="H2" s="5">
        <v>5.3259999999999996</v>
      </c>
      <c r="I2" s="5">
        <v>6.9720000000000004</v>
      </c>
      <c r="J2" s="5">
        <v>9.1059999999999999</v>
      </c>
      <c r="K2" s="2">
        <v>11.465999999999999</v>
      </c>
      <c r="L2" s="5">
        <v>13.238</v>
      </c>
      <c r="M2" s="5">
        <v>14.512</v>
      </c>
      <c r="N2" s="5">
        <v>19.373000000000001</v>
      </c>
      <c r="O2" s="5">
        <v>24.66</v>
      </c>
      <c r="P2" s="5">
        <v>22.917999999999999</v>
      </c>
      <c r="Q2" s="5">
        <v>23.257000000000001</v>
      </c>
      <c r="R2" s="2">
        <v>26.600999999999999</v>
      </c>
      <c r="S2" s="5">
        <v>29.245000000000001</v>
      </c>
      <c r="T2" s="5">
        <v>37.119999999999997</v>
      </c>
      <c r="U2" s="5">
        <v>39.402000000000001</v>
      </c>
      <c r="V2" s="5">
        <v>43.911000000000001</v>
      </c>
      <c r="W2" s="5">
        <v>46.591000000000001</v>
      </c>
      <c r="X2" s="5">
        <v>48.457000000000001</v>
      </c>
      <c r="Y2" s="5">
        <v>49.002000000000002</v>
      </c>
      <c r="Z2" s="5">
        <v>56.097000000000001</v>
      </c>
      <c r="AA2" s="5">
        <v>57.237000000000002</v>
      </c>
      <c r="AB2" s="5">
        <v>57.530999999999999</v>
      </c>
      <c r="AC2" s="5">
        <v>62.978999999999999</v>
      </c>
      <c r="AD2" s="5">
        <v>63.524999999999999</v>
      </c>
      <c r="AE2" s="2">
        <v>65.625</v>
      </c>
      <c r="AF2" s="5">
        <v>71.777000000000001</v>
      </c>
      <c r="AG2" s="5"/>
      <c r="AH2" s="5"/>
      <c r="AI2" s="5"/>
      <c r="AJ2" s="5"/>
      <c r="AK2" s="5"/>
      <c r="AL2" s="2"/>
      <c r="AM2" s="7"/>
      <c r="AN2" s="11"/>
      <c r="AO2" s="9"/>
    </row>
    <row r="3" spans="1:41">
      <c r="A3" s="2" t="s">
        <v>16</v>
      </c>
      <c r="B3" s="2">
        <v>1</v>
      </c>
      <c r="C3" s="2">
        <v>19</v>
      </c>
      <c r="D3" s="2" t="s">
        <v>11</v>
      </c>
      <c r="E3" s="5">
        <v>1.4339999999999999</v>
      </c>
      <c r="F3" s="5">
        <v>1.841</v>
      </c>
      <c r="G3" s="5">
        <v>2.5939999999999999</v>
      </c>
      <c r="H3" s="5">
        <v>2.9060000000000001</v>
      </c>
      <c r="I3" s="5">
        <v>3.4870000000000001</v>
      </c>
      <c r="J3" s="5">
        <v>4.4610000000000003</v>
      </c>
      <c r="K3" s="2">
        <v>5.49</v>
      </c>
      <c r="L3" s="5">
        <v>6.0609999999999999</v>
      </c>
      <c r="M3" s="5">
        <v>6.2149999999999999</v>
      </c>
      <c r="N3" s="5">
        <v>7.4749999999999996</v>
      </c>
      <c r="O3" s="5">
        <v>8.2780000000000005</v>
      </c>
      <c r="P3" s="5">
        <v>7.9779999999999998</v>
      </c>
      <c r="Q3" s="5">
        <v>7.69</v>
      </c>
      <c r="R3" s="2">
        <v>8.7569999999999997</v>
      </c>
      <c r="S3" s="5">
        <v>8.7070000000000007</v>
      </c>
      <c r="T3" s="5">
        <v>11.013</v>
      </c>
      <c r="U3" s="5">
        <v>11.259</v>
      </c>
      <c r="V3" s="5">
        <v>12.622999999999999</v>
      </c>
      <c r="W3" s="5">
        <v>12.91</v>
      </c>
      <c r="X3" s="5">
        <v>12.786</v>
      </c>
      <c r="Y3" s="5">
        <v>13.182</v>
      </c>
      <c r="Z3" s="5">
        <v>17.175999999999998</v>
      </c>
      <c r="AA3" s="5">
        <v>18.428999999999998</v>
      </c>
      <c r="AB3" s="5">
        <v>19.574999999999999</v>
      </c>
      <c r="AC3" s="5">
        <v>29.85</v>
      </c>
      <c r="AD3" s="5">
        <v>30.308</v>
      </c>
      <c r="AE3" s="2">
        <v>33.069000000000003</v>
      </c>
      <c r="AF3" s="5">
        <v>36.411999999999999</v>
      </c>
      <c r="AG3" s="5">
        <v>36.497</v>
      </c>
      <c r="AH3" s="5">
        <v>39.347000000000001</v>
      </c>
      <c r="AI3" s="5">
        <v>47.283000000000001</v>
      </c>
      <c r="AJ3" s="5"/>
      <c r="AK3" s="5"/>
      <c r="AL3" s="2"/>
      <c r="AM3" s="7"/>
      <c r="AN3" s="11"/>
      <c r="AO3" s="9"/>
    </row>
    <row r="4" spans="1:41">
      <c r="A4" s="2" t="s">
        <v>17</v>
      </c>
      <c r="B4" s="2">
        <v>1</v>
      </c>
      <c r="C4" s="2">
        <v>28</v>
      </c>
      <c r="D4" s="2" t="s">
        <v>11</v>
      </c>
      <c r="E4" s="5">
        <v>1.252</v>
      </c>
      <c r="F4" s="5">
        <v>1.829</v>
      </c>
      <c r="G4" s="5">
        <v>2.6840000000000002</v>
      </c>
      <c r="H4" s="5">
        <v>3.0569999999999999</v>
      </c>
      <c r="I4" s="5">
        <v>3.585</v>
      </c>
      <c r="J4" s="5">
        <v>4.6349999999999998</v>
      </c>
      <c r="K4" s="2">
        <v>5.6230000000000002</v>
      </c>
      <c r="L4" s="5">
        <v>5.883</v>
      </c>
      <c r="M4" s="5">
        <v>6.194</v>
      </c>
      <c r="N4" s="5">
        <v>7.3150000000000004</v>
      </c>
      <c r="O4" s="5">
        <v>7.8879999999999999</v>
      </c>
      <c r="P4" s="5">
        <v>8.3989999999999991</v>
      </c>
      <c r="Q4" s="5">
        <v>8.0419999999999998</v>
      </c>
      <c r="R4" s="2">
        <v>9.2910000000000004</v>
      </c>
      <c r="S4" s="5">
        <v>9.2690000000000001</v>
      </c>
      <c r="T4" s="5">
        <v>10.779</v>
      </c>
      <c r="U4" s="5">
        <v>11.212999999999999</v>
      </c>
      <c r="V4" s="5">
        <v>11.794</v>
      </c>
      <c r="W4" s="5">
        <v>12.443</v>
      </c>
      <c r="X4" s="5">
        <v>12.896000000000001</v>
      </c>
      <c r="Y4" s="5">
        <v>13.48</v>
      </c>
      <c r="Z4" s="5">
        <v>15.532999999999999</v>
      </c>
      <c r="AA4" s="5">
        <v>17.91</v>
      </c>
      <c r="AB4" s="5">
        <v>19.571000000000002</v>
      </c>
      <c r="AC4" s="5">
        <v>25.274999999999999</v>
      </c>
      <c r="AD4" s="5">
        <v>26.754000000000001</v>
      </c>
      <c r="AE4" s="2">
        <v>28.933</v>
      </c>
      <c r="AF4" s="5">
        <v>32.738999999999997</v>
      </c>
      <c r="AG4" s="5">
        <v>32.872999999999998</v>
      </c>
      <c r="AH4" s="5">
        <v>36.274000000000001</v>
      </c>
      <c r="AI4" s="5">
        <v>42.572000000000003</v>
      </c>
      <c r="AJ4" s="5">
        <v>44.722000000000001</v>
      </c>
      <c r="AK4" s="5">
        <v>45.271999999999998</v>
      </c>
      <c r="AL4" s="2">
        <v>45.39</v>
      </c>
      <c r="AM4" s="7"/>
      <c r="AN4" s="11"/>
      <c r="AO4" s="9"/>
    </row>
    <row r="5" spans="1:41">
      <c r="A5" s="2" t="s">
        <v>18</v>
      </c>
      <c r="B5" s="2">
        <v>2</v>
      </c>
      <c r="C5" s="2">
        <v>32</v>
      </c>
      <c r="D5" s="2" t="s">
        <v>11</v>
      </c>
      <c r="E5" s="5">
        <v>1.3169999999999999</v>
      </c>
      <c r="F5" s="5">
        <v>1.7070000000000001</v>
      </c>
      <c r="G5" s="5">
        <v>2.4279999999999999</v>
      </c>
      <c r="H5" s="5">
        <v>2.4540000000000002</v>
      </c>
      <c r="I5" s="5">
        <v>2.9319999999999999</v>
      </c>
      <c r="J5" s="5">
        <v>3.9580000000000002</v>
      </c>
      <c r="K5" s="2">
        <v>4.8099999999999996</v>
      </c>
      <c r="L5" s="5">
        <v>4.9989999999999997</v>
      </c>
      <c r="M5" s="5">
        <v>5.2389999999999999</v>
      </c>
      <c r="N5" s="5">
        <v>6.7450000000000001</v>
      </c>
      <c r="O5" s="5">
        <v>7.2270000000000003</v>
      </c>
      <c r="P5" s="5">
        <v>7.7709999999999999</v>
      </c>
      <c r="Q5" s="5">
        <v>7.2670000000000003</v>
      </c>
      <c r="R5" s="2">
        <v>8.7370000000000001</v>
      </c>
      <c r="S5" s="5">
        <v>8.9760000000000009</v>
      </c>
      <c r="T5" s="5">
        <v>10.619</v>
      </c>
      <c r="U5" s="5">
        <v>11.079000000000001</v>
      </c>
      <c r="V5" s="5">
        <v>10.962999999999999</v>
      </c>
      <c r="W5" s="5">
        <v>11.49</v>
      </c>
      <c r="X5" s="5">
        <v>11.282</v>
      </c>
      <c r="Y5" s="5">
        <v>12.478999999999999</v>
      </c>
      <c r="Z5" s="5">
        <v>16.138000000000002</v>
      </c>
      <c r="AA5" s="5">
        <v>17.763999999999999</v>
      </c>
      <c r="AB5" s="5">
        <v>19.001000000000001</v>
      </c>
      <c r="AC5" s="5">
        <v>24.841999999999999</v>
      </c>
      <c r="AD5" s="5">
        <v>28.248999999999999</v>
      </c>
      <c r="AE5" s="2">
        <v>31.588000000000001</v>
      </c>
      <c r="AF5" s="5">
        <v>33.804000000000002</v>
      </c>
      <c r="AG5">
        <v>35.340000000000003</v>
      </c>
      <c r="AH5" s="5">
        <v>35.566000000000003</v>
      </c>
      <c r="AI5" s="5">
        <v>45.905999999999999</v>
      </c>
      <c r="AJ5" s="5">
        <v>47.137999999999998</v>
      </c>
      <c r="AK5" s="5"/>
      <c r="AL5" s="2"/>
      <c r="AM5" s="7"/>
      <c r="AN5" s="11"/>
      <c r="AO5" s="9"/>
    </row>
    <row r="6" spans="1:41">
      <c r="A6" s="2" t="s">
        <v>19</v>
      </c>
      <c r="B6" s="2">
        <v>3</v>
      </c>
      <c r="C6" s="2">
        <v>14</v>
      </c>
      <c r="D6" s="2" t="s">
        <v>11</v>
      </c>
      <c r="E6" s="5">
        <v>1.5609999999999999</v>
      </c>
      <c r="F6" s="5">
        <v>2.2749999999999999</v>
      </c>
      <c r="G6" s="5">
        <v>2.9740000000000002</v>
      </c>
      <c r="H6" s="5">
        <v>3.08</v>
      </c>
      <c r="I6" s="5">
        <v>3.645</v>
      </c>
      <c r="J6" s="5">
        <v>4.9640000000000004</v>
      </c>
      <c r="K6" s="2">
        <v>6.1029999999999998</v>
      </c>
      <c r="L6" s="5">
        <v>6.7569999999999997</v>
      </c>
      <c r="M6" s="5">
        <v>6.7770000000000001</v>
      </c>
      <c r="N6" s="5">
        <v>8.3079999999999998</v>
      </c>
      <c r="O6" s="5">
        <v>9.3140000000000001</v>
      </c>
      <c r="P6" s="5">
        <v>9.1690000000000005</v>
      </c>
      <c r="Q6" s="5">
        <v>8.9849999999999994</v>
      </c>
      <c r="R6" s="2">
        <v>9.8079999999999998</v>
      </c>
      <c r="S6" s="5">
        <v>10.385</v>
      </c>
      <c r="T6" s="5">
        <v>11.728999999999999</v>
      </c>
      <c r="U6" s="5">
        <v>13.305</v>
      </c>
      <c r="V6" s="5">
        <v>13.956</v>
      </c>
      <c r="W6" s="5">
        <v>14.521000000000001</v>
      </c>
      <c r="X6" s="5">
        <v>14.177</v>
      </c>
      <c r="Y6" s="5">
        <v>14.629</v>
      </c>
      <c r="Z6" s="5">
        <v>18.248999999999999</v>
      </c>
      <c r="AA6" s="5">
        <v>20.571000000000002</v>
      </c>
      <c r="AB6" s="5">
        <v>20.948</v>
      </c>
      <c r="AC6" s="5">
        <v>28.404</v>
      </c>
      <c r="AD6" s="5">
        <v>31.023</v>
      </c>
      <c r="AE6" s="2">
        <v>32.734999999999999</v>
      </c>
      <c r="AF6" s="5">
        <v>35.075000000000003</v>
      </c>
      <c r="AG6" s="5">
        <v>36.56</v>
      </c>
      <c r="AH6" s="5">
        <v>36.896000000000001</v>
      </c>
      <c r="AI6" s="5">
        <v>42.56</v>
      </c>
      <c r="AJ6" s="5">
        <v>44.993000000000002</v>
      </c>
      <c r="AK6" s="5">
        <v>45.442999999999998</v>
      </c>
      <c r="AL6" s="2">
        <v>45.412999999999997</v>
      </c>
      <c r="AM6" s="7"/>
      <c r="AN6" s="11"/>
      <c r="AO6" s="9"/>
    </row>
    <row r="7" spans="1:41">
      <c r="A7" s="2" t="s">
        <v>21</v>
      </c>
      <c r="B7" s="2">
        <v>3</v>
      </c>
      <c r="C7" s="2">
        <v>24</v>
      </c>
      <c r="D7" s="2" t="s">
        <v>11</v>
      </c>
      <c r="E7" s="5">
        <v>1.2649999999999999</v>
      </c>
      <c r="F7" s="5">
        <v>1.982</v>
      </c>
      <c r="G7" s="5">
        <v>2.7080000000000002</v>
      </c>
      <c r="H7" s="5">
        <v>2.4750000000000001</v>
      </c>
      <c r="I7" s="5">
        <v>3.5209999999999999</v>
      </c>
      <c r="J7" s="5">
        <v>4.6989999999999998</v>
      </c>
      <c r="K7" s="2">
        <v>6.3490000000000002</v>
      </c>
      <c r="L7" s="5">
        <v>7.1689999999999996</v>
      </c>
      <c r="M7" s="5">
        <v>7.984</v>
      </c>
      <c r="N7" s="5">
        <v>11.266999999999999</v>
      </c>
      <c r="O7" s="5">
        <v>13.196</v>
      </c>
      <c r="P7" s="5">
        <v>13.25</v>
      </c>
      <c r="Q7" s="5">
        <v>13.028</v>
      </c>
      <c r="R7" s="2">
        <v>14.71</v>
      </c>
      <c r="S7" s="5">
        <v>16.86</v>
      </c>
      <c r="T7" s="5">
        <v>18.449000000000002</v>
      </c>
      <c r="U7" s="5">
        <v>21.001000000000001</v>
      </c>
      <c r="V7" s="5">
        <v>22.725000000000001</v>
      </c>
      <c r="W7" s="5">
        <v>24.283999999999999</v>
      </c>
      <c r="X7" s="5">
        <v>26.297999999999998</v>
      </c>
      <c r="Y7" s="5">
        <v>28.25</v>
      </c>
      <c r="Z7" s="5">
        <v>32.712000000000003</v>
      </c>
      <c r="AA7" s="5">
        <v>35.573999999999998</v>
      </c>
      <c r="AB7" s="5">
        <v>36.912999999999997</v>
      </c>
      <c r="AC7" s="5">
        <v>49.460999999999999</v>
      </c>
      <c r="AD7" s="5">
        <v>54.637999999999998</v>
      </c>
      <c r="AE7" s="2">
        <v>55.54</v>
      </c>
      <c r="AF7" s="5"/>
      <c r="AG7" s="5"/>
      <c r="AH7" s="5"/>
      <c r="AI7" s="5"/>
      <c r="AJ7" s="5"/>
      <c r="AK7" s="5"/>
      <c r="AL7" s="2"/>
      <c r="AM7" s="7"/>
      <c r="AN7" s="11"/>
      <c r="AO7" s="9"/>
    </row>
    <row r="8" spans="1:41">
      <c r="A8" s="2" t="s">
        <v>22</v>
      </c>
      <c r="B8" s="2">
        <v>6</v>
      </c>
      <c r="C8" s="2">
        <v>10</v>
      </c>
      <c r="D8" s="2" t="s">
        <v>11</v>
      </c>
      <c r="E8" s="5">
        <v>0.318</v>
      </c>
      <c r="F8" s="5">
        <v>0.373</v>
      </c>
      <c r="G8" s="5">
        <v>0.375</v>
      </c>
      <c r="H8" s="5">
        <v>0.45</v>
      </c>
      <c r="I8" s="5">
        <v>0.75700000000000001</v>
      </c>
      <c r="J8" s="5">
        <v>1.0580000000000001</v>
      </c>
      <c r="K8" s="2">
        <v>1.3029999999999999</v>
      </c>
      <c r="L8" s="5">
        <v>1.39</v>
      </c>
      <c r="M8" s="5">
        <v>1.79</v>
      </c>
      <c r="N8" s="5">
        <v>2.5489999999999999</v>
      </c>
      <c r="O8" s="5">
        <v>2.8620000000000001</v>
      </c>
      <c r="P8" s="5">
        <v>3.044</v>
      </c>
      <c r="Q8" s="5">
        <v>3.5179999999999998</v>
      </c>
      <c r="R8" s="2">
        <v>4.1189999999999998</v>
      </c>
      <c r="S8" s="5">
        <v>4.5810000000000004</v>
      </c>
      <c r="T8" s="5">
        <v>5.4630000000000001</v>
      </c>
      <c r="U8" s="5">
        <v>6.4189999999999996</v>
      </c>
      <c r="V8" s="5">
        <v>6.649</v>
      </c>
      <c r="W8" s="5">
        <v>8.2550000000000008</v>
      </c>
      <c r="X8" s="5">
        <v>9.0009999999999994</v>
      </c>
      <c r="Y8" s="5">
        <v>9.2439999999999998</v>
      </c>
      <c r="Z8" s="5">
        <v>14.696999999999999</v>
      </c>
      <c r="AA8" s="5">
        <v>17.899000000000001</v>
      </c>
      <c r="AB8" s="5">
        <v>18.303000000000001</v>
      </c>
      <c r="AC8" s="5">
        <v>29.154</v>
      </c>
      <c r="AD8" s="5">
        <v>31.788</v>
      </c>
      <c r="AE8" s="2"/>
      <c r="AF8" s="5"/>
      <c r="AG8" s="5"/>
      <c r="AH8" s="5"/>
      <c r="AI8" s="5"/>
      <c r="AJ8" s="5"/>
      <c r="AK8" s="5"/>
      <c r="AL8" s="2"/>
      <c r="AM8" s="7"/>
      <c r="AN8" s="11"/>
      <c r="AO8" s="9"/>
    </row>
    <row r="9" spans="1:41">
      <c r="A9" s="2" t="s">
        <v>24</v>
      </c>
      <c r="B9" s="2">
        <v>6</v>
      </c>
      <c r="C9" s="2">
        <v>18</v>
      </c>
      <c r="D9" s="2" t="s">
        <v>11</v>
      </c>
      <c r="E9" s="5">
        <v>1.1240000000000001</v>
      </c>
      <c r="F9" s="5">
        <v>1.3160000000000001</v>
      </c>
      <c r="G9" s="5">
        <v>1.3939999999999999</v>
      </c>
      <c r="H9" s="5">
        <v>2.6619999999999999</v>
      </c>
      <c r="I9" s="5">
        <v>2.19</v>
      </c>
      <c r="J9" s="5">
        <v>2.7360000000000002</v>
      </c>
      <c r="K9" s="2">
        <v>4.3899999999999997</v>
      </c>
      <c r="L9" s="5">
        <v>5.8929999999999998</v>
      </c>
      <c r="M9" s="5">
        <v>6.6749999999999998</v>
      </c>
      <c r="N9" s="5">
        <v>8.8450000000000006</v>
      </c>
      <c r="O9" s="5">
        <v>10.901</v>
      </c>
      <c r="P9" s="5">
        <v>12.013999999999999</v>
      </c>
      <c r="Q9" s="5">
        <v>12.246</v>
      </c>
      <c r="R9" s="2">
        <v>14.567</v>
      </c>
      <c r="S9" s="5">
        <v>14.996</v>
      </c>
      <c r="T9" s="5">
        <v>19.562000000000001</v>
      </c>
      <c r="U9" s="5">
        <v>21.042000000000002</v>
      </c>
      <c r="V9" s="5">
        <v>22.456</v>
      </c>
      <c r="W9" s="5">
        <v>25.388000000000002</v>
      </c>
      <c r="X9" s="5">
        <v>26.873000000000001</v>
      </c>
      <c r="Y9" s="5">
        <v>28.669</v>
      </c>
      <c r="Z9" s="5">
        <v>35.814999999999998</v>
      </c>
      <c r="AA9" s="5">
        <v>38.548000000000002</v>
      </c>
      <c r="AB9" s="5">
        <v>47.533999999999999</v>
      </c>
      <c r="AC9" s="5">
        <v>61.768999999999998</v>
      </c>
      <c r="AD9" s="5">
        <v>63.734000000000002</v>
      </c>
      <c r="AE9" s="2">
        <v>64.694000000000003</v>
      </c>
      <c r="AF9" s="5"/>
      <c r="AG9" s="5"/>
      <c r="AH9" s="5"/>
      <c r="AI9" s="5"/>
      <c r="AJ9" s="5"/>
      <c r="AK9" s="5"/>
      <c r="AL9" s="2"/>
      <c r="AM9" s="7"/>
      <c r="AN9" s="11"/>
      <c r="AO9" s="9"/>
    </row>
    <row r="10" spans="1:41">
      <c r="A10" s="2" t="s">
        <v>25</v>
      </c>
      <c r="B10" s="2">
        <v>7</v>
      </c>
      <c r="C10" s="2">
        <v>17</v>
      </c>
      <c r="D10" s="2" t="s">
        <v>11</v>
      </c>
      <c r="E10" s="5">
        <v>0.90600000000000003</v>
      </c>
      <c r="F10" s="5">
        <v>1.212</v>
      </c>
      <c r="G10" s="5">
        <v>1.5609999999999999</v>
      </c>
      <c r="H10" s="5">
        <v>2.0190000000000001</v>
      </c>
      <c r="I10" s="5">
        <v>2.4990000000000001</v>
      </c>
      <c r="J10" s="5">
        <v>3.1440000000000001</v>
      </c>
      <c r="K10" s="2">
        <v>4.09</v>
      </c>
      <c r="L10" s="5">
        <v>4.4480000000000004</v>
      </c>
      <c r="M10" s="5">
        <v>4.8579999999999997</v>
      </c>
      <c r="N10" s="5">
        <v>5.67</v>
      </c>
      <c r="O10" s="5">
        <v>6.0810000000000004</v>
      </c>
      <c r="P10" s="5">
        <v>6.0780000000000003</v>
      </c>
      <c r="Q10" s="5">
        <v>6.2240000000000002</v>
      </c>
      <c r="R10" s="2">
        <v>6.69</v>
      </c>
      <c r="S10" s="5">
        <v>7.4349999999999996</v>
      </c>
      <c r="T10" s="5">
        <v>8.4339999999999993</v>
      </c>
      <c r="U10" s="5">
        <v>9.3569999999999993</v>
      </c>
      <c r="V10" s="5">
        <v>10.098000000000001</v>
      </c>
      <c r="W10" s="5">
        <v>10.695</v>
      </c>
      <c r="X10" s="5">
        <v>10.872999999999999</v>
      </c>
      <c r="Y10" s="5">
        <v>11.949</v>
      </c>
      <c r="Z10" s="5">
        <v>14.863</v>
      </c>
      <c r="AA10" s="5">
        <v>18.954000000000001</v>
      </c>
      <c r="AB10" s="5">
        <v>20.010000000000002</v>
      </c>
      <c r="AC10" s="5">
        <v>24.305</v>
      </c>
      <c r="AD10" s="5">
        <v>27.821000000000002</v>
      </c>
      <c r="AE10" s="2">
        <v>29.19</v>
      </c>
      <c r="AF10" s="5">
        <v>30.548999999999999</v>
      </c>
      <c r="AG10" s="5">
        <v>33.853999999999999</v>
      </c>
      <c r="AH10" s="5">
        <v>34.972999999999999</v>
      </c>
      <c r="AI10" s="5">
        <v>42.011000000000003</v>
      </c>
      <c r="AJ10" s="5">
        <v>46.445999999999998</v>
      </c>
      <c r="AK10" s="5"/>
      <c r="AL10" s="2"/>
      <c r="AM10" s="7"/>
      <c r="AN10" s="11"/>
      <c r="AO10" s="9"/>
    </row>
    <row r="11" spans="1:41">
      <c r="A11" s="2" t="s">
        <v>26</v>
      </c>
      <c r="B11" s="2">
        <v>7</v>
      </c>
      <c r="C11" s="2">
        <v>28</v>
      </c>
      <c r="D11" s="2" t="s">
        <v>11</v>
      </c>
      <c r="E11" s="5">
        <v>1.3420000000000001</v>
      </c>
      <c r="F11" s="5">
        <v>1.819</v>
      </c>
      <c r="G11" s="5">
        <v>2.5939999999999999</v>
      </c>
      <c r="H11" s="5">
        <v>2.89</v>
      </c>
      <c r="I11" s="5">
        <v>3.5089999999999999</v>
      </c>
      <c r="J11" s="5">
        <v>4.399</v>
      </c>
      <c r="K11" s="2">
        <v>5.4660000000000002</v>
      </c>
      <c r="L11" s="5">
        <v>6.0460000000000003</v>
      </c>
      <c r="M11" s="5">
        <v>6.5449999999999999</v>
      </c>
      <c r="N11" s="5">
        <v>8.4079999999999995</v>
      </c>
      <c r="O11" s="5">
        <v>8.6750000000000007</v>
      </c>
      <c r="P11" s="5">
        <v>8.8439999999999994</v>
      </c>
      <c r="Q11" s="5">
        <v>8.4740000000000002</v>
      </c>
      <c r="R11" s="2">
        <v>9.2880000000000003</v>
      </c>
      <c r="S11" s="5">
        <v>10.574999999999999</v>
      </c>
      <c r="T11" s="5">
        <v>11.481999999999999</v>
      </c>
      <c r="U11" s="5">
        <v>12.958</v>
      </c>
      <c r="V11" s="5">
        <v>13.789</v>
      </c>
      <c r="W11" s="5">
        <v>14.798999999999999</v>
      </c>
      <c r="X11" s="5">
        <v>14.907999999999999</v>
      </c>
      <c r="Y11" s="5">
        <v>16.419</v>
      </c>
      <c r="Z11" s="5">
        <v>19.733000000000001</v>
      </c>
      <c r="AA11" s="5">
        <v>22.088000000000001</v>
      </c>
      <c r="AB11" s="5">
        <v>25.036000000000001</v>
      </c>
      <c r="AC11" s="5">
        <v>30.940999999999999</v>
      </c>
      <c r="AD11" s="5">
        <v>34.606000000000002</v>
      </c>
      <c r="AE11" s="2">
        <v>36.527000000000001</v>
      </c>
      <c r="AF11" s="5">
        <v>41.581000000000003</v>
      </c>
      <c r="AG11" s="5">
        <v>41.634</v>
      </c>
      <c r="AH11" s="5">
        <v>41.747999999999998</v>
      </c>
      <c r="AI11" s="5">
        <v>47.301000000000002</v>
      </c>
      <c r="AJ11" s="5"/>
      <c r="AK11" s="5"/>
      <c r="AL11" s="2"/>
      <c r="AM11" s="7"/>
      <c r="AN11" s="11"/>
      <c r="AO11" s="9"/>
    </row>
    <row r="12" spans="1:41">
      <c r="A12" s="2" t="s">
        <v>27</v>
      </c>
      <c r="B12" s="2">
        <v>8</v>
      </c>
      <c r="C12" s="2">
        <v>13</v>
      </c>
      <c r="D12" s="2" t="s">
        <v>11</v>
      </c>
      <c r="E12" s="5">
        <v>3.7999999999999999E-2</v>
      </c>
      <c r="F12" s="5">
        <v>5.0999999999999997E-2</v>
      </c>
      <c r="G12" s="5">
        <v>6.3E-2</v>
      </c>
      <c r="H12" s="5">
        <v>6.7000000000000004E-2</v>
      </c>
      <c r="I12" s="5">
        <v>7.0000000000000007E-2</v>
      </c>
      <c r="J12" s="5">
        <v>6.9000000000000006E-2</v>
      </c>
      <c r="K12" s="2">
        <v>9.9000000000000005E-2</v>
      </c>
      <c r="L12" s="5">
        <v>0.10100000000000001</v>
      </c>
      <c r="M12" s="5">
        <v>0.13400000000000001</v>
      </c>
      <c r="N12" s="5">
        <v>0.254</v>
      </c>
      <c r="O12" s="5">
        <v>0.27600000000000002</v>
      </c>
      <c r="P12" s="5">
        <v>0.27600000000000002</v>
      </c>
      <c r="Q12" s="5">
        <v>0.35</v>
      </c>
      <c r="R12" s="2">
        <v>0.40500000000000003</v>
      </c>
      <c r="S12" s="5">
        <v>0.45400000000000001</v>
      </c>
      <c r="T12" s="5">
        <v>0.61099999999999999</v>
      </c>
      <c r="U12" s="5">
        <v>0.76700000000000002</v>
      </c>
      <c r="V12" s="5">
        <v>0.84</v>
      </c>
      <c r="W12" s="5">
        <v>1.044</v>
      </c>
      <c r="X12" s="5">
        <v>1.083</v>
      </c>
      <c r="Y12" s="5">
        <v>1.3680000000000001</v>
      </c>
      <c r="Z12" s="5">
        <v>2.06</v>
      </c>
      <c r="AA12" s="5">
        <v>2.6520000000000001</v>
      </c>
      <c r="AB12" s="5">
        <v>3.3029999999999999</v>
      </c>
      <c r="AC12" s="5">
        <v>5.69</v>
      </c>
      <c r="AD12" s="5">
        <v>7.0679999999999996</v>
      </c>
      <c r="AE12" s="2">
        <v>8.9489999999999998</v>
      </c>
      <c r="AF12" s="5">
        <v>12.212999999999999</v>
      </c>
      <c r="AG12" s="5">
        <v>13.601000000000001</v>
      </c>
      <c r="AH12" s="5">
        <v>16.262</v>
      </c>
      <c r="AI12" s="5">
        <v>25.09</v>
      </c>
      <c r="AJ12" s="5">
        <v>25.282</v>
      </c>
      <c r="AK12" s="5"/>
      <c r="AL12" s="2"/>
      <c r="AM12" s="7"/>
      <c r="AN12" s="11"/>
      <c r="AO12" s="9"/>
    </row>
    <row r="13" spans="1:41">
      <c r="A13" s="2" t="s">
        <v>28</v>
      </c>
      <c r="B13" s="2">
        <v>9</v>
      </c>
      <c r="C13" s="2">
        <v>24</v>
      </c>
      <c r="D13" s="2" t="s">
        <v>11</v>
      </c>
      <c r="E13" s="5">
        <v>1.135</v>
      </c>
      <c r="F13" s="5">
        <v>1.599</v>
      </c>
      <c r="G13">
        <v>2.0350000000000001</v>
      </c>
      <c r="H13" s="5">
        <v>2.0099999999999998</v>
      </c>
      <c r="I13" s="5">
        <v>3.0539999999999998</v>
      </c>
      <c r="J13" s="5">
        <v>3.9790000000000001</v>
      </c>
      <c r="K13" s="2">
        <v>5.1459999999999999</v>
      </c>
      <c r="L13" s="5">
        <v>5.7850000000000001</v>
      </c>
      <c r="M13" s="5">
        <v>6.6959999999999997</v>
      </c>
      <c r="N13" s="5">
        <v>9.1270000000000007</v>
      </c>
      <c r="O13" s="5">
        <v>9.9979999999999993</v>
      </c>
      <c r="P13" s="5">
        <v>11.456</v>
      </c>
      <c r="Q13" s="5">
        <v>12.602</v>
      </c>
      <c r="R13" s="2">
        <v>14.727</v>
      </c>
      <c r="S13" s="5">
        <v>16.209</v>
      </c>
      <c r="T13" s="5">
        <v>19.837</v>
      </c>
      <c r="U13" s="5">
        <v>21.552</v>
      </c>
      <c r="V13" s="5">
        <v>24.523</v>
      </c>
      <c r="W13" s="5">
        <v>26.635000000000002</v>
      </c>
      <c r="X13" s="5">
        <v>27.202000000000002</v>
      </c>
      <c r="Y13" s="5">
        <v>29.666</v>
      </c>
      <c r="Z13" s="5">
        <v>37.209000000000003</v>
      </c>
      <c r="AA13" s="5">
        <v>41.191000000000003</v>
      </c>
      <c r="AB13" s="5">
        <v>42.886000000000003</v>
      </c>
      <c r="AC13" s="5">
        <v>53.264000000000003</v>
      </c>
      <c r="AD13" s="5"/>
      <c r="AE13" s="2"/>
      <c r="AF13" s="5"/>
      <c r="AG13" s="5"/>
      <c r="AH13" s="5"/>
      <c r="AI13" s="5"/>
      <c r="AJ13" s="5"/>
      <c r="AK13" s="5"/>
      <c r="AL13" s="2"/>
      <c r="AM13" s="7"/>
      <c r="AN13" s="11"/>
      <c r="AO13" s="9"/>
    </row>
    <row r="14" spans="1:41">
      <c r="A14" s="2" t="s">
        <v>29</v>
      </c>
      <c r="B14" s="2">
        <v>10</v>
      </c>
      <c r="C14" s="2">
        <v>12</v>
      </c>
      <c r="D14" s="2" t="s">
        <v>11</v>
      </c>
      <c r="E14" s="5">
        <v>1.01</v>
      </c>
      <c r="F14" s="5">
        <v>1.3480000000000001</v>
      </c>
      <c r="G14" s="5">
        <v>1.827</v>
      </c>
      <c r="H14" s="5">
        <v>2.2650000000000001</v>
      </c>
      <c r="I14" s="5">
        <v>2.4870000000000001</v>
      </c>
      <c r="J14" s="5">
        <v>3.198</v>
      </c>
      <c r="K14" s="2">
        <v>4.101</v>
      </c>
      <c r="L14" s="5">
        <v>4.5259999999999998</v>
      </c>
      <c r="M14" s="5">
        <v>5.0030000000000001</v>
      </c>
      <c r="N14" s="5">
        <v>6.0490000000000004</v>
      </c>
      <c r="O14" s="5">
        <v>6.1070000000000002</v>
      </c>
      <c r="P14" s="5">
        <v>6.4669999999999996</v>
      </c>
      <c r="Q14" s="5">
        <v>6.5860000000000003</v>
      </c>
      <c r="R14" s="2">
        <v>7.1470000000000002</v>
      </c>
      <c r="S14" s="5">
        <v>8.25</v>
      </c>
      <c r="T14" s="5">
        <v>9.4339999999999993</v>
      </c>
      <c r="U14" s="5">
        <v>10.618</v>
      </c>
      <c r="V14" s="5">
        <v>11.411</v>
      </c>
      <c r="W14" s="5">
        <v>12.521000000000001</v>
      </c>
      <c r="X14" s="5">
        <v>12.789</v>
      </c>
      <c r="Y14" s="5">
        <v>13.702</v>
      </c>
      <c r="Z14" s="5">
        <v>17.663</v>
      </c>
      <c r="AA14" s="5">
        <v>19.417000000000002</v>
      </c>
      <c r="AB14" s="5">
        <v>21.184999999999999</v>
      </c>
      <c r="AC14" s="5">
        <v>24.606999999999999</v>
      </c>
      <c r="AD14" s="5">
        <v>29.33</v>
      </c>
      <c r="AE14" s="2">
        <v>30.561</v>
      </c>
      <c r="AF14" s="5">
        <v>33.155999999999999</v>
      </c>
      <c r="AG14" s="5">
        <v>37.07</v>
      </c>
      <c r="AH14" s="5">
        <v>39.917999999999999</v>
      </c>
      <c r="AI14" s="5">
        <v>48.75</v>
      </c>
      <c r="AJ14" s="5">
        <v>48.88</v>
      </c>
      <c r="AK14" s="5"/>
      <c r="AL14" s="2"/>
      <c r="AM14" s="7"/>
      <c r="AN14" s="11"/>
      <c r="AO14" s="9"/>
    </row>
    <row r="15" spans="1:41">
      <c r="A15" s="2" t="s">
        <v>30</v>
      </c>
      <c r="B15" s="2">
        <v>11</v>
      </c>
      <c r="C15" s="2">
        <v>24</v>
      </c>
      <c r="D15" s="2" t="s">
        <v>11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2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2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2">
        <v>0</v>
      </c>
      <c r="AF15" s="5">
        <v>0</v>
      </c>
      <c r="AG15" s="5">
        <v>0</v>
      </c>
      <c r="AH15" s="5">
        <v>0</v>
      </c>
      <c r="AI15" s="5">
        <v>0</v>
      </c>
      <c r="AJ15" s="5"/>
      <c r="AK15" s="5"/>
      <c r="AL15" s="2"/>
      <c r="AM15" s="7"/>
      <c r="AN15" s="11"/>
      <c r="AO15" s="9"/>
    </row>
    <row r="16" spans="1:41">
      <c r="A16" s="2" t="s">
        <v>32</v>
      </c>
      <c r="B16" s="2">
        <v>11</v>
      </c>
      <c r="C16" s="2">
        <v>30</v>
      </c>
      <c r="D16" s="2" t="s">
        <v>11</v>
      </c>
      <c r="E16" s="5">
        <v>0.97199999999999998</v>
      </c>
      <c r="F16" s="5">
        <v>1.298</v>
      </c>
      <c r="G16" s="5">
        <v>1.7370000000000001</v>
      </c>
      <c r="H16" s="5">
        <v>2.1549999999999998</v>
      </c>
      <c r="I16" s="5">
        <v>2.2810000000000001</v>
      </c>
      <c r="J16" s="5">
        <v>2.9649999999999999</v>
      </c>
      <c r="K16" s="2">
        <v>3.9039999999999999</v>
      </c>
      <c r="L16" s="5">
        <v>4.3159999999999998</v>
      </c>
      <c r="M16" s="5">
        <v>4.7750000000000004</v>
      </c>
      <c r="N16" s="5">
        <v>6.07</v>
      </c>
      <c r="O16" s="5">
        <v>6.2210000000000001</v>
      </c>
      <c r="P16" s="5">
        <v>6.5060000000000002</v>
      </c>
      <c r="Q16" s="5">
        <v>6.9960000000000004</v>
      </c>
      <c r="R16" s="2">
        <v>7.7919999999999998</v>
      </c>
      <c r="S16" s="5">
        <v>8.3109999999999999</v>
      </c>
      <c r="T16" s="5">
        <v>9.3729999999999993</v>
      </c>
      <c r="U16" s="5">
        <v>10.407999999999999</v>
      </c>
      <c r="V16">
        <v>11.462999999999999</v>
      </c>
      <c r="W16" s="5">
        <v>12.776</v>
      </c>
      <c r="X16" s="5">
        <v>13.083</v>
      </c>
      <c r="Y16" s="5">
        <v>13.944000000000001</v>
      </c>
      <c r="Z16" s="5">
        <v>17.152999999999999</v>
      </c>
      <c r="AA16" s="5">
        <v>19.442</v>
      </c>
      <c r="AB16" s="5">
        <v>21.846</v>
      </c>
      <c r="AC16" s="5">
        <v>28.545999999999999</v>
      </c>
      <c r="AD16" s="5">
        <v>31.696000000000002</v>
      </c>
      <c r="AE16" s="2">
        <v>32.384</v>
      </c>
      <c r="AF16" s="5">
        <v>35.405000000000001</v>
      </c>
      <c r="AG16" s="5">
        <v>35.49</v>
      </c>
      <c r="AH16" s="5">
        <v>35.593000000000004</v>
      </c>
      <c r="AI16" s="5">
        <v>42.472999999999999</v>
      </c>
      <c r="AJ16" s="5">
        <v>44.460999999999999</v>
      </c>
      <c r="AK16" s="5">
        <v>47.655000000000001</v>
      </c>
      <c r="AL16" s="2"/>
      <c r="AM16" s="7"/>
      <c r="AN16" s="11"/>
      <c r="AO16" s="9"/>
    </row>
    <row r="17" spans="1:41">
      <c r="A17" s="2" t="s">
        <v>33</v>
      </c>
      <c r="B17" s="2">
        <v>12</v>
      </c>
      <c r="C17" s="2">
        <v>18</v>
      </c>
      <c r="D17" s="2" t="s">
        <v>11</v>
      </c>
      <c r="E17" s="5">
        <v>1.07</v>
      </c>
      <c r="F17" s="5">
        <v>1.359</v>
      </c>
      <c r="G17" s="5">
        <v>1.982</v>
      </c>
      <c r="H17" s="5">
        <v>2.375</v>
      </c>
      <c r="I17" s="5">
        <v>2.4620000000000002</v>
      </c>
      <c r="J17" s="5">
        <v>3.13</v>
      </c>
      <c r="K17" s="2">
        <v>4.13</v>
      </c>
      <c r="L17" s="5">
        <v>4.5190000000000001</v>
      </c>
      <c r="M17" s="5">
        <v>5.1710000000000003</v>
      </c>
      <c r="N17" s="5">
        <v>6.5629999999999997</v>
      </c>
      <c r="O17" s="5">
        <v>6.8810000000000002</v>
      </c>
      <c r="P17" s="5">
        <v>7.399</v>
      </c>
      <c r="Q17" s="5">
        <v>7.7290000000000001</v>
      </c>
      <c r="R17" s="2">
        <v>8.6649999999999991</v>
      </c>
      <c r="S17" s="5">
        <v>9.4640000000000004</v>
      </c>
      <c r="T17" s="5">
        <v>10.768000000000001</v>
      </c>
      <c r="U17" s="5">
        <v>11.824999999999999</v>
      </c>
      <c r="V17" s="5">
        <v>12.714</v>
      </c>
      <c r="W17" s="5">
        <v>13.967000000000001</v>
      </c>
      <c r="X17">
        <v>14.435</v>
      </c>
      <c r="Y17" s="5">
        <v>15.956</v>
      </c>
      <c r="Z17" s="5">
        <v>19.254000000000001</v>
      </c>
      <c r="AA17" s="5">
        <v>20.887</v>
      </c>
      <c r="AB17" s="5">
        <v>21.588000000000001</v>
      </c>
      <c r="AC17" s="5">
        <v>29.257000000000001</v>
      </c>
      <c r="AD17" s="5">
        <v>32.033000000000001</v>
      </c>
      <c r="AE17" s="2">
        <v>32.511000000000003</v>
      </c>
      <c r="AF17" s="5">
        <v>36.118000000000002</v>
      </c>
      <c r="AG17" s="5">
        <v>37.762</v>
      </c>
      <c r="AH17" s="5">
        <v>40.776000000000003</v>
      </c>
      <c r="AI17" s="5">
        <v>43.947000000000003</v>
      </c>
      <c r="AJ17" s="5">
        <v>48.085000000000001</v>
      </c>
      <c r="AK17" s="5">
        <v>50.415999999999997</v>
      </c>
      <c r="AL17" s="2"/>
      <c r="AM17" s="7"/>
      <c r="AN17" s="11"/>
      <c r="AO17" s="9"/>
    </row>
    <row r="18" spans="1:41">
      <c r="A18" s="2" t="s">
        <v>34</v>
      </c>
      <c r="B18" s="2">
        <v>13</v>
      </c>
      <c r="C18" s="2">
        <v>6</v>
      </c>
      <c r="D18" s="2" t="s">
        <v>11</v>
      </c>
      <c r="E18" s="5">
        <v>0.84</v>
      </c>
      <c r="F18" s="5">
        <v>1.1080000000000001</v>
      </c>
      <c r="G18" s="5">
        <v>1.65</v>
      </c>
      <c r="H18" s="5">
        <v>2.1819999999999999</v>
      </c>
      <c r="I18" s="5">
        <v>2.5579999999999998</v>
      </c>
      <c r="J18" s="5">
        <v>3.4820000000000002</v>
      </c>
      <c r="K18" s="2">
        <v>4.7699999999999996</v>
      </c>
      <c r="L18" s="5">
        <v>5.4009999999999998</v>
      </c>
      <c r="M18" s="5">
        <v>6.4260000000000002</v>
      </c>
      <c r="N18" s="5">
        <v>7.8689999999999998</v>
      </c>
      <c r="O18" s="5">
        <v>8.4600000000000009</v>
      </c>
      <c r="P18" s="5">
        <v>9.8249999999999993</v>
      </c>
      <c r="Q18" s="5">
        <v>11.337</v>
      </c>
      <c r="R18" s="2">
        <v>12.538</v>
      </c>
      <c r="S18" s="5">
        <v>15.254</v>
      </c>
      <c r="T18" s="5">
        <v>17.114000000000001</v>
      </c>
      <c r="U18" s="5">
        <v>19.943999999999999</v>
      </c>
      <c r="V18" s="5">
        <v>21.446999999999999</v>
      </c>
      <c r="W18" s="5">
        <v>25.72</v>
      </c>
      <c r="X18" s="5">
        <v>26.09</v>
      </c>
      <c r="Y18" s="5">
        <v>30.32</v>
      </c>
      <c r="Z18" s="5">
        <v>33.127000000000002</v>
      </c>
      <c r="AA18" s="5">
        <v>36.302</v>
      </c>
      <c r="AB18" s="5">
        <v>38.277999999999999</v>
      </c>
      <c r="AC18" s="5">
        <v>46.155999999999999</v>
      </c>
      <c r="AD18" s="5">
        <v>51.46</v>
      </c>
      <c r="AE18" s="2">
        <v>54.664000000000001</v>
      </c>
      <c r="AF18" s="5"/>
      <c r="AG18" s="5"/>
      <c r="AH18" s="5"/>
      <c r="AI18" s="5"/>
      <c r="AJ18" s="5"/>
      <c r="AK18" s="5"/>
      <c r="AL18" s="2"/>
      <c r="AM18" s="7"/>
      <c r="AN18" s="11"/>
      <c r="AO18" s="9"/>
    </row>
    <row r="19" spans="1:41">
      <c r="A19" s="2" t="s">
        <v>35</v>
      </c>
      <c r="B19" s="2">
        <v>13</v>
      </c>
      <c r="C19" s="2">
        <v>25</v>
      </c>
      <c r="D19" s="2" t="s">
        <v>11</v>
      </c>
      <c r="E19" s="5">
        <v>0</v>
      </c>
      <c r="F19" s="5">
        <v>0</v>
      </c>
      <c r="G19">
        <v>0</v>
      </c>
      <c r="H19" s="5">
        <v>0</v>
      </c>
      <c r="I19" s="5">
        <v>0</v>
      </c>
      <c r="J19" s="5">
        <v>0</v>
      </c>
      <c r="K19" s="2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2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2">
        <v>0</v>
      </c>
      <c r="AF19" s="5">
        <v>0</v>
      </c>
      <c r="AG19" s="5">
        <v>0</v>
      </c>
      <c r="AH19" s="5">
        <v>0</v>
      </c>
      <c r="AI19" s="5">
        <v>0</v>
      </c>
      <c r="AJ19" s="5"/>
      <c r="AK19" s="5"/>
      <c r="AL19" s="2"/>
      <c r="AM19" s="7"/>
      <c r="AN19" s="11"/>
      <c r="AO19" s="9"/>
    </row>
    <row r="20" spans="1:41">
      <c r="A20" s="2" t="s">
        <v>36</v>
      </c>
      <c r="B20" s="2">
        <v>13</v>
      </c>
      <c r="C20" s="2">
        <v>30</v>
      </c>
      <c r="D20" s="2" t="s">
        <v>11</v>
      </c>
      <c r="E20" s="5">
        <v>1.0649999999999999</v>
      </c>
      <c r="F20" s="5">
        <v>1.343</v>
      </c>
      <c r="G20">
        <v>1.9159999999999999</v>
      </c>
      <c r="H20" s="5">
        <v>2.4460000000000002</v>
      </c>
      <c r="I20" s="5">
        <v>2.6120000000000001</v>
      </c>
      <c r="J20" s="5">
        <v>3.3180000000000001</v>
      </c>
      <c r="K20" s="2">
        <v>4.4530000000000003</v>
      </c>
      <c r="L20" s="5">
        <v>4.6340000000000003</v>
      </c>
      <c r="M20" s="5">
        <v>5.4219999999999997</v>
      </c>
      <c r="N20" s="5">
        <v>6.3570000000000002</v>
      </c>
      <c r="O20" s="5">
        <v>6.5119999999999996</v>
      </c>
      <c r="P20" s="5">
        <v>6.9390000000000001</v>
      </c>
      <c r="Q20" s="5">
        <v>7.6820000000000004</v>
      </c>
      <c r="R20" s="2">
        <v>8.577</v>
      </c>
      <c r="S20" s="5">
        <v>8.9700000000000006</v>
      </c>
      <c r="T20" s="5">
        <v>10.51</v>
      </c>
      <c r="U20" s="5">
        <v>11.178000000000001</v>
      </c>
      <c r="V20" s="5">
        <v>11.903</v>
      </c>
      <c r="W20" s="5">
        <v>12.727</v>
      </c>
      <c r="X20" s="5">
        <v>12.733000000000001</v>
      </c>
      <c r="Y20" s="5">
        <v>14.515000000000001</v>
      </c>
      <c r="Z20" s="5">
        <v>17.718</v>
      </c>
      <c r="AA20" s="5">
        <v>20.370999999999999</v>
      </c>
      <c r="AB20" s="5">
        <v>21.568000000000001</v>
      </c>
      <c r="AC20" s="5">
        <v>26.873000000000001</v>
      </c>
      <c r="AD20" s="5">
        <v>31.292000000000002</v>
      </c>
      <c r="AE20" s="2">
        <v>32.777000000000001</v>
      </c>
      <c r="AF20" s="5">
        <v>34.271999999999998</v>
      </c>
      <c r="AG20" s="5">
        <v>37.11</v>
      </c>
      <c r="AH20" s="5">
        <v>39.277999999999999</v>
      </c>
      <c r="AI20" s="5">
        <v>41.084000000000003</v>
      </c>
      <c r="AJ20" s="5">
        <v>45.262999999999998</v>
      </c>
      <c r="AK20" s="5"/>
      <c r="AL20" s="2"/>
      <c r="AM20" s="7"/>
      <c r="AN20" s="11"/>
      <c r="AO20" s="9"/>
    </row>
    <row r="21" spans="1:41">
      <c r="A21" s="2" t="s">
        <v>37</v>
      </c>
      <c r="B21" s="2">
        <v>14</v>
      </c>
      <c r="C21" s="2">
        <v>1</v>
      </c>
      <c r="D21" s="2" t="s">
        <v>11</v>
      </c>
      <c r="E21" s="5">
        <v>0.91200000000000003</v>
      </c>
      <c r="F21" s="5">
        <v>1.093</v>
      </c>
      <c r="G21" s="5">
        <v>1.6080000000000001</v>
      </c>
      <c r="H21" s="5">
        <v>2.1240000000000001</v>
      </c>
      <c r="I21" s="5">
        <v>2.2080000000000002</v>
      </c>
      <c r="J21" s="5">
        <v>2.669</v>
      </c>
      <c r="K21" s="2">
        <v>3.4550000000000001</v>
      </c>
      <c r="L21" s="5">
        <v>3.7890000000000001</v>
      </c>
      <c r="M21" s="5">
        <v>4.5579999999999998</v>
      </c>
      <c r="N21" s="5">
        <v>5.6</v>
      </c>
      <c r="O21" s="5">
        <v>5.5</v>
      </c>
      <c r="P21" s="5">
        <v>6.3559999999999999</v>
      </c>
      <c r="Q21" s="5">
        <v>6.798</v>
      </c>
      <c r="R21" s="2">
        <v>7.5510000000000002</v>
      </c>
      <c r="S21" s="5">
        <v>7.9420000000000002</v>
      </c>
      <c r="T21" s="5">
        <v>9.19</v>
      </c>
      <c r="U21" s="5">
        <v>9.8670000000000009</v>
      </c>
      <c r="V21" s="5">
        <v>10.509</v>
      </c>
      <c r="W21" s="5">
        <v>11.042999999999999</v>
      </c>
      <c r="X21" s="5">
        <v>11.048999999999999</v>
      </c>
      <c r="Y21" s="5">
        <v>12.29</v>
      </c>
      <c r="Z21" s="5">
        <v>14.327999999999999</v>
      </c>
      <c r="AA21" s="5">
        <v>15.646000000000001</v>
      </c>
      <c r="AB21" s="5">
        <v>16.292999999999999</v>
      </c>
      <c r="AC21" s="5">
        <v>22.765999999999998</v>
      </c>
      <c r="AD21" s="5">
        <v>24.507999999999999</v>
      </c>
      <c r="AE21" s="2">
        <v>27.129000000000001</v>
      </c>
      <c r="AF21" s="5">
        <v>27.170999999999999</v>
      </c>
      <c r="AG21" s="5">
        <v>31.024000000000001</v>
      </c>
      <c r="AH21" s="5">
        <v>32.725999999999999</v>
      </c>
      <c r="AI21" s="5">
        <v>41.162999999999997</v>
      </c>
      <c r="AJ21" s="5">
        <v>42.481999999999999</v>
      </c>
      <c r="AK21" s="5">
        <v>48.161000000000001</v>
      </c>
      <c r="AL21" s="2"/>
      <c r="AM21" s="7"/>
      <c r="AN21" s="11"/>
      <c r="AO21" s="9"/>
    </row>
    <row r="22" spans="1:41">
      <c r="A22" s="2" t="s">
        <v>38</v>
      </c>
      <c r="B22" s="2">
        <v>14</v>
      </c>
      <c r="C22" s="2">
        <v>2</v>
      </c>
      <c r="D22" s="2" t="s">
        <v>11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2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2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2">
        <v>0</v>
      </c>
      <c r="AF22" s="5">
        <v>0</v>
      </c>
      <c r="AG22" s="5">
        <v>0</v>
      </c>
      <c r="AH22" s="5">
        <v>0</v>
      </c>
      <c r="AI22" s="5">
        <v>0</v>
      </c>
      <c r="AJ22" s="5"/>
      <c r="AK22" s="5"/>
      <c r="AL22" s="2"/>
      <c r="AM22" s="7"/>
      <c r="AN22" s="11"/>
      <c r="AO22" s="9"/>
    </row>
    <row r="23" spans="1:41">
      <c r="A23" s="2" t="s">
        <v>39</v>
      </c>
      <c r="B23" s="2">
        <v>14</v>
      </c>
      <c r="C23" s="2">
        <v>9</v>
      </c>
      <c r="D23" s="2" t="s">
        <v>11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2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2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2">
        <v>0</v>
      </c>
      <c r="AF23" s="5">
        <v>0</v>
      </c>
      <c r="AG23" s="5">
        <v>0</v>
      </c>
      <c r="AH23" s="5">
        <v>0</v>
      </c>
      <c r="AI23" s="5">
        <v>0</v>
      </c>
      <c r="AJ23" s="5"/>
      <c r="AK23" s="5"/>
      <c r="AL23" s="2"/>
      <c r="AM23" s="7"/>
      <c r="AN23" s="11"/>
      <c r="AO23" s="9"/>
    </row>
    <row r="24" spans="1:41">
      <c r="A24" s="2" t="s">
        <v>40</v>
      </c>
      <c r="B24" s="2">
        <v>15</v>
      </c>
      <c r="C24" s="2">
        <v>2</v>
      </c>
      <c r="D24" s="2" t="s">
        <v>11</v>
      </c>
      <c r="E24" s="5">
        <v>1.127</v>
      </c>
      <c r="F24" s="5">
        <v>1.387</v>
      </c>
      <c r="G24" s="5">
        <v>2.169</v>
      </c>
      <c r="H24" s="5">
        <v>3.0960000000000001</v>
      </c>
      <c r="I24" s="5">
        <v>3.2669999999999999</v>
      </c>
      <c r="J24" s="5">
        <v>4.0369999999999999</v>
      </c>
      <c r="K24" s="2">
        <v>5.8979999999999997</v>
      </c>
      <c r="L24" s="5">
        <v>6.5519999999999996</v>
      </c>
      <c r="M24" s="5">
        <v>8.6259999999999994</v>
      </c>
      <c r="N24" s="5">
        <v>11.089</v>
      </c>
      <c r="O24" s="5">
        <v>11.196999999999999</v>
      </c>
      <c r="P24" s="5">
        <v>13.226000000000001</v>
      </c>
      <c r="Q24" s="5">
        <v>15.317</v>
      </c>
      <c r="R24">
        <v>16.832999999999998</v>
      </c>
      <c r="S24" s="5">
        <v>18.814</v>
      </c>
      <c r="T24" s="5">
        <v>21.616</v>
      </c>
      <c r="U24" s="5">
        <v>24.573</v>
      </c>
      <c r="V24" s="5">
        <v>27.311</v>
      </c>
      <c r="W24" s="5">
        <v>30.085999999999999</v>
      </c>
      <c r="X24" s="5">
        <v>30.652000000000001</v>
      </c>
      <c r="Y24" s="5">
        <v>34.006</v>
      </c>
      <c r="Z24" s="5">
        <v>39.597000000000001</v>
      </c>
      <c r="AA24" s="5">
        <v>43.753</v>
      </c>
      <c r="AB24" s="5">
        <v>44.045000000000002</v>
      </c>
      <c r="AC24" s="5">
        <v>54.662999999999997</v>
      </c>
      <c r="AD24" s="5">
        <v>58.048000000000002</v>
      </c>
      <c r="AE24" s="2">
        <v>58.975999999999999</v>
      </c>
      <c r="AF24" s="5">
        <v>59.39</v>
      </c>
      <c r="AG24" s="5">
        <v>60.286000000000001</v>
      </c>
      <c r="AH24" s="5">
        <v>60.393000000000001</v>
      </c>
      <c r="AI24" s="5">
        <v>67.281000000000006</v>
      </c>
      <c r="AJ24" s="5">
        <v>68.299000000000007</v>
      </c>
      <c r="AK24" s="5"/>
      <c r="AL24" s="2"/>
      <c r="AM24" s="7"/>
      <c r="AN24" s="11"/>
      <c r="AO24" s="9"/>
    </row>
    <row r="25" spans="1:41">
      <c r="A25" s="2" t="s">
        <v>41</v>
      </c>
      <c r="B25" s="2">
        <v>15</v>
      </c>
      <c r="C25" s="2">
        <v>7</v>
      </c>
      <c r="D25" s="2" t="s">
        <v>11</v>
      </c>
      <c r="E25" s="5">
        <v>1.3089999999999999</v>
      </c>
      <c r="F25" s="5">
        <v>1.5940000000000001</v>
      </c>
      <c r="G25" s="5">
        <v>2.468</v>
      </c>
      <c r="H25" s="5">
        <v>3.145</v>
      </c>
      <c r="I25" s="5">
        <v>3.1619999999999999</v>
      </c>
      <c r="J25" s="5">
        <v>3.6920000000000002</v>
      </c>
      <c r="K25" s="2">
        <v>5.3559999999999999</v>
      </c>
      <c r="L25" s="5">
        <v>5.516</v>
      </c>
      <c r="M25" s="5">
        <v>6.8789999999999996</v>
      </c>
      <c r="N25" s="5">
        <v>8.0570000000000004</v>
      </c>
      <c r="O25" s="5">
        <v>7.548</v>
      </c>
      <c r="P25" s="5">
        <v>9.1319999999999997</v>
      </c>
      <c r="Q25" s="5">
        <v>9.9290000000000003</v>
      </c>
      <c r="R25" s="2">
        <v>10.695</v>
      </c>
      <c r="S25" s="5">
        <v>10.875</v>
      </c>
      <c r="T25" s="5">
        <v>11.986000000000001</v>
      </c>
      <c r="U25" s="5">
        <v>13.093</v>
      </c>
      <c r="V25" s="5">
        <v>14.084</v>
      </c>
      <c r="W25" s="5">
        <v>15.006</v>
      </c>
      <c r="X25" s="5">
        <v>15.573</v>
      </c>
      <c r="Y25" s="5">
        <v>18.478000000000002</v>
      </c>
      <c r="Z25" s="5">
        <v>20.465</v>
      </c>
      <c r="AA25" s="5">
        <v>23.105</v>
      </c>
      <c r="AB25" s="5">
        <v>24.713999999999999</v>
      </c>
      <c r="AC25" s="5">
        <v>31.31</v>
      </c>
      <c r="AD25" s="5">
        <v>35.234000000000002</v>
      </c>
      <c r="AE25" s="2">
        <v>36.299999999999997</v>
      </c>
      <c r="AF25" s="5">
        <v>46.101999999999997</v>
      </c>
      <c r="AG25" s="5">
        <v>46.215000000000003</v>
      </c>
      <c r="AH25" s="5">
        <v>46.476999999999997</v>
      </c>
      <c r="AI25" s="5">
        <v>49.31</v>
      </c>
      <c r="AJ25" s="5">
        <v>55.241</v>
      </c>
      <c r="AK25" s="5">
        <v>57.21</v>
      </c>
      <c r="AL25" s="2">
        <v>60.137</v>
      </c>
      <c r="AM25" s="7"/>
      <c r="AN25" s="11"/>
      <c r="AO25" s="9"/>
    </row>
    <row r="26" spans="1:41">
      <c r="A26" s="2" t="s">
        <v>42</v>
      </c>
      <c r="B26" s="2">
        <v>2</v>
      </c>
      <c r="C26" s="2">
        <v>23</v>
      </c>
      <c r="D26" s="2" t="s">
        <v>43</v>
      </c>
      <c r="E26" s="5">
        <v>1.0529999999999999</v>
      </c>
      <c r="F26" s="5">
        <v>1.62</v>
      </c>
      <c r="G26" s="5">
        <v>2.4649999999999999</v>
      </c>
      <c r="H26" s="5">
        <v>3.76</v>
      </c>
      <c r="I26" s="5">
        <v>4.1319999999999997</v>
      </c>
      <c r="J26" s="5">
        <v>4.7699999999999996</v>
      </c>
      <c r="K26" s="2">
        <v>6.2569999999999997</v>
      </c>
      <c r="L26" s="5">
        <v>7.0369999999999999</v>
      </c>
      <c r="M26" s="5">
        <v>7.3970000000000002</v>
      </c>
      <c r="N26" s="5">
        <v>10.654</v>
      </c>
      <c r="O26" s="5">
        <v>11.162000000000001</v>
      </c>
      <c r="P26" s="5">
        <v>13.813000000000001</v>
      </c>
      <c r="Q26" s="5">
        <v>15.333</v>
      </c>
      <c r="R26" s="2">
        <v>18.802</v>
      </c>
      <c r="S26" s="5">
        <v>19.414000000000001</v>
      </c>
      <c r="T26" s="5">
        <v>19.645</v>
      </c>
      <c r="U26" s="5">
        <v>21.975000000000001</v>
      </c>
      <c r="V26" s="5">
        <v>23.984000000000002</v>
      </c>
      <c r="W26" s="5">
        <v>26.835000000000001</v>
      </c>
      <c r="X26" s="5">
        <v>27.734999999999999</v>
      </c>
      <c r="Y26" s="5">
        <v>27.864000000000001</v>
      </c>
      <c r="Z26" s="5">
        <v>33.706000000000003</v>
      </c>
      <c r="AA26" s="5">
        <v>36.44</v>
      </c>
      <c r="AB26" s="5">
        <v>35.018000000000001</v>
      </c>
      <c r="AC26" s="5">
        <v>41.000999999999998</v>
      </c>
      <c r="AD26" s="5">
        <v>41.018000000000001</v>
      </c>
      <c r="AE26" s="2">
        <v>41.128</v>
      </c>
      <c r="AF26" s="5">
        <v>41.344999999999999</v>
      </c>
      <c r="AG26" s="5">
        <v>41.566000000000003</v>
      </c>
      <c r="AH26" s="5">
        <v>41.424999999999997</v>
      </c>
      <c r="AI26" s="5"/>
      <c r="AJ26" s="5"/>
      <c r="AK26" s="5"/>
      <c r="AL26" s="2"/>
      <c r="AM26" s="7"/>
      <c r="AN26" s="11"/>
      <c r="AO26" s="9"/>
    </row>
    <row r="27" spans="1:41">
      <c r="A27" s="2" t="s">
        <v>44</v>
      </c>
      <c r="B27" s="2">
        <v>3</v>
      </c>
      <c r="C27" s="2">
        <v>25</v>
      </c>
      <c r="D27" s="2" t="s">
        <v>43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2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2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2">
        <v>0</v>
      </c>
      <c r="AF27" s="5">
        <v>0</v>
      </c>
      <c r="AG27" s="5">
        <v>0</v>
      </c>
      <c r="AH27" s="5"/>
      <c r="AI27" s="5"/>
      <c r="AJ27" s="5"/>
      <c r="AK27" s="5"/>
      <c r="AL27" s="2"/>
      <c r="AM27" s="7"/>
      <c r="AN27" s="11"/>
      <c r="AO27" s="9"/>
    </row>
    <row r="28" spans="1:41">
      <c r="A28" s="2" t="s">
        <v>45</v>
      </c>
      <c r="B28" s="2">
        <v>4</v>
      </c>
      <c r="C28" s="2">
        <v>23</v>
      </c>
      <c r="D28" s="2" t="s">
        <v>43</v>
      </c>
      <c r="E28" s="5">
        <v>2.113</v>
      </c>
      <c r="F28" s="5">
        <v>2.9279999999999999</v>
      </c>
      <c r="G28" s="5">
        <v>4.2530000000000001</v>
      </c>
      <c r="H28" s="5">
        <v>6.1289999999999996</v>
      </c>
      <c r="I28" s="5">
        <v>7.3380000000000001</v>
      </c>
      <c r="J28" s="5">
        <v>8.4920000000000009</v>
      </c>
      <c r="K28" s="2">
        <v>9.8529999999999998</v>
      </c>
      <c r="L28" s="5">
        <v>11.372999999999999</v>
      </c>
      <c r="M28" s="5">
        <v>11.374000000000001</v>
      </c>
      <c r="N28" s="5">
        <v>13.416</v>
      </c>
      <c r="O28" s="5">
        <v>14.788</v>
      </c>
      <c r="P28" s="5">
        <v>19.84</v>
      </c>
      <c r="Q28" s="5">
        <v>22.475999999999999</v>
      </c>
      <c r="R28" s="2">
        <v>26.428000000000001</v>
      </c>
      <c r="S28" s="5">
        <v>27.184000000000001</v>
      </c>
      <c r="T28" s="5">
        <v>28.658000000000001</v>
      </c>
      <c r="U28" s="5">
        <v>29.584</v>
      </c>
      <c r="V28" s="5">
        <v>30.834</v>
      </c>
      <c r="W28" s="5">
        <v>33.281999999999996</v>
      </c>
      <c r="X28" s="5">
        <v>34.262999999999998</v>
      </c>
      <c r="Y28" s="5">
        <v>32.469000000000001</v>
      </c>
      <c r="Z28" s="5">
        <v>35.664000000000001</v>
      </c>
      <c r="AA28" s="5">
        <v>35.479999999999997</v>
      </c>
      <c r="AB28" s="5">
        <v>35.878999999999998</v>
      </c>
      <c r="AC28" s="5">
        <v>39.918999999999997</v>
      </c>
      <c r="AD28" s="5">
        <v>38.808</v>
      </c>
      <c r="AE28" s="2">
        <v>38.756</v>
      </c>
      <c r="AF28" s="5">
        <v>38.113</v>
      </c>
      <c r="AG28" s="39"/>
      <c r="AH28" s="5"/>
      <c r="AI28" s="5"/>
      <c r="AJ28" s="5"/>
      <c r="AK28" s="5"/>
      <c r="AL28" s="2"/>
      <c r="AM28" s="7"/>
      <c r="AN28" s="11"/>
      <c r="AO28" s="9"/>
    </row>
    <row r="29" spans="1:41">
      <c r="A29" s="2" t="s">
        <v>46</v>
      </c>
      <c r="B29" s="2">
        <v>4</v>
      </c>
      <c r="C29" s="2">
        <v>27</v>
      </c>
      <c r="D29" s="2" t="s">
        <v>43</v>
      </c>
      <c r="E29" s="5">
        <v>2.3940000000000001</v>
      </c>
      <c r="F29" s="5">
        <v>3.306</v>
      </c>
      <c r="G29" s="5">
        <v>4.7039999999999997</v>
      </c>
      <c r="H29" s="5">
        <v>5.5570000000000004</v>
      </c>
      <c r="I29" s="5">
        <v>6.3730000000000002</v>
      </c>
      <c r="J29" s="5">
        <v>7.8869999999999996</v>
      </c>
      <c r="K29" s="2">
        <v>10.002000000000001</v>
      </c>
      <c r="L29" s="5">
        <v>11.24</v>
      </c>
      <c r="M29" s="5">
        <v>11.252000000000001</v>
      </c>
      <c r="N29" s="5">
        <v>12.78</v>
      </c>
      <c r="O29" s="5">
        <v>13.868</v>
      </c>
      <c r="P29" s="5">
        <v>16.167000000000002</v>
      </c>
      <c r="Q29" s="5">
        <v>16.05</v>
      </c>
      <c r="R29" s="2">
        <v>16.161999999999999</v>
      </c>
      <c r="S29" s="5">
        <v>17.591999999999999</v>
      </c>
      <c r="T29" s="5">
        <v>18.552</v>
      </c>
      <c r="U29" s="5">
        <v>20.129000000000001</v>
      </c>
      <c r="V29" s="5">
        <v>21.163</v>
      </c>
      <c r="W29" s="5">
        <v>23.341999999999999</v>
      </c>
      <c r="X29" s="5">
        <v>23.648</v>
      </c>
      <c r="Y29" s="5">
        <v>23.45</v>
      </c>
      <c r="Z29" s="5">
        <v>25.190999999999999</v>
      </c>
      <c r="AA29" s="5">
        <v>23.783999999999999</v>
      </c>
      <c r="AB29" s="5">
        <v>25.355</v>
      </c>
      <c r="AC29" s="5">
        <v>26</v>
      </c>
      <c r="AD29" s="5">
        <v>20.059999999999999</v>
      </c>
      <c r="AE29" s="2">
        <v>26.4</v>
      </c>
      <c r="AF29" s="7">
        <v>26.655999999999999</v>
      </c>
      <c r="AG29" s="11">
        <v>26.841999999999999</v>
      </c>
      <c r="AH29" s="38">
        <v>26.759</v>
      </c>
      <c r="AI29" s="5">
        <v>30.085999999999999</v>
      </c>
      <c r="AJ29" s="5">
        <v>31.728000000000002</v>
      </c>
      <c r="AK29" s="5"/>
      <c r="AL29" s="2"/>
      <c r="AM29" s="7"/>
      <c r="AN29" s="11"/>
      <c r="AO29" s="9"/>
    </row>
    <row r="30" spans="1:41">
      <c r="A30" s="2" t="s">
        <v>47</v>
      </c>
      <c r="B30" s="2">
        <v>4</v>
      </c>
      <c r="C30" s="2">
        <v>29</v>
      </c>
      <c r="D30" s="2" t="s">
        <v>43</v>
      </c>
      <c r="E30" s="5">
        <v>3.1789999999999998</v>
      </c>
      <c r="F30" s="5">
        <v>4.2119999999999997</v>
      </c>
      <c r="G30" s="5">
        <v>5.6870000000000003</v>
      </c>
      <c r="H30" s="5">
        <v>6.9749999999999996</v>
      </c>
      <c r="I30" s="5">
        <v>8.0679999999999996</v>
      </c>
      <c r="J30" s="5">
        <v>9.8260000000000005</v>
      </c>
      <c r="K30" s="2">
        <v>11.717000000000001</v>
      </c>
      <c r="L30" s="5">
        <v>14.069000000000001</v>
      </c>
      <c r="M30" s="5">
        <v>14.101000000000001</v>
      </c>
      <c r="N30" s="5">
        <v>18.193999999999999</v>
      </c>
      <c r="O30" s="5">
        <v>18.914999999999999</v>
      </c>
      <c r="P30" s="5">
        <v>22.05</v>
      </c>
      <c r="Q30" s="5">
        <v>22.361999999999998</v>
      </c>
      <c r="R30" s="2">
        <v>26.036999999999999</v>
      </c>
      <c r="S30" s="5">
        <v>27.353000000000002</v>
      </c>
      <c r="T30" s="5">
        <v>28.937999999999999</v>
      </c>
      <c r="U30" s="5">
        <v>28.609000000000002</v>
      </c>
      <c r="V30" s="5">
        <v>29.928999999999998</v>
      </c>
      <c r="W30" s="5">
        <v>30.864999999999998</v>
      </c>
      <c r="X30" s="5">
        <v>32.619</v>
      </c>
      <c r="Y30" s="5">
        <v>32.936999999999998</v>
      </c>
      <c r="Z30" s="5">
        <v>34.712000000000003</v>
      </c>
      <c r="AA30" s="5">
        <v>35.731999999999999</v>
      </c>
      <c r="AB30" s="5">
        <v>35.021000000000001</v>
      </c>
      <c r="AC30" s="5">
        <v>42.05</v>
      </c>
      <c r="AD30" s="5">
        <v>40.677</v>
      </c>
      <c r="AE30" s="2">
        <v>38.558999999999997</v>
      </c>
      <c r="AF30" s="5">
        <v>34.335999999999999</v>
      </c>
      <c r="AG30" s="40">
        <v>34.601999999999997</v>
      </c>
      <c r="AH30" s="5">
        <v>34.656999999999996</v>
      </c>
      <c r="AI30" s="5">
        <v>40.776000000000003</v>
      </c>
      <c r="AJ30" s="5">
        <v>42.234000000000002</v>
      </c>
      <c r="AK30" s="5"/>
      <c r="AL30" s="2"/>
      <c r="AM30" s="7"/>
      <c r="AN30" s="11"/>
      <c r="AO30" s="9"/>
    </row>
    <row r="31" spans="1:41">
      <c r="A31" s="2" t="s">
        <v>48</v>
      </c>
      <c r="B31" s="2">
        <v>5</v>
      </c>
      <c r="C31" s="2">
        <v>6</v>
      </c>
      <c r="D31" s="2" t="s">
        <v>43</v>
      </c>
      <c r="E31" s="5">
        <v>2.331</v>
      </c>
      <c r="F31" s="5">
        <v>3.1360000000000001</v>
      </c>
      <c r="G31" s="5">
        <v>4.681</v>
      </c>
      <c r="H31" s="5">
        <v>5.6429999999999998</v>
      </c>
      <c r="I31" s="5">
        <v>6.69</v>
      </c>
      <c r="J31" s="5">
        <v>7.6820000000000004</v>
      </c>
      <c r="K31" s="2">
        <v>8.7940000000000005</v>
      </c>
      <c r="L31" s="5">
        <v>10.042</v>
      </c>
      <c r="M31" s="5">
        <v>10.042</v>
      </c>
      <c r="N31" s="5">
        <v>12.173999999999999</v>
      </c>
      <c r="O31">
        <v>13.532</v>
      </c>
      <c r="P31" s="5">
        <v>15.481999999999999</v>
      </c>
      <c r="Q31" s="5">
        <v>16.704000000000001</v>
      </c>
      <c r="R31" s="2">
        <v>17.91</v>
      </c>
      <c r="S31" s="5">
        <v>18.66</v>
      </c>
      <c r="T31" s="5">
        <v>19.718</v>
      </c>
      <c r="U31" s="5">
        <v>21.765999999999998</v>
      </c>
      <c r="V31" s="5">
        <v>22.027000000000001</v>
      </c>
      <c r="W31" s="5">
        <v>22.731999999999999</v>
      </c>
      <c r="X31" s="5">
        <v>24.032</v>
      </c>
      <c r="Y31" s="5">
        <v>23.369</v>
      </c>
      <c r="Z31" s="5">
        <v>26.9</v>
      </c>
      <c r="AA31" s="5">
        <v>26.824000000000002</v>
      </c>
      <c r="AB31" s="5">
        <v>27.152000000000001</v>
      </c>
      <c r="AC31" s="5">
        <v>29.286999999999999</v>
      </c>
      <c r="AD31" s="5">
        <v>29.254000000000001</v>
      </c>
      <c r="AE31" s="2">
        <v>29.106999999999999</v>
      </c>
      <c r="AF31" s="5">
        <v>29.068999999999999</v>
      </c>
      <c r="AG31" s="5">
        <v>29.088000000000001</v>
      </c>
      <c r="AH31" s="5">
        <v>29.126000000000001</v>
      </c>
      <c r="AI31" s="5">
        <v>32.573</v>
      </c>
      <c r="AJ31" s="5">
        <v>33.463999999999999</v>
      </c>
      <c r="AK31" s="5">
        <v>33.640999999999998</v>
      </c>
      <c r="AL31" s="2">
        <v>33.789000000000001</v>
      </c>
      <c r="AM31" s="7"/>
      <c r="AN31" s="11"/>
      <c r="AO31" s="9"/>
    </row>
    <row r="32" spans="1:41">
      <c r="A32" s="2" t="s">
        <v>49</v>
      </c>
      <c r="B32" s="2">
        <v>5</v>
      </c>
      <c r="C32" s="2">
        <v>18</v>
      </c>
      <c r="D32" s="2" t="s">
        <v>43</v>
      </c>
      <c r="E32" s="5">
        <v>3.4769999999999999</v>
      </c>
      <c r="F32" s="5">
        <v>4.0119999999999996</v>
      </c>
      <c r="G32" s="5">
        <v>5.42</v>
      </c>
      <c r="H32" s="5">
        <v>5.8250000000000002</v>
      </c>
      <c r="I32" s="5">
        <v>7.0990000000000002</v>
      </c>
      <c r="J32" s="5">
        <v>8.2690000000000001</v>
      </c>
      <c r="K32" s="2">
        <v>9.8059999999999992</v>
      </c>
      <c r="L32" s="5">
        <v>11.449</v>
      </c>
      <c r="M32" s="5">
        <v>11.834</v>
      </c>
      <c r="N32" s="5">
        <v>14.597</v>
      </c>
      <c r="O32" s="5">
        <v>15.404999999999999</v>
      </c>
      <c r="P32" s="5">
        <v>17.834</v>
      </c>
      <c r="Q32" s="5">
        <v>17.780999999999999</v>
      </c>
      <c r="R32" s="2">
        <v>19.14</v>
      </c>
      <c r="S32" s="5">
        <v>19.861999999999998</v>
      </c>
      <c r="T32" s="5">
        <v>21.390999999999998</v>
      </c>
      <c r="U32" s="5">
        <v>22.635999999999999</v>
      </c>
      <c r="V32" s="5">
        <v>23.221</v>
      </c>
      <c r="W32" s="5">
        <v>25.71</v>
      </c>
      <c r="X32">
        <v>26.239000000000001</v>
      </c>
      <c r="Y32" s="5">
        <v>24.952000000000002</v>
      </c>
      <c r="Z32" s="5">
        <v>25.829000000000001</v>
      </c>
      <c r="AA32" s="5">
        <v>24.273</v>
      </c>
      <c r="AB32" s="5">
        <v>26.013999999999999</v>
      </c>
      <c r="AC32" s="5">
        <v>29.036999999999999</v>
      </c>
      <c r="AD32" s="5">
        <v>29.1</v>
      </c>
      <c r="AE32" s="2">
        <v>29.154</v>
      </c>
      <c r="AF32" s="5">
        <v>28.960999999999999</v>
      </c>
      <c r="AG32" s="5">
        <v>27.768000000000001</v>
      </c>
      <c r="AH32" s="5">
        <v>27.802</v>
      </c>
      <c r="AI32" s="5">
        <v>27.547999999999998</v>
      </c>
      <c r="AJ32" s="5">
        <v>28.213999999999999</v>
      </c>
      <c r="AK32" s="5"/>
      <c r="AL32" s="2"/>
      <c r="AM32" s="7"/>
      <c r="AN32" s="11"/>
      <c r="AO32" s="9"/>
    </row>
    <row r="33" spans="1:41">
      <c r="A33" s="2" t="s">
        <v>50</v>
      </c>
      <c r="B33" s="2">
        <v>5</v>
      </c>
      <c r="C33" s="2">
        <v>21</v>
      </c>
      <c r="D33" s="2" t="s">
        <v>43</v>
      </c>
      <c r="E33" s="5">
        <v>3.5049999999999999</v>
      </c>
      <c r="F33" s="5">
        <v>4.3460000000000001</v>
      </c>
      <c r="G33" s="5">
        <v>5.7350000000000003</v>
      </c>
      <c r="H33" s="5">
        <v>6.8040000000000003</v>
      </c>
      <c r="I33" s="5">
        <v>8.4380000000000006</v>
      </c>
      <c r="J33" s="5">
        <v>9.2739999999999991</v>
      </c>
      <c r="K33" s="2">
        <v>10.664999999999999</v>
      </c>
      <c r="L33" s="5">
        <v>13.074</v>
      </c>
      <c r="M33" s="5">
        <v>13.087</v>
      </c>
      <c r="N33" s="5">
        <v>14.968</v>
      </c>
      <c r="O33" s="5">
        <v>16.108000000000001</v>
      </c>
      <c r="P33" s="5">
        <v>18.536999999999999</v>
      </c>
      <c r="Q33" s="5">
        <v>18.518999999999998</v>
      </c>
      <c r="R33" s="2">
        <v>19.635999999999999</v>
      </c>
      <c r="S33" s="5">
        <v>20.616</v>
      </c>
      <c r="T33" s="5">
        <v>20.957000000000001</v>
      </c>
      <c r="U33" s="5">
        <v>23.074999999999999</v>
      </c>
      <c r="V33" s="5">
        <v>23.332000000000001</v>
      </c>
      <c r="W33" s="5">
        <v>25.641999999999999</v>
      </c>
      <c r="X33" s="5">
        <v>26.184000000000001</v>
      </c>
      <c r="Y33" s="5">
        <v>25.125</v>
      </c>
      <c r="Z33" s="5">
        <v>27.97</v>
      </c>
      <c r="AA33" s="5">
        <v>28.431000000000001</v>
      </c>
      <c r="AB33" s="5">
        <v>28.010999999999999</v>
      </c>
      <c r="AC33" s="5">
        <v>31.236000000000001</v>
      </c>
      <c r="AD33" s="5">
        <v>31.344999999999999</v>
      </c>
      <c r="AE33" s="2">
        <v>31.241</v>
      </c>
      <c r="AF33" s="5">
        <v>31.207000000000001</v>
      </c>
      <c r="AG33" s="5">
        <v>32.222999999999999</v>
      </c>
      <c r="AH33" s="5">
        <v>32.305</v>
      </c>
      <c r="AI33" s="5">
        <v>32.549999999999997</v>
      </c>
      <c r="AJ33" s="5">
        <v>34.478999999999999</v>
      </c>
      <c r="AK33" s="5"/>
      <c r="AL33" s="2"/>
      <c r="AM33" s="7"/>
      <c r="AN33" s="11"/>
      <c r="AO33" s="9"/>
    </row>
    <row r="34" spans="1:41">
      <c r="A34" s="2" t="s">
        <v>51</v>
      </c>
      <c r="B34" s="2">
        <v>5</v>
      </c>
      <c r="C34" s="2">
        <v>26</v>
      </c>
      <c r="D34" s="2" t="s">
        <v>43</v>
      </c>
      <c r="E34" s="5">
        <v>4.6360000000000001</v>
      </c>
      <c r="F34" s="5">
        <v>6.32</v>
      </c>
      <c r="G34" s="5">
        <v>8.7070000000000007</v>
      </c>
      <c r="H34" s="5">
        <v>9.4009999999999998</v>
      </c>
      <c r="I34" s="5">
        <v>10.52</v>
      </c>
      <c r="J34" s="5">
        <v>14.476000000000001</v>
      </c>
      <c r="K34" s="2">
        <v>18.39</v>
      </c>
      <c r="L34" s="5">
        <v>21.728000000000002</v>
      </c>
      <c r="M34" s="5">
        <v>21.922999999999998</v>
      </c>
      <c r="N34" s="5">
        <v>24.611999999999998</v>
      </c>
      <c r="O34" s="5">
        <v>26.247</v>
      </c>
      <c r="P34" s="5">
        <v>29.664999999999999</v>
      </c>
      <c r="Q34" s="5">
        <v>32.398000000000003</v>
      </c>
      <c r="R34" s="2">
        <v>35.478999999999999</v>
      </c>
      <c r="S34" s="5">
        <v>36.320999999999998</v>
      </c>
      <c r="T34" s="5">
        <v>39.118000000000002</v>
      </c>
      <c r="U34" s="5">
        <v>40.296999999999997</v>
      </c>
      <c r="V34" s="5">
        <v>41.780999999999999</v>
      </c>
      <c r="W34" s="5">
        <v>42.750999999999998</v>
      </c>
      <c r="X34" s="5">
        <v>42.981999999999999</v>
      </c>
      <c r="Y34" s="5">
        <v>41.55</v>
      </c>
      <c r="Z34" s="5">
        <v>45.128999999999998</v>
      </c>
      <c r="AA34" s="5">
        <v>45.692999999999998</v>
      </c>
      <c r="AB34" s="5">
        <v>46.454000000000001</v>
      </c>
      <c r="AC34" s="5">
        <v>49.984999999999999</v>
      </c>
      <c r="AD34" s="5">
        <v>49.837000000000003</v>
      </c>
      <c r="AE34" s="2">
        <v>50.61</v>
      </c>
      <c r="AF34" s="5"/>
      <c r="AG34" s="5"/>
      <c r="AH34" s="5"/>
      <c r="AI34" s="5"/>
      <c r="AJ34" s="5"/>
      <c r="AK34" s="5"/>
      <c r="AL34" s="2"/>
      <c r="AM34" s="7"/>
      <c r="AN34" s="11"/>
      <c r="AO34" s="9"/>
    </row>
    <row r="35" spans="1:41">
      <c r="A35" s="2" t="s">
        <v>52</v>
      </c>
      <c r="B35" s="2">
        <v>5</v>
      </c>
      <c r="C35" s="2">
        <v>31</v>
      </c>
      <c r="D35" s="2" t="s">
        <v>43</v>
      </c>
      <c r="E35" s="5">
        <v>3.456</v>
      </c>
      <c r="F35" s="5">
        <v>4.9329999999999998</v>
      </c>
      <c r="G35" s="5">
        <v>7.0940000000000003</v>
      </c>
      <c r="H35" s="5">
        <v>8.6530000000000005</v>
      </c>
      <c r="I35" s="5">
        <v>10.946999999999999</v>
      </c>
      <c r="J35" s="5">
        <v>12.678000000000001</v>
      </c>
      <c r="K35" s="2">
        <v>14.739000000000001</v>
      </c>
      <c r="L35" s="5">
        <v>16.033999999999999</v>
      </c>
      <c r="M35" s="5">
        <v>16.065000000000001</v>
      </c>
      <c r="N35" s="5">
        <v>18.071000000000002</v>
      </c>
      <c r="O35" s="5">
        <v>17.597999999999999</v>
      </c>
      <c r="P35" s="5">
        <v>19.001000000000001</v>
      </c>
      <c r="Q35" s="5">
        <v>22.875</v>
      </c>
      <c r="R35" s="2">
        <v>24.289000000000001</v>
      </c>
      <c r="S35" s="5">
        <v>24.69</v>
      </c>
      <c r="T35" s="5">
        <v>27.861000000000001</v>
      </c>
      <c r="U35" s="5">
        <v>29.12</v>
      </c>
      <c r="V35" s="5">
        <v>29.056000000000001</v>
      </c>
      <c r="W35" s="5">
        <v>30.143000000000001</v>
      </c>
      <c r="X35" s="5">
        <v>31.22</v>
      </c>
      <c r="Y35" s="5">
        <v>30.058</v>
      </c>
      <c r="Z35" s="5">
        <v>29.888000000000002</v>
      </c>
      <c r="AA35" s="5">
        <v>28.995000000000001</v>
      </c>
      <c r="AB35" s="5">
        <v>30.14</v>
      </c>
      <c r="AC35" s="5">
        <v>33.098999999999997</v>
      </c>
      <c r="AD35" s="5">
        <v>33.146000000000001</v>
      </c>
      <c r="AE35" s="2">
        <v>33.076000000000001</v>
      </c>
      <c r="AF35" s="5">
        <v>33.064</v>
      </c>
      <c r="AG35" s="5">
        <v>33.173000000000002</v>
      </c>
      <c r="AH35" s="5"/>
      <c r="AI35" s="5"/>
      <c r="AJ35" s="5"/>
      <c r="AK35" s="5"/>
      <c r="AL35" s="2"/>
      <c r="AM35" s="7"/>
      <c r="AN35" s="11"/>
      <c r="AO35" s="9"/>
    </row>
    <row r="36" spans="1:41">
      <c r="A36" s="2" t="s">
        <v>53</v>
      </c>
      <c r="B36" s="2">
        <v>6</v>
      </c>
      <c r="C36" s="2">
        <v>11</v>
      </c>
      <c r="D36" s="2" t="s">
        <v>43</v>
      </c>
      <c r="E36" s="5">
        <v>2.552</v>
      </c>
      <c r="F36" s="5">
        <v>3.6989999999999998</v>
      </c>
      <c r="G36" s="5">
        <v>5.2910000000000004</v>
      </c>
      <c r="H36" s="5">
        <v>6.4160000000000004</v>
      </c>
      <c r="I36" s="5">
        <v>6.92</v>
      </c>
      <c r="J36" s="5">
        <v>8.01</v>
      </c>
      <c r="K36" s="2">
        <v>9.56</v>
      </c>
      <c r="L36" s="5">
        <v>10.967000000000001</v>
      </c>
      <c r="M36" s="5">
        <v>11.465999999999999</v>
      </c>
      <c r="N36" s="5">
        <v>13.973000000000001</v>
      </c>
      <c r="O36" s="5">
        <v>14.897</v>
      </c>
      <c r="P36" s="5">
        <v>17.044</v>
      </c>
      <c r="Q36" s="5">
        <v>17.783999999999999</v>
      </c>
      <c r="R36" s="2">
        <v>19.036999999999999</v>
      </c>
      <c r="S36" s="5">
        <v>19.498999999999999</v>
      </c>
      <c r="T36" s="5">
        <v>20.285</v>
      </c>
      <c r="U36" s="5">
        <v>22.445</v>
      </c>
      <c r="V36" s="5">
        <v>23.056999999999999</v>
      </c>
      <c r="W36" s="5">
        <v>23.33</v>
      </c>
      <c r="X36" s="5">
        <v>22.542000000000002</v>
      </c>
      <c r="Y36" s="5">
        <v>22.231999999999999</v>
      </c>
      <c r="Z36" s="5">
        <v>25.04</v>
      </c>
      <c r="AA36" s="5">
        <v>24.315999999999999</v>
      </c>
      <c r="AB36" s="5">
        <v>25.745000000000001</v>
      </c>
      <c r="AC36" s="5">
        <v>25.832999999999998</v>
      </c>
      <c r="AD36" s="5">
        <v>25.893999999999998</v>
      </c>
      <c r="AE36" s="2">
        <v>25.986999999999998</v>
      </c>
      <c r="AF36" s="5">
        <v>26.001000000000001</v>
      </c>
      <c r="AG36" s="5">
        <v>26.686</v>
      </c>
      <c r="AH36" s="5">
        <v>26.305</v>
      </c>
      <c r="AI36" s="5">
        <v>27.257999999999999</v>
      </c>
      <c r="AJ36" s="5">
        <v>27.263999999999999</v>
      </c>
      <c r="AK36" s="5">
        <v>27.265000000000001</v>
      </c>
      <c r="AL36" s="2">
        <v>27.27</v>
      </c>
      <c r="AM36" s="7"/>
      <c r="AN36" s="11"/>
      <c r="AO36" s="9"/>
    </row>
    <row r="37" spans="1:41">
      <c r="A37" s="2" t="s">
        <v>55</v>
      </c>
      <c r="B37" s="2">
        <v>6</v>
      </c>
      <c r="C37" s="2">
        <v>12</v>
      </c>
      <c r="D37" s="2" t="s">
        <v>43</v>
      </c>
      <c r="E37" s="5">
        <v>4.4050000000000002</v>
      </c>
      <c r="F37" s="5">
        <v>5.8559999999999999</v>
      </c>
      <c r="G37" s="5">
        <v>8.1379999999999999</v>
      </c>
      <c r="H37" s="5">
        <v>9.9060000000000006</v>
      </c>
      <c r="I37" s="5">
        <v>12.064</v>
      </c>
      <c r="J37" s="5">
        <v>13.318</v>
      </c>
      <c r="K37" s="2">
        <v>16.68</v>
      </c>
      <c r="L37" s="5">
        <v>18.591999999999999</v>
      </c>
      <c r="M37" s="5">
        <v>19.667999999999999</v>
      </c>
      <c r="N37" s="5">
        <v>22.721</v>
      </c>
      <c r="O37" s="5">
        <v>23.959</v>
      </c>
      <c r="P37" s="5">
        <v>24.946000000000002</v>
      </c>
      <c r="Q37" s="5">
        <v>28.937999999999999</v>
      </c>
      <c r="R37" s="2">
        <v>29.669</v>
      </c>
      <c r="S37" s="5">
        <v>30.108000000000001</v>
      </c>
      <c r="T37" s="5">
        <v>31.422000000000001</v>
      </c>
      <c r="U37" s="5">
        <v>32.753999999999998</v>
      </c>
      <c r="V37" s="5">
        <v>32.664999999999999</v>
      </c>
      <c r="W37" s="5">
        <v>34.442999999999998</v>
      </c>
      <c r="X37" s="5">
        <v>34.451000000000001</v>
      </c>
      <c r="Y37" s="5">
        <v>32.886000000000003</v>
      </c>
      <c r="Z37" s="5">
        <v>32.283999999999999</v>
      </c>
      <c r="AA37" s="5">
        <v>34.043999999999997</v>
      </c>
      <c r="AB37" s="5">
        <v>32.296999999999997</v>
      </c>
      <c r="AC37" s="5"/>
      <c r="AD37" s="5"/>
      <c r="AE37" s="2"/>
      <c r="AF37" s="5"/>
      <c r="AG37" s="5"/>
      <c r="AH37" s="5"/>
      <c r="AI37" s="5"/>
      <c r="AJ37" s="5"/>
      <c r="AK37" s="5"/>
      <c r="AL37" s="2"/>
      <c r="AM37" s="7"/>
      <c r="AN37" s="11"/>
      <c r="AO37" s="9"/>
    </row>
    <row r="38" spans="1:41">
      <c r="A38" s="2" t="s">
        <v>56</v>
      </c>
      <c r="B38" s="2">
        <v>6</v>
      </c>
      <c r="C38" s="2">
        <v>14</v>
      </c>
      <c r="D38" s="2" t="s">
        <v>43</v>
      </c>
      <c r="E38" s="5">
        <v>1.891</v>
      </c>
      <c r="F38" s="5">
        <v>2.585</v>
      </c>
      <c r="G38" s="5">
        <v>3.694</v>
      </c>
      <c r="H38" s="5">
        <v>4.5629999999999997</v>
      </c>
      <c r="I38" s="5">
        <v>5.226</v>
      </c>
      <c r="J38" s="5">
        <v>6.1</v>
      </c>
      <c r="K38" s="2">
        <v>6.7430000000000003</v>
      </c>
      <c r="L38" s="5">
        <v>8.3239999999999998</v>
      </c>
      <c r="M38" s="5">
        <v>8.9450000000000003</v>
      </c>
      <c r="N38" s="5">
        <v>11.122999999999999</v>
      </c>
      <c r="O38" s="5">
        <v>11.672000000000001</v>
      </c>
      <c r="P38" s="5">
        <v>12.64</v>
      </c>
      <c r="Q38" s="5">
        <v>13.968999999999999</v>
      </c>
      <c r="R38" s="2">
        <v>14.906000000000001</v>
      </c>
      <c r="S38" s="5">
        <v>15.286</v>
      </c>
      <c r="T38" s="5">
        <v>16.902000000000001</v>
      </c>
      <c r="U38" s="5">
        <v>17.448</v>
      </c>
      <c r="V38" s="5">
        <v>17.5</v>
      </c>
      <c r="W38" s="5">
        <v>18.062000000000001</v>
      </c>
      <c r="X38" s="5">
        <v>19.042999999999999</v>
      </c>
      <c r="Y38" s="5">
        <v>19.582000000000001</v>
      </c>
      <c r="Z38" s="5">
        <v>21.283000000000001</v>
      </c>
      <c r="AA38" s="5">
        <v>20.908999999999999</v>
      </c>
      <c r="AB38" s="5">
        <v>22.567</v>
      </c>
      <c r="AC38" s="5">
        <v>22.952999999999999</v>
      </c>
      <c r="AD38" s="5">
        <v>22.847000000000001</v>
      </c>
      <c r="AE38" s="2">
        <v>23.16</v>
      </c>
      <c r="AF38" s="5">
        <v>23.646000000000001</v>
      </c>
      <c r="AG38" s="5">
        <v>23.312000000000001</v>
      </c>
      <c r="AH38" s="5">
        <v>21.582000000000001</v>
      </c>
      <c r="AI38" s="5">
        <v>21.369</v>
      </c>
      <c r="AJ38" s="5"/>
      <c r="AK38" s="5"/>
      <c r="AL38" s="2"/>
      <c r="AM38" s="7"/>
      <c r="AN38" s="11"/>
      <c r="AO38" s="9"/>
    </row>
    <row r="39" spans="1:41">
      <c r="A39" s="2" t="s">
        <v>57</v>
      </c>
      <c r="B39" s="2">
        <v>7</v>
      </c>
      <c r="C39" s="2">
        <v>21</v>
      </c>
      <c r="D39" s="2" t="s">
        <v>43</v>
      </c>
      <c r="E39" s="5">
        <v>2.3340000000000001</v>
      </c>
      <c r="F39" s="5">
        <v>2.9260000000000002</v>
      </c>
      <c r="G39" s="5">
        <v>4.234</v>
      </c>
      <c r="H39" s="5">
        <v>5.5679999999999996</v>
      </c>
      <c r="I39" s="5">
        <v>6.4649999999999999</v>
      </c>
      <c r="J39" s="5">
        <v>7.2060000000000004</v>
      </c>
      <c r="K39" s="2">
        <v>8.7119999999999997</v>
      </c>
      <c r="L39" s="5">
        <v>10.113</v>
      </c>
      <c r="M39" s="5">
        <v>10.744999999999999</v>
      </c>
      <c r="N39" s="5">
        <v>12.984</v>
      </c>
      <c r="O39" s="5">
        <v>13.349</v>
      </c>
      <c r="P39" s="5">
        <v>15.519</v>
      </c>
      <c r="Q39" s="5">
        <v>16.847000000000001</v>
      </c>
      <c r="R39" s="2">
        <v>18.302</v>
      </c>
      <c r="S39" s="5">
        <v>18.134</v>
      </c>
      <c r="T39" s="5">
        <v>19.087</v>
      </c>
      <c r="U39" s="5">
        <v>21.5</v>
      </c>
      <c r="V39" s="5">
        <v>21.289000000000001</v>
      </c>
      <c r="W39" s="5">
        <v>22.042999999999999</v>
      </c>
      <c r="X39" s="5">
        <v>21.788</v>
      </c>
      <c r="Y39" s="5">
        <v>21.867999999999999</v>
      </c>
      <c r="Z39" s="5">
        <v>23.972000000000001</v>
      </c>
      <c r="AA39" s="5">
        <v>23.588999999999999</v>
      </c>
      <c r="AB39" s="5">
        <v>23.896999999999998</v>
      </c>
      <c r="AC39" s="5">
        <v>23.815000000000001</v>
      </c>
      <c r="AD39" s="5">
        <v>24.762</v>
      </c>
      <c r="AE39" s="2">
        <v>24.37</v>
      </c>
      <c r="AF39" s="5">
        <v>23.824999999999999</v>
      </c>
      <c r="AG39" s="5">
        <v>23.821999999999999</v>
      </c>
      <c r="AH39" s="5">
        <v>23.184000000000001</v>
      </c>
      <c r="AI39" s="5">
        <v>23.908000000000001</v>
      </c>
      <c r="AJ39" s="5">
        <v>24.236999999999998</v>
      </c>
      <c r="AK39" s="5">
        <v>24.622</v>
      </c>
      <c r="AL39" s="2">
        <v>25.398</v>
      </c>
      <c r="AM39" s="7"/>
      <c r="AN39" s="11"/>
      <c r="AO39" s="9"/>
    </row>
    <row r="40" spans="1:41">
      <c r="A40" s="2" t="s">
        <v>58</v>
      </c>
      <c r="B40" s="2">
        <v>8</v>
      </c>
      <c r="C40" s="2">
        <v>20</v>
      </c>
      <c r="D40" s="2" t="s">
        <v>43</v>
      </c>
      <c r="E40" s="5">
        <v>3.758</v>
      </c>
      <c r="F40" s="5">
        <v>5.0380000000000003</v>
      </c>
      <c r="G40" s="5">
        <v>7.35</v>
      </c>
      <c r="H40" s="5">
        <v>10.433999999999999</v>
      </c>
      <c r="I40" s="5">
        <v>12.428000000000001</v>
      </c>
      <c r="J40" s="5">
        <v>15.212999999999999</v>
      </c>
      <c r="K40" s="2">
        <v>18.635000000000002</v>
      </c>
      <c r="L40" s="5">
        <v>21.375</v>
      </c>
      <c r="M40" s="5">
        <v>23.192</v>
      </c>
      <c r="N40" s="5">
        <v>27.468</v>
      </c>
      <c r="O40" s="5">
        <v>27.361999999999998</v>
      </c>
      <c r="P40" s="5">
        <v>30.773</v>
      </c>
      <c r="Q40" s="5">
        <v>34.194000000000003</v>
      </c>
      <c r="R40" s="2">
        <v>35.811999999999998</v>
      </c>
      <c r="S40" s="5">
        <v>35.991999999999997</v>
      </c>
      <c r="T40" s="5">
        <v>39.601999999999997</v>
      </c>
      <c r="U40" s="5">
        <v>42.625</v>
      </c>
      <c r="V40" s="5">
        <v>41.667000000000002</v>
      </c>
      <c r="W40" s="5">
        <v>43.884</v>
      </c>
      <c r="X40" s="5">
        <v>42.908000000000001</v>
      </c>
      <c r="Y40" s="5">
        <v>42.122</v>
      </c>
      <c r="Z40" s="5">
        <v>44.496000000000002</v>
      </c>
      <c r="AA40" s="5">
        <v>45.040999999999997</v>
      </c>
      <c r="AB40" s="5">
        <v>45.323999999999998</v>
      </c>
      <c r="AC40" s="5">
        <v>46.643999999999998</v>
      </c>
      <c r="AD40" s="5">
        <v>44.06</v>
      </c>
      <c r="AE40" s="2">
        <v>43.04</v>
      </c>
      <c r="AF40" s="5">
        <v>41.716999999999999</v>
      </c>
      <c r="AG40" s="5">
        <v>41.917999999999999</v>
      </c>
      <c r="AH40" s="5"/>
      <c r="AI40" s="5"/>
      <c r="AJ40" s="5"/>
      <c r="AK40" s="5"/>
      <c r="AL40" s="2"/>
      <c r="AM40" s="7"/>
      <c r="AN40" s="11"/>
      <c r="AO40" s="9"/>
    </row>
    <row r="41" spans="1:41">
      <c r="A41" s="2" t="s">
        <v>59</v>
      </c>
      <c r="B41" s="2">
        <v>8</v>
      </c>
      <c r="C41" s="2">
        <v>27</v>
      </c>
      <c r="D41" s="2" t="s">
        <v>43</v>
      </c>
      <c r="E41" s="5">
        <v>4.6660000000000004</v>
      </c>
      <c r="F41" s="5">
        <v>6.27</v>
      </c>
      <c r="G41" s="5">
        <v>8.6620000000000008</v>
      </c>
      <c r="H41" s="5">
        <v>12.347</v>
      </c>
      <c r="I41" s="5">
        <v>14.798</v>
      </c>
      <c r="J41" s="5">
        <v>17.259</v>
      </c>
      <c r="K41" s="2">
        <v>21.643999999999998</v>
      </c>
      <c r="L41" s="5">
        <v>24.370999999999999</v>
      </c>
      <c r="M41" s="5">
        <v>26.446999999999999</v>
      </c>
      <c r="N41" s="5">
        <v>30.893000000000001</v>
      </c>
      <c r="O41" s="5">
        <v>32.258000000000003</v>
      </c>
      <c r="P41" s="5">
        <v>35.051000000000002</v>
      </c>
      <c r="Q41" s="5">
        <v>38.594999999999999</v>
      </c>
      <c r="R41" s="2">
        <v>37.871000000000002</v>
      </c>
      <c r="S41" s="5">
        <v>38.750999999999998</v>
      </c>
      <c r="T41" s="5">
        <v>40.414999999999999</v>
      </c>
      <c r="U41" s="5">
        <v>46.970999999999997</v>
      </c>
      <c r="V41" s="5">
        <v>44.311</v>
      </c>
      <c r="W41" s="5">
        <v>46.52</v>
      </c>
      <c r="X41" s="5">
        <v>46.735999999999997</v>
      </c>
      <c r="Y41" s="5">
        <v>45.639000000000003</v>
      </c>
      <c r="Z41" s="5">
        <v>47.515999999999998</v>
      </c>
      <c r="AA41" s="5">
        <v>47.341999999999999</v>
      </c>
      <c r="AB41" s="5">
        <v>47.22</v>
      </c>
      <c r="AC41" s="5">
        <v>47.411999999999999</v>
      </c>
      <c r="AD41" s="5">
        <v>47.427</v>
      </c>
      <c r="AE41" s="2">
        <v>47.552</v>
      </c>
      <c r="AF41" s="5"/>
      <c r="AG41" s="5"/>
      <c r="AH41" s="5"/>
      <c r="AI41" s="5"/>
      <c r="AJ41" s="5"/>
      <c r="AK41" s="5"/>
      <c r="AL41" s="2"/>
      <c r="AM41" s="7"/>
      <c r="AN41" s="11"/>
      <c r="AO41" s="9"/>
    </row>
    <row r="42" spans="1:41">
      <c r="A42" s="2" t="s">
        <v>60</v>
      </c>
      <c r="B42" s="2">
        <v>9</v>
      </c>
      <c r="C42" s="2">
        <v>18</v>
      </c>
      <c r="D42" s="2" t="s">
        <v>43</v>
      </c>
      <c r="E42" s="5">
        <v>2.609</v>
      </c>
      <c r="F42" s="5">
        <v>4.0460000000000003</v>
      </c>
      <c r="G42" s="5">
        <v>5.452</v>
      </c>
      <c r="H42" s="5">
        <v>6.89</v>
      </c>
      <c r="I42" s="5">
        <v>7.9889999999999999</v>
      </c>
      <c r="J42" s="5">
        <v>9.3949999999999996</v>
      </c>
      <c r="K42" s="2">
        <v>10.682</v>
      </c>
      <c r="L42" s="5">
        <v>12.2</v>
      </c>
      <c r="M42" s="5">
        <v>13.382</v>
      </c>
      <c r="N42" s="5">
        <v>15.744</v>
      </c>
      <c r="O42" s="5">
        <v>15.944000000000001</v>
      </c>
      <c r="P42" s="5">
        <v>17.335999999999999</v>
      </c>
      <c r="Q42" s="5">
        <v>19.292000000000002</v>
      </c>
      <c r="R42" s="2">
        <v>20.501000000000001</v>
      </c>
      <c r="S42" s="5">
        <v>19.734000000000002</v>
      </c>
      <c r="T42" s="5">
        <v>22.52</v>
      </c>
      <c r="U42" s="5">
        <v>25.626999999999999</v>
      </c>
      <c r="V42" s="5">
        <v>24.106999999999999</v>
      </c>
      <c r="W42" s="5">
        <v>26.73</v>
      </c>
      <c r="X42" s="5">
        <v>27.751999999999999</v>
      </c>
      <c r="Y42" s="5">
        <v>28.896000000000001</v>
      </c>
      <c r="Z42" s="5">
        <v>30.716000000000001</v>
      </c>
      <c r="AA42" s="5">
        <v>30.986999999999998</v>
      </c>
      <c r="AB42" s="5">
        <v>31.231000000000002</v>
      </c>
      <c r="AC42" s="5">
        <v>32.344000000000001</v>
      </c>
      <c r="AD42" s="5">
        <v>32.18</v>
      </c>
      <c r="AE42" s="2">
        <v>32.24</v>
      </c>
      <c r="AF42" s="5">
        <v>31.436</v>
      </c>
      <c r="AG42" s="5">
        <v>31.620999999999999</v>
      </c>
      <c r="AH42" s="5">
        <v>31.686</v>
      </c>
      <c r="AI42" s="5">
        <v>31.878</v>
      </c>
      <c r="AJ42" s="5">
        <v>33.095999999999997</v>
      </c>
      <c r="AK42" s="5"/>
      <c r="AL42" s="2"/>
      <c r="AM42" s="7"/>
      <c r="AN42" s="11"/>
      <c r="AO42" s="9"/>
    </row>
    <row r="43" spans="1:41">
      <c r="A43" s="2" t="s">
        <v>61</v>
      </c>
      <c r="B43" s="2">
        <v>9</v>
      </c>
      <c r="C43" s="2">
        <v>29</v>
      </c>
      <c r="D43" s="2" t="s">
        <v>43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2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2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2">
        <v>0</v>
      </c>
      <c r="AF43" s="5">
        <v>0</v>
      </c>
      <c r="AG43" s="5"/>
      <c r="AH43" s="5"/>
      <c r="AI43" s="5"/>
      <c r="AJ43" s="5"/>
      <c r="AK43" s="5"/>
      <c r="AL43" s="2"/>
      <c r="AM43" s="7"/>
      <c r="AN43" s="11"/>
      <c r="AO43" s="9"/>
    </row>
    <row r="44" spans="1:41">
      <c r="A44" s="2" t="s">
        <v>62</v>
      </c>
      <c r="B44" s="2">
        <v>10</v>
      </c>
      <c r="C44" s="2">
        <v>7</v>
      </c>
      <c r="D44" s="2" t="s">
        <v>43</v>
      </c>
      <c r="E44" s="5">
        <v>0.70199999999999996</v>
      </c>
      <c r="F44" s="5">
        <v>0.95399999999999996</v>
      </c>
      <c r="G44" s="5">
        <v>1.5309999999999999</v>
      </c>
      <c r="H44" s="5">
        <v>2.1139999999999999</v>
      </c>
      <c r="I44" s="5">
        <v>2.6560000000000001</v>
      </c>
      <c r="J44" s="5">
        <v>3.4460000000000002</v>
      </c>
      <c r="K44" s="2">
        <v>4.4059999999999997</v>
      </c>
      <c r="L44" s="5">
        <v>5.5529999999999999</v>
      </c>
      <c r="M44" s="5">
        <v>7.0659999999999998</v>
      </c>
      <c r="N44" s="5">
        <v>8.6519999999999992</v>
      </c>
      <c r="O44" s="5">
        <v>9.3629999999999995</v>
      </c>
      <c r="P44" s="5">
        <v>10.510999999999999</v>
      </c>
      <c r="Q44" s="5">
        <v>12.798</v>
      </c>
      <c r="R44" s="2">
        <v>14.265000000000001</v>
      </c>
      <c r="S44" s="5">
        <v>15.811999999999999</v>
      </c>
      <c r="T44" s="5">
        <v>20.478000000000002</v>
      </c>
      <c r="U44" s="5">
        <v>24.667999999999999</v>
      </c>
      <c r="V44" s="5">
        <v>24.992999999999999</v>
      </c>
      <c r="W44" s="5">
        <v>27.789000000000001</v>
      </c>
      <c r="X44" s="5">
        <v>31.619</v>
      </c>
      <c r="Y44" s="5">
        <v>32.451000000000001</v>
      </c>
      <c r="Z44" s="5">
        <v>36.19</v>
      </c>
      <c r="AA44" s="5">
        <v>36.542999999999999</v>
      </c>
      <c r="AB44" s="5">
        <v>36.643999999999998</v>
      </c>
      <c r="AC44" s="5">
        <v>41.353000000000002</v>
      </c>
      <c r="AD44" s="5">
        <v>40.098999999999997</v>
      </c>
      <c r="AE44" s="2" t="s">
        <v>69</v>
      </c>
      <c r="AF44" s="5">
        <v>39.959000000000003</v>
      </c>
      <c r="AG44" s="5"/>
      <c r="AH44" s="5"/>
      <c r="AI44" s="5"/>
      <c r="AJ44" s="5"/>
      <c r="AK44" s="5"/>
      <c r="AL44" s="2"/>
      <c r="AM44" s="7"/>
      <c r="AN44" s="11"/>
      <c r="AO44" s="9"/>
    </row>
    <row r="45" spans="1:41">
      <c r="A45" s="2" t="s">
        <v>63</v>
      </c>
      <c r="B45" s="2">
        <v>10</v>
      </c>
      <c r="C45" s="2">
        <v>16</v>
      </c>
      <c r="D45" s="2" t="s">
        <v>43</v>
      </c>
      <c r="E45" s="5">
        <v>4.8719999999999999</v>
      </c>
      <c r="F45" s="5">
        <v>6.4390000000000001</v>
      </c>
      <c r="G45" s="5">
        <v>8.4689999999999994</v>
      </c>
      <c r="H45" s="5">
        <v>9.8539999999999992</v>
      </c>
      <c r="I45" s="5">
        <v>11.654</v>
      </c>
      <c r="J45" s="5">
        <v>13.752000000000001</v>
      </c>
      <c r="K45" s="2">
        <v>15.609</v>
      </c>
      <c r="L45" s="5" t="s">
        <v>70</v>
      </c>
      <c r="M45" s="5">
        <v>18.655999999999999</v>
      </c>
      <c r="N45" s="5">
        <v>21.010999999999999</v>
      </c>
      <c r="O45" s="5">
        <v>20.628</v>
      </c>
      <c r="P45" s="5">
        <v>22.016999999999999</v>
      </c>
      <c r="Q45" s="5">
        <v>24.779</v>
      </c>
      <c r="R45" s="2">
        <v>25.02</v>
      </c>
      <c r="S45" s="5">
        <v>25.276</v>
      </c>
      <c r="T45" s="5">
        <v>27.584</v>
      </c>
      <c r="U45" s="5">
        <v>31.67</v>
      </c>
      <c r="V45" s="5">
        <v>29.404</v>
      </c>
      <c r="W45" s="5">
        <v>31.047000000000001</v>
      </c>
      <c r="X45" s="5">
        <v>31.402999999999999</v>
      </c>
      <c r="Y45" s="5">
        <v>30.434999999999999</v>
      </c>
      <c r="Z45" s="5">
        <v>33.93</v>
      </c>
      <c r="AA45" s="5">
        <v>33.954000000000001</v>
      </c>
      <c r="AB45" s="5">
        <v>33.957999999999998</v>
      </c>
      <c r="AC45" s="5">
        <v>34.154000000000003</v>
      </c>
      <c r="AD45" s="5">
        <v>33.360999999999997</v>
      </c>
      <c r="AE45" s="2">
        <v>33.566000000000003</v>
      </c>
      <c r="AF45" s="5">
        <v>33.555</v>
      </c>
      <c r="AG45" s="5">
        <v>33.432000000000002</v>
      </c>
      <c r="AH45" s="5">
        <v>32.945</v>
      </c>
      <c r="AI45" s="5">
        <v>32.793999999999997</v>
      </c>
      <c r="AJ45" s="5">
        <v>34.439</v>
      </c>
      <c r="AK45" s="5"/>
      <c r="AL45" s="2"/>
      <c r="AM45" s="7"/>
      <c r="AN45" s="11"/>
      <c r="AO45" s="9"/>
    </row>
    <row r="46" spans="1:41">
      <c r="A46" s="2" t="s">
        <v>64</v>
      </c>
      <c r="B46" s="2">
        <v>12</v>
      </c>
      <c r="C46" s="2">
        <v>7</v>
      </c>
      <c r="D46" s="2" t="s">
        <v>43</v>
      </c>
      <c r="E46" s="5">
        <v>3.59</v>
      </c>
      <c r="F46" s="5">
        <v>5.55</v>
      </c>
      <c r="G46" s="5">
        <v>8.2100000000000009</v>
      </c>
      <c r="H46" s="5">
        <v>10.906000000000001</v>
      </c>
      <c r="I46" s="5">
        <v>12.734999999999999</v>
      </c>
      <c r="J46" s="5">
        <v>14.291</v>
      </c>
      <c r="K46" s="2">
        <v>16.234000000000002</v>
      </c>
      <c r="L46" s="5">
        <v>18.747</v>
      </c>
      <c r="M46" s="5">
        <v>21.239000000000001</v>
      </c>
      <c r="N46" s="5">
        <v>25</v>
      </c>
      <c r="O46" s="5">
        <v>24.594000000000001</v>
      </c>
      <c r="P46" s="5">
        <v>25.802</v>
      </c>
      <c r="Q46" s="5">
        <v>29.687999999999999</v>
      </c>
      <c r="R46" s="2">
        <v>30.126000000000001</v>
      </c>
      <c r="S46" s="5">
        <v>28.364000000000001</v>
      </c>
      <c r="T46" s="5">
        <v>32.140999999999998</v>
      </c>
      <c r="U46" s="5">
        <v>36.018000000000001</v>
      </c>
      <c r="V46" s="5">
        <v>33.317</v>
      </c>
      <c r="W46" s="5">
        <v>38.374000000000002</v>
      </c>
      <c r="X46" s="5">
        <v>39.302999999999997</v>
      </c>
      <c r="Y46" s="5">
        <v>40.799999999999997</v>
      </c>
      <c r="Z46" s="5">
        <v>41.04</v>
      </c>
      <c r="AA46" s="5">
        <v>41.56</v>
      </c>
      <c r="AB46" s="5">
        <v>41.697000000000003</v>
      </c>
      <c r="AC46" s="5">
        <v>42.281999999999996</v>
      </c>
      <c r="AD46" s="5">
        <v>41.241999999999997</v>
      </c>
      <c r="AE46" s="2"/>
      <c r="AF46" s="5"/>
      <c r="AG46" s="5"/>
      <c r="AH46" s="5"/>
      <c r="AI46" s="5"/>
      <c r="AJ46" s="5"/>
      <c r="AK46" s="5"/>
      <c r="AL46" s="2"/>
      <c r="AM46" s="7"/>
      <c r="AN46" s="11"/>
      <c r="AO46" s="9"/>
    </row>
    <row r="47" spans="1:41">
      <c r="A47" s="2" t="s">
        <v>65</v>
      </c>
      <c r="B47" s="2">
        <v>13</v>
      </c>
      <c r="C47" s="2">
        <v>7</v>
      </c>
      <c r="D47" s="2" t="s">
        <v>43</v>
      </c>
      <c r="E47" s="5">
        <v>0.50900000000000001</v>
      </c>
      <c r="F47" s="5">
        <v>0.8</v>
      </c>
      <c r="G47" s="5">
        <v>1.359</v>
      </c>
      <c r="H47" s="5">
        <v>1.905</v>
      </c>
      <c r="I47" s="5">
        <v>2.57</v>
      </c>
      <c r="J47" s="5" t="s">
        <v>71</v>
      </c>
      <c r="K47" s="2">
        <v>3.9220000000000002</v>
      </c>
      <c r="L47" s="5">
        <v>4.96</v>
      </c>
      <c r="M47" s="5">
        <v>5.8769999999999998</v>
      </c>
      <c r="N47" s="5">
        <v>7.8730000000000002</v>
      </c>
      <c r="O47" s="5">
        <v>7.9320000000000004</v>
      </c>
      <c r="P47" s="5">
        <v>9.59</v>
      </c>
      <c r="Q47" s="5">
        <v>12.316000000000001</v>
      </c>
      <c r="R47" s="2">
        <v>12.787000000000001</v>
      </c>
      <c r="S47" s="5">
        <v>13.545999999999999</v>
      </c>
      <c r="T47" s="5">
        <v>16.957999999999998</v>
      </c>
      <c r="U47" s="5">
        <v>21.625</v>
      </c>
      <c r="V47" s="5">
        <v>21.747</v>
      </c>
      <c r="W47" s="5">
        <v>24.821999999999999</v>
      </c>
      <c r="X47" s="5">
        <v>27.785</v>
      </c>
      <c r="Y47" s="5">
        <v>30.876999999999999</v>
      </c>
      <c r="Z47" s="5">
        <v>35.252000000000002</v>
      </c>
      <c r="AA47" s="5">
        <v>36.256999999999998</v>
      </c>
      <c r="AB47" s="5">
        <v>42.783000000000001</v>
      </c>
      <c r="AC47" s="5">
        <v>46.755000000000003</v>
      </c>
      <c r="AD47" s="5">
        <v>46.259</v>
      </c>
      <c r="AE47" s="2">
        <v>46.384</v>
      </c>
      <c r="AF47" s="5">
        <v>46.005000000000003</v>
      </c>
      <c r="AG47" s="5">
        <v>46.462000000000003</v>
      </c>
      <c r="AH47" s="5">
        <v>46.134999999999998</v>
      </c>
      <c r="AI47" s="5"/>
      <c r="AJ47" s="5"/>
      <c r="AK47" s="5"/>
      <c r="AL47" s="2"/>
      <c r="AM47" s="7"/>
      <c r="AN47" s="11"/>
      <c r="AO47" s="9"/>
    </row>
    <row r="48" spans="1:41">
      <c r="A48" s="2" t="s">
        <v>66</v>
      </c>
      <c r="B48" s="2">
        <v>14</v>
      </c>
      <c r="C48" s="2">
        <v>15</v>
      </c>
      <c r="D48" s="2" t="s">
        <v>43</v>
      </c>
      <c r="E48" s="5">
        <v>4.0549999999999997</v>
      </c>
      <c r="F48" s="5">
        <v>5.0270000000000001</v>
      </c>
      <c r="G48" s="5">
        <v>6.1829999999999998</v>
      </c>
      <c r="H48" s="5">
        <v>7.54</v>
      </c>
      <c r="I48" s="5">
        <v>8.5050000000000008</v>
      </c>
      <c r="J48" s="5">
        <v>9.5839999999999996</v>
      </c>
      <c r="K48" s="2">
        <v>10.879</v>
      </c>
      <c r="L48" s="5">
        <v>13.117000000000001</v>
      </c>
      <c r="M48" s="5">
        <v>15.167999999999999</v>
      </c>
      <c r="N48" s="5">
        <v>17.922000000000001</v>
      </c>
      <c r="O48" s="5">
        <v>17.672999999999998</v>
      </c>
      <c r="P48" s="5">
        <v>18.68</v>
      </c>
      <c r="Q48" s="5">
        <v>21.318000000000001</v>
      </c>
      <c r="R48" s="2">
        <v>20.696999999999999</v>
      </c>
      <c r="S48" s="5">
        <v>20.689</v>
      </c>
      <c r="T48" s="5">
        <v>22.905999999999999</v>
      </c>
      <c r="U48">
        <v>26.079000000000001</v>
      </c>
      <c r="V48" s="5">
        <v>26.190999999999999</v>
      </c>
      <c r="W48" s="5">
        <v>24.777000000000001</v>
      </c>
      <c r="X48" s="5">
        <v>26.533999999999999</v>
      </c>
      <c r="Y48" s="5">
        <v>27.056999999999999</v>
      </c>
      <c r="Z48" s="5">
        <v>29.001999999999999</v>
      </c>
      <c r="AA48" s="5">
        <v>29.341999999999999</v>
      </c>
      <c r="AB48" s="5">
        <v>29.54</v>
      </c>
      <c r="AC48" s="5">
        <v>31.925999999999998</v>
      </c>
      <c r="AD48" s="5">
        <v>31.434999999999999</v>
      </c>
      <c r="AE48" s="2">
        <v>31.695</v>
      </c>
      <c r="AF48" s="5">
        <v>31.617000000000001</v>
      </c>
      <c r="AG48" s="5">
        <v>31.78</v>
      </c>
      <c r="AH48" s="5">
        <v>31.585999999999999</v>
      </c>
      <c r="AI48" s="5">
        <v>31.123000000000001</v>
      </c>
      <c r="AJ48" s="5">
        <v>33.640999999999998</v>
      </c>
      <c r="AK48" s="5"/>
      <c r="AL48" s="2"/>
      <c r="AM48" s="7"/>
      <c r="AN48" s="11"/>
      <c r="AO48" s="9"/>
    </row>
    <row r="49" spans="1:41">
      <c r="A49" s="2" t="s">
        <v>67</v>
      </c>
      <c r="B49" s="2">
        <v>15</v>
      </c>
      <c r="C49" s="2">
        <v>31</v>
      </c>
      <c r="D49" s="2" t="s">
        <v>43</v>
      </c>
      <c r="E49" s="5">
        <v>2.4950000000000001</v>
      </c>
      <c r="F49" s="5">
        <v>3.427</v>
      </c>
      <c r="G49" s="5">
        <v>4.0540000000000003</v>
      </c>
      <c r="H49" s="5">
        <v>5.0049999999999999</v>
      </c>
      <c r="I49" s="5">
        <v>5.5309999999999997</v>
      </c>
      <c r="J49" s="5">
        <v>6.9139999999999997</v>
      </c>
      <c r="K49" s="2">
        <v>8.1790000000000003</v>
      </c>
      <c r="L49" s="5">
        <v>9.2100000000000009</v>
      </c>
      <c r="M49" s="5">
        <v>10.779</v>
      </c>
      <c r="N49" s="5">
        <v>13.409000000000001</v>
      </c>
      <c r="O49" s="5">
        <v>13.23</v>
      </c>
      <c r="P49" s="5">
        <v>14.048</v>
      </c>
      <c r="Q49" s="5">
        <v>16.131</v>
      </c>
      <c r="R49" s="2">
        <v>15.954000000000001</v>
      </c>
      <c r="S49" s="5">
        <v>16.199000000000002</v>
      </c>
      <c r="T49" s="5">
        <v>18.234999999999999</v>
      </c>
      <c r="U49" s="5">
        <v>21.497</v>
      </c>
      <c r="V49" s="5">
        <v>21.382000000000001</v>
      </c>
      <c r="W49" s="5">
        <v>21.434000000000001</v>
      </c>
      <c r="X49" s="5">
        <v>21.390999999999998</v>
      </c>
      <c r="Y49" s="5">
        <v>21.562999999999999</v>
      </c>
      <c r="Z49" s="5">
        <v>23.007000000000001</v>
      </c>
      <c r="AA49" s="5">
        <v>23.289000000000001</v>
      </c>
      <c r="AB49" s="5">
        <v>23.477</v>
      </c>
      <c r="AC49" s="5">
        <v>24.106000000000002</v>
      </c>
      <c r="AD49" s="5">
        <v>23.762</v>
      </c>
      <c r="AE49" s="2">
        <v>23.64</v>
      </c>
      <c r="AF49" s="5">
        <v>23.539000000000001</v>
      </c>
      <c r="AG49" s="5">
        <v>23.684000000000001</v>
      </c>
      <c r="AH49" s="5">
        <v>23.483000000000001</v>
      </c>
      <c r="AI49" s="5">
        <v>22.937000000000001</v>
      </c>
      <c r="AJ49" s="5">
        <v>22.890999999999998</v>
      </c>
      <c r="AK49" s="5">
        <v>22.459</v>
      </c>
      <c r="AL49" s="2">
        <v>22.212</v>
      </c>
      <c r="AM49" s="7"/>
      <c r="AN49" s="12"/>
      <c r="AO49" s="9"/>
    </row>
    <row r="51" spans="1:41">
      <c r="A51" t="s">
        <v>72</v>
      </c>
    </row>
    <row r="53" spans="1:41">
      <c r="A53" t="s">
        <v>73</v>
      </c>
    </row>
    <row r="54" spans="1:41">
      <c r="A54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FE1BE-CC28-4379-B6A9-61A5D020F615}">
  <dimension ref="A1:AP49"/>
  <sheetViews>
    <sheetView workbookViewId="0">
      <pane xSplit="4" ySplit="1" topLeftCell="AB31" activePane="bottomRight" state="frozen"/>
      <selection pane="bottomRight" activeCell="AB26" sqref="AB26"/>
      <selection pane="bottomLeft"/>
      <selection pane="topRight"/>
    </sheetView>
  </sheetViews>
  <sheetFormatPr defaultRowHeight="15"/>
  <cols>
    <col min="5" max="7" width="11.140625" bestFit="1" customWidth="1"/>
    <col min="8" max="11" width="10.140625" bestFit="1" customWidth="1"/>
    <col min="12" max="20" width="11.140625" bestFit="1" customWidth="1"/>
    <col min="25" max="34" width="10.140625" bestFit="1" customWidth="1"/>
    <col min="38" max="38" width="10.140625" bestFit="1" customWidth="1"/>
  </cols>
  <sheetData>
    <row r="1" spans="1:42">
      <c r="A1" s="24" t="s">
        <v>0</v>
      </c>
      <c r="B1" s="24" t="s">
        <v>1</v>
      </c>
      <c r="C1" s="24" t="s">
        <v>2</v>
      </c>
      <c r="D1" s="24" t="s">
        <v>3</v>
      </c>
      <c r="E1" s="26">
        <v>45621</v>
      </c>
      <c r="F1" s="26">
        <v>45623</v>
      </c>
      <c r="G1" s="26">
        <v>45625</v>
      </c>
      <c r="H1" s="26">
        <v>45628</v>
      </c>
      <c r="I1" s="26">
        <v>45630</v>
      </c>
      <c r="J1" s="26">
        <v>45632</v>
      </c>
      <c r="K1" s="26">
        <v>45635</v>
      </c>
      <c r="L1" s="26">
        <v>45637</v>
      </c>
      <c r="M1" s="26">
        <v>45639</v>
      </c>
      <c r="N1" s="26">
        <v>45642</v>
      </c>
      <c r="O1" s="26">
        <v>45644</v>
      </c>
      <c r="P1" s="26">
        <v>45646</v>
      </c>
      <c r="Q1" s="26">
        <v>45649</v>
      </c>
      <c r="R1" s="26">
        <v>45651</v>
      </c>
      <c r="S1" s="26">
        <v>45653</v>
      </c>
      <c r="T1" s="26">
        <v>45656</v>
      </c>
      <c r="U1" s="26">
        <v>45658</v>
      </c>
      <c r="V1" s="26">
        <v>45660</v>
      </c>
      <c r="W1" s="26">
        <v>45663</v>
      </c>
      <c r="X1" s="26">
        <v>45665</v>
      </c>
      <c r="Y1" s="26">
        <v>45667</v>
      </c>
      <c r="Z1" s="26">
        <v>45670</v>
      </c>
      <c r="AA1" s="26">
        <v>45672</v>
      </c>
      <c r="AB1" s="26">
        <v>45674</v>
      </c>
      <c r="AC1" s="26">
        <v>45677</v>
      </c>
      <c r="AD1" s="26">
        <v>45679</v>
      </c>
      <c r="AE1" s="26">
        <v>45681</v>
      </c>
      <c r="AF1" s="26">
        <v>45684</v>
      </c>
      <c r="AG1" s="26">
        <v>45686</v>
      </c>
      <c r="AH1" s="26">
        <v>45688</v>
      </c>
      <c r="AI1" s="26">
        <v>45691</v>
      </c>
      <c r="AJ1" s="26">
        <v>45693</v>
      </c>
      <c r="AK1" s="26">
        <v>45695</v>
      </c>
      <c r="AL1" s="26">
        <v>45698</v>
      </c>
      <c r="AM1" s="24"/>
      <c r="AN1" s="28"/>
      <c r="AO1" s="30"/>
      <c r="AP1" s="31"/>
    </row>
    <row r="2" spans="1:42">
      <c r="A2" s="25" t="s">
        <v>10</v>
      </c>
      <c r="B2" s="25">
        <v>1</v>
      </c>
      <c r="C2" s="25">
        <v>9</v>
      </c>
      <c r="D2" s="25" t="s">
        <v>11</v>
      </c>
      <c r="E2">
        <v>12.087999999999999</v>
      </c>
      <c r="F2" s="25">
        <v>13.462</v>
      </c>
      <c r="G2" s="25">
        <v>22.315000000000001</v>
      </c>
      <c r="H2" s="25">
        <v>23.411999999999999</v>
      </c>
      <c r="I2" s="25">
        <v>29.331</v>
      </c>
      <c r="J2" s="25">
        <v>32.347000000000001</v>
      </c>
      <c r="K2" s="25">
        <v>37.877000000000002</v>
      </c>
      <c r="L2" s="25">
        <v>46.573</v>
      </c>
      <c r="M2" s="25">
        <v>48.363</v>
      </c>
      <c r="N2" s="25">
        <v>50.601999999999997</v>
      </c>
      <c r="O2" s="25"/>
      <c r="P2" s="25"/>
      <c r="Q2" s="25">
        <v>59.191000000000003</v>
      </c>
      <c r="R2" s="25"/>
      <c r="S2" s="25"/>
      <c r="T2" s="25">
        <v>75.585999999999999</v>
      </c>
      <c r="U2" s="25"/>
      <c r="V2" s="25"/>
      <c r="W2" s="25">
        <v>63.545000000000002</v>
      </c>
      <c r="X2" s="25"/>
      <c r="Y2" s="25"/>
      <c r="Z2" s="25">
        <v>88.162999999999997</v>
      </c>
      <c r="AA2" s="25"/>
      <c r="AB2" s="25">
        <v>45.744999999999997</v>
      </c>
      <c r="AC2" s="25">
        <v>55.918999999999997</v>
      </c>
      <c r="AD2" s="25">
        <v>51.360999999999997</v>
      </c>
      <c r="AE2" s="25">
        <v>52.554000000000002</v>
      </c>
      <c r="AF2" s="25">
        <v>49.322000000000003</v>
      </c>
      <c r="AG2" s="25"/>
      <c r="AH2" s="25"/>
      <c r="AI2" s="25"/>
      <c r="AJ2" s="25"/>
      <c r="AK2" s="25"/>
      <c r="AL2" s="25"/>
      <c r="AM2" s="25"/>
      <c r="AN2" s="27"/>
      <c r="AO2" s="29"/>
      <c r="AP2" s="32"/>
    </row>
    <row r="3" spans="1:42">
      <c r="A3" s="25" t="s">
        <v>16</v>
      </c>
      <c r="B3" s="25">
        <v>1</v>
      </c>
      <c r="C3" s="25">
        <v>19</v>
      </c>
      <c r="D3" s="25" t="s">
        <v>11</v>
      </c>
      <c r="E3">
        <v>10.747999999999999</v>
      </c>
      <c r="F3" s="25">
        <v>13.061999999999999</v>
      </c>
      <c r="G3" s="25">
        <v>16.454000000000001</v>
      </c>
      <c r="H3" s="25">
        <v>14.506</v>
      </c>
      <c r="I3" s="25">
        <v>18.925999999999998</v>
      </c>
      <c r="J3" s="25">
        <v>21.422999999999998</v>
      </c>
      <c r="K3" s="25">
        <v>22.905000000000001</v>
      </c>
      <c r="L3" s="25">
        <v>23.986999999999998</v>
      </c>
      <c r="M3" s="25">
        <v>25.533000000000001</v>
      </c>
      <c r="N3" s="25">
        <v>26.541</v>
      </c>
      <c r="O3" s="25"/>
      <c r="P3" s="25"/>
      <c r="Q3" s="25">
        <v>26.079000000000001</v>
      </c>
      <c r="R3" s="25"/>
      <c r="S3" s="25"/>
      <c r="T3" s="25">
        <v>29.068999999999999</v>
      </c>
      <c r="U3" s="25"/>
      <c r="V3" s="25"/>
      <c r="W3" s="25">
        <v>28.335999999999999</v>
      </c>
      <c r="X3" s="25"/>
      <c r="Y3" s="25"/>
      <c r="Z3" s="25">
        <v>35.750999999999998</v>
      </c>
      <c r="AA3" s="25"/>
      <c r="AB3" s="25">
        <v>32.042000000000002</v>
      </c>
      <c r="AC3" s="25"/>
      <c r="AD3" s="25">
        <v>36.765000000000001</v>
      </c>
      <c r="AE3" s="25">
        <v>36.851999999999997</v>
      </c>
      <c r="AF3" s="25">
        <v>54.021000000000001</v>
      </c>
      <c r="AG3" s="25">
        <v>37.862000000000002</v>
      </c>
      <c r="AH3" s="25">
        <v>40.905000000000001</v>
      </c>
      <c r="AI3" s="25">
        <v>42.302999999999997</v>
      </c>
      <c r="AJ3" s="25"/>
      <c r="AK3" s="25"/>
      <c r="AL3" s="25"/>
      <c r="AM3" s="25"/>
      <c r="AN3" s="27"/>
      <c r="AO3" s="29"/>
      <c r="AP3" s="32"/>
    </row>
    <row r="4" spans="1:42">
      <c r="A4" s="25" t="s">
        <v>17</v>
      </c>
      <c r="B4" s="25">
        <v>1</v>
      </c>
      <c r="C4" s="25">
        <v>28</v>
      </c>
      <c r="D4" s="25" t="s">
        <v>11</v>
      </c>
      <c r="E4" s="25">
        <v>8.1370000000000005</v>
      </c>
      <c r="F4" s="25">
        <v>11.962</v>
      </c>
      <c r="G4" s="25">
        <v>16.428000000000001</v>
      </c>
      <c r="H4" s="25">
        <v>17.067</v>
      </c>
      <c r="I4" s="25">
        <v>19.666</v>
      </c>
      <c r="J4" s="25">
        <v>22.861000000000001</v>
      </c>
      <c r="K4" s="25">
        <v>26.064</v>
      </c>
      <c r="L4" s="25">
        <v>27.907</v>
      </c>
      <c r="M4" s="25">
        <v>29.042999999999999</v>
      </c>
      <c r="N4" s="25">
        <v>33.417999999999999</v>
      </c>
      <c r="O4" s="25"/>
      <c r="P4" s="25"/>
      <c r="Q4" s="25">
        <v>34.387999999999998</v>
      </c>
      <c r="R4" s="25"/>
      <c r="S4" s="25"/>
      <c r="T4" s="25">
        <v>38.590000000000003</v>
      </c>
      <c r="U4" s="25"/>
      <c r="V4" s="25"/>
      <c r="W4" s="25">
        <v>32.789000000000001</v>
      </c>
      <c r="X4" s="25"/>
      <c r="Y4" s="25"/>
      <c r="Z4" s="25">
        <v>36.776000000000003</v>
      </c>
      <c r="AA4" s="25"/>
      <c r="AB4" s="25">
        <v>25.885999999999999</v>
      </c>
      <c r="AC4" s="25"/>
      <c r="AD4" s="25">
        <v>42.13</v>
      </c>
      <c r="AE4" s="25">
        <v>50.466000000000001</v>
      </c>
      <c r="AF4" s="25">
        <v>44.408000000000001</v>
      </c>
      <c r="AG4" s="25">
        <v>38.536999999999999</v>
      </c>
      <c r="AH4" s="25">
        <v>57.283000000000001</v>
      </c>
      <c r="AI4" s="25">
        <v>55.351999999999997</v>
      </c>
      <c r="AJ4" s="25">
        <v>64.998999999999995</v>
      </c>
      <c r="AK4" s="25">
        <v>54.506999999999998</v>
      </c>
      <c r="AL4" s="25">
        <v>54.398000000000003</v>
      </c>
      <c r="AM4" s="25"/>
      <c r="AN4" s="27"/>
      <c r="AO4" s="29"/>
      <c r="AP4" s="32"/>
    </row>
    <row r="5" spans="1:42">
      <c r="A5" s="25" t="s">
        <v>18</v>
      </c>
      <c r="B5" s="25">
        <v>2</v>
      </c>
      <c r="C5" s="25">
        <v>32</v>
      </c>
      <c r="D5" s="25" t="s">
        <v>11</v>
      </c>
      <c r="E5" s="25">
        <v>10.55</v>
      </c>
      <c r="F5" s="25">
        <v>12.439</v>
      </c>
      <c r="G5" s="25">
        <v>13.994</v>
      </c>
      <c r="H5" s="25">
        <v>15.468</v>
      </c>
      <c r="I5" s="25">
        <v>18.382000000000001</v>
      </c>
      <c r="J5" s="25">
        <v>21.234000000000002</v>
      </c>
      <c r="K5" s="25">
        <v>23.236999999999998</v>
      </c>
      <c r="L5" s="25">
        <v>27.181999999999999</v>
      </c>
      <c r="M5" s="25">
        <v>28.702000000000002</v>
      </c>
      <c r="N5" s="25">
        <v>31.547000000000001</v>
      </c>
      <c r="O5" s="25"/>
      <c r="P5" s="25"/>
      <c r="Q5" s="25">
        <v>35.710999999999999</v>
      </c>
      <c r="R5" s="25"/>
      <c r="S5" s="25"/>
      <c r="T5" s="25">
        <v>36.941000000000003</v>
      </c>
      <c r="U5" s="25"/>
      <c r="V5" s="25"/>
      <c r="W5" s="25">
        <v>40.218000000000004</v>
      </c>
      <c r="X5" s="25"/>
      <c r="Y5" s="25"/>
      <c r="Z5" s="25">
        <v>40.96</v>
      </c>
      <c r="AA5" s="25"/>
      <c r="AB5" s="25">
        <v>31.329000000000001</v>
      </c>
      <c r="AC5" s="25"/>
      <c r="AD5" s="25">
        <v>43.225999999999999</v>
      </c>
      <c r="AE5" s="25">
        <v>52.905000000000001</v>
      </c>
      <c r="AF5" s="25">
        <v>47.612000000000002</v>
      </c>
      <c r="AG5" s="25">
        <v>54.024999999999999</v>
      </c>
      <c r="AH5" s="25">
        <v>53.134</v>
      </c>
      <c r="AI5" s="25">
        <v>46.877000000000002</v>
      </c>
      <c r="AJ5" s="25">
        <v>67.962999999999994</v>
      </c>
      <c r="AK5" s="25"/>
      <c r="AL5" s="25"/>
      <c r="AM5" s="25"/>
      <c r="AN5" s="27"/>
      <c r="AO5" s="29"/>
      <c r="AP5" s="32"/>
    </row>
    <row r="6" spans="1:42">
      <c r="A6" s="25" t="s">
        <v>19</v>
      </c>
      <c r="B6" s="25">
        <v>3</v>
      </c>
      <c r="C6" s="25">
        <v>14</v>
      </c>
      <c r="D6" s="25" t="s">
        <v>11</v>
      </c>
      <c r="E6" s="25">
        <v>10.308</v>
      </c>
      <c r="F6" s="25">
        <v>13.157999999999999</v>
      </c>
      <c r="G6" s="25">
        <v>14.79</v>
      </c>
      <c r="H6" s="25">
        <v>15.63</v>
      </c>
      <c r="I6" s="25">
        <v>19.183</v>
      </c>
      <c r="J6" s="25">
        <v>20.094000000000001</v>
      </c>
      <c r="K6" s="25">
        <v>25.83</v>
      </c>
      <c r="L6" s="25">
        <v>26.890999999999998</v>
      </c>
      <c r="M6" s="25">
        <v>28.148</v>
      </c>
      <c r="N6" s="25">
        <v>29.603999999999999</v>
      </c>
      <c r="O6" s="25"/>
      <c r="P6" s="25"/>
      <c r="Q6" s="25">
        <v>28.782</v>
      </c>
      <c r="R6" s="25"/>
      <c r="S6" s="25"/>
      <c r="T6" s="25">
        <v>30.167999999999999</v>
      </c>
      <c r="U6" s="25"/>
      <c r="V6" s="25"/>
      <c r="W6" s="25">
        <v>29.501000000000001</v>
      </c>
      <c r="X6" s="25"/>
      <c r="Y6" s="25"/>
      <c r="Z6" s="25">
        <v>29.332999999999998</v>
      </c>
      <c r="AA6" s="25"/>
      <c r="AB6" s="25">
        <v>29.704999999999998</v>
      </c>
      <c r="AC6" s="25"/>
      <c r="AD6" s="25">
        <v>28.152999999999999</v>
      </c>
      <c r="AE6" s="25">
        <v>33.116999999999997</v>
      </c>
      <c r="AF6" s="25">
        <v>37.793999999999997</v>
      </c>
      <c r="AG6" s="25">
        <v>39.881</v>
      </c>
      <c r="AH6" s="25">
        <v>37.993000000000002</v>
      </c>
      <c r="AI6" s="25">
        <v>42.576000000000001</v>
      </c>
      <c r="AJ6" s="25">
        <v>44.993000000000002</v>
      </c>
      <c r="AK6" s="25">
        <v>47.75</v>
      </c>
      <c r="AL6" s="25">
        <v>45.143999999999998</v>
      </c>
      <c r="AM6" s="25"/>
      <c r="AN6" s="27"/>
      <c r="AO6" s="29"/>
      <c r="AP6" s="32"/>
    </row>
    <row r="7" spans="1:42">
      <c r="A7" s="25" t="s">
        <v>21</v>
      </c>
      <c r="B7" s="25">
        <v>3</v>
      </c>
      <c r="C7" s="25">
        <v>24</v>
      </c>
      <c r="D7" s="25" t="s">
        <v>11</v>
      </c>
      <c r="E7" s="25">
        <v>8.375</v>
      </c>
      <c r="F7" s="25">
        <v>10.598000000000001</v>
      </c>
      <c r="G7" s="25">
        <v>12.96</v>
      </c>
      <c r="H7" s="25">
        <v>11.951000000000001</v>
      </c>
      <c r="I7" s="25">
        <v>15.755000000000001</v>
      </c>
      <c r="J7" s="25">
        <v>19.216000000000001</v>
      </c>
      <c r="K7" s="25">
        <v>23.286000000000001</v>
      </c>
      <c r="L7" s="25">
        <v>29.23</v>
      </c>
      <c r="M7" s="25">
        <v>30.715</v>
      </c>
      <c r="N7" s="25">
        <v>35.566000000000003</v>
      </c>
      <c r="O7" s="25"/>
      <c r="P7" s="25"/>
      <c r="Q7" s="25">
        <v>42.6</v>
      </c>
      <c r="R7" s="25"/>
      <c r="S7" s="25"/>
      <c r="T7" s="25">
        <v>41.238</v>
      </c>
      <c r="U7" s="25"/>
      <c r="V7" s="25"/>
      <c r="W7" s="25">
        <v>62.238999999999997</v>
      </c>
      <c r="X7" s="25"/>
      <c r="Y7" s="25"/>
      <c r="Z7" s="25">
        <v>57.536999999999999</v>
      </c>
      <c r="AA7" s="25"/>
      <c r="AB7" s="25">
        <v>47.698</v>
      </c>
      <c r="AC7" s="25"/>
      <c r="AD7" s="25">
        <v>69.534999999999997</v>
      </c>
      <c r="AE7" s="25">
        <v>58.024000000000001</v>
      </c>
      <c r="AF7" s="25"/>
      <c r="AG7" s="25"/>
      <c r="AH7" s="25"/>
      <c r="AI7" s="25"/>
      <c r="AJ7" s="25"/>
      <c r="AK7" s="25"/>
      <c r="AL7" s="25"/>
      <c r="AM7" s="25"/>
      <c r="AN7" s="27"/>
      <c r="AO7" s="29"/>
      <c r="AP7" s="32"/>
    </row>
    <row r="8" spans="1:42">
      <c r="A8" s="25" t="s">
        <v>22</v>
      </c>
      <c r="B8" s="25">
        <v>6</v>
      </c>
      <c r="C8" s="25">
        <v>10</v>
      </c>
      <c r="D8" s="25" t="s">
        <v>11</v>
      </c>
      <c r="E8" s="25">
        <v>4.0650000000000004</v>
      </c>
      <c r="F8" s="25">
        <v>4.8849999999999998</v>
      </c>
      <c r="G8" s="25">
        <v>3.7349999999999999</v>
      </c>
      <c r="H8" s="25">
        <v>4.2309999999999999</v>
      </c>
      <c r="I8" s="25">
        <v>7.1289999999999996</v>
      </c>
      <c r="J8" s="25">
        <v>5.4089999999999998</v>
      </c>
      <c r="K8" s="25">
        <v>9.1539999999999999</v>
      </c>
      <c r="L8" s="25">
        <v>11.504</v>
      </c>
      <c r="M8" s="25">
        <v>11.141999999999999</v>
      </c>
      <c r="N8" s="25">
        <v>10.11</v>
      </c>
      <c r="O8" s="25"/>
      <c r="P8" s="25"/>
      <c r="Q8" s="25">
        <v>17.96</v>
      </c>
      <c r="R8" s="25"/>
      <c r="S8" s="25"/>
      <c r="T8" s="25">
        <v>23.472000000000001</v>
      </c>
      <c r="U8" s="25"/>
      <c r="V8" s="25"/>
      <c r="W8" s="25">
        <v>32.85</v>
      </c>
      <c r="X8" s="25"/>
      <c r="Y8" s="25"/>
      <c r="Z8" s="25">
        <v>48.47</v>
      </c>
      <c r="AA8" s="25"/>
      <c r="AB8" s="25">
        <v>39.524000000000001</v>
      </c>
      <c r="AC8" s="25"/>
      <c r="AD8" s="25">
        <v>43.146000000000001</v>
      </c>
      <c r="AE8" s="25"/>
      <c r="AF8" s="25"/>
      <c r="AG8" s="25"/>
      <c r="AH8" s="25"/>
      <c r="AI8" s="25"/>
      <c r="AJ8" s="25"/>
      <c r="AK8" s="25"/>
      <c r="AL8" s="25"/>
      <c r="AM8" s="25"/>
      <c r="AN8" s="27"/>
      <c r="AO8" s="29"/>
      <c r="AP8" s="32"/>
    </row>
    <row r="9" spans="1:42">
      <c r="A9" s="25" t="s">
        <v>24</v>
      </c>
      <c r="B9" s="25">
        <v>6</v>
      </c>
      <c r="C9" s="25">
        <v>18</v>
      </c>
      <c r="D9" s="25" t="s">
        <v>11</v>
      </c>
      <c r="E9" s="25">
        <v>8.7520000000000007</v>
      </c>
      <c r="F9" s="25">
        <v>10.561999999999999</v>
      </c>
      <c r="G9" s="25">
        <v>11.279</v>
      </c>
      <c r="H9" s="25">
        <v>13.927</v>
      </c>
      <c r="I9" s="25">
        <v>15.938000000000001</v>
      </c>
      <c r="J9" s="25">
        <v>18.963000000000001</v>
      </c>
      <c r="K9" s="25">
        <v>21.821999999999999</v>
      </c>
      <c r="L9" s="25">
        <v>27.753</v>
      </c>
      <c r="M9" s="25">
        <v>28.855</v>
      </c>
      <c r="N9" s="25">
        <v>28.401</v>
      </c>
      <c r="O9" s="25"/>
      <c r="P9" s="25"/>
      <c r="Q9" s="25">
        <v>48.89</v>
      </c>
      <c r="R9" s="25"/>
      <c r="S9" s="25"/>
      <c r="T9" s="25">
        <v>58.573</v>
      </c>
      <c r="U9" s="25"/>
      <c r="V9" s="25"/>
      <c r="W9" s="25">
        <v>63.624000000000002</v>
      </c>
      <c r="X9" s="25"/>
      <c r="Y9" s="25"/>
      <c r="Z9" s="25">
        <v>65.966999999999999</v>
      </c>
      <c r="AA9" s="25"/>
      <c r="AB9" s="25">
        <v>56.85</v>
      </c>
      <c r="AC9" s="25"/>
      <c r="AD9" s="25">
        <v>53.064</v>
      </c>
      <c r="AE9" s="25">
        <v>60.03</v>
      </c>
      <c r="AF9" s="25"/>
      <c r="AG9" s="25"/>
      <c r="AH9" s="25"/>
      <c r="AI9" s="25"/>
      <c r="AJ9" s="25"/>
      <c r="AK9" s="25"/>
      <c r="AL9" s="25"/>
      <c r="AM9" s="25"/>
      <c r="AN9" s="27"/>
      <c r="AO9" s="29"/>
      <c r="AP9" s="32"/>
    </row>
    <row r="10" spans="1:42">
      <c r="A10" s="25" t="s">
        <v>25</v>
      </c>
      <c r="B10" s="25">
        <v>7</v>
      </c>
      <c r="C10" s="25">
        <v>17</v>
      </c>
      <c r="D10" s="25" t="s">
        <v>11</v>
      </c>
      <c r="E10" s="25">
        <v>8.1180000000000003</v>
      </c>
      <c r="F10" s="25">
        <v>9.7880000000000003</v>
      </c>
      <c r="G10" s="25">
        <v>10.17</v>
      </c>
      <c r="H10" s="25">
        <v>12.816000000000001</v>
      </c>
      <c r="I10" s="25">
        <v>16.521999999999998</v>
      </c>
      <c r="J10" s="25">
        <v>19.187000000000001</v>
      </c>
      <c r="K10" s="25">
        <v>22.052</v>
      </c>
      <c r="L10" s="25">
        <v>22.346</v>
      </c>
      <c r="M10" s="25">
        <v>23.469000000000001</v>
      </c>
      <c r="N10" s="25">
        <v>24.202999999999999</v>
      </c>
      <c r="O10" s="25"/>
      <c r="P10" s="25"/>
      <c r="Q10" s="25">
        <v>26.408999999999999</v>
      </c>
      <c r="R10" s="25"/>
      <c r="S10" s="25"/>
      <c r="T10" s="25">
        <v>30.516999999999999</v>
      </c>
      <c r="U10" s="25"/>
      <c r="V10" s="25"/>
      <c r="W10" s="25">
        <v>36.445999999999998</v>
      </c>
      <c r="X10" s="25"/>
      <c r="Y10" s="25"/>
      <c r="Z10" s="25">
        <v>30.567</v>
      </c>
      <c r="AA10" s="25"/>
      <c r="AB10" s="25">
        <v>25.731999999999999</v>
      </c>
      <c r="AC10" s="25"/>
      <c r="AD10" s="25">
        <v>42.972999999999999</v>
      </c>
      <c r="AE10" s="25">
        <v>49.485999999999997</v>
      </c>
      <c r="AF10" s="25">
        <v>39.216999999999999</v>
      </c>
      <c r="AG10" s="25">
        <v>49.975999999999999</v>
      </c>
      <c r="AH10" s="25">
        <v>52.777000000000001</v>
      </c>
      <c r="AI10" s="25">
        <v>55.923999999999999</v>
      </c>
      <c r="AJ10" s="25">
        <v>56.569000000000003</v>
      </c>
      <c r="AK10" s="25"/>
      <c r="AL10" s="25"/>
      <c r="AM10" s="25"/>
      <c r="AN10" s="27"/>
      <c r="AO10" s="29"/>
      <c r="AP10" s="32"/>
    </row>
    <row r="11" spans="1:42">
      <c r="A11" s="25" t="s">
        <v>26</v>
      </c>
      <c r="B11" s="25">
        <v>7</v>
      </c>
      <c r="C11" s="25">
        <v>28</v>
      </c>
      <c r="D11" s="25" t="s">
        <v>11</v>
      </c>
      <c r="E11" s="25">
        <v>10.73</v>
      </c>
      <c r="F11" s="25">
        <v>12.749000000000001</v>
      </c>
      <c r="G11" s="25">
        <v>13.912000000000001</v>
      </c>
      <c r="H11" s="25">
        <v>15.394</v>
      </c>
      <c r="I11" s="25">
        <v>20.943000000000001</v>
      </c>
      <c r="J11" s="25">
        <v>23.35</v>
      </c>
      <c r="K11" s="25">
        <v>25.3</v>
      </c>
      <c r="L11" s="25">
        <v>28.172000000000001</v>
      </c>
      <c r="M11" s="25">
        <v>30.486999999999998</v>
      </c>
      <c r="N11" s="25">
        <v>34.432000000000002</v>
      </c>
      <c r="O11" s="25"/>
      <c r="P11" s="25"/>
      <c r="Q11" s="25">
        <v>35.18</v>
      </c>
      <c r="R11" s="25"/>
      <c r="S11" s="25"/>
      <c r="T11" s="25">
        <v>40.470999999999997</v>
      </c>
      <c r="U11" s="25"/>
      <c r="V11" s="25"/>
      <c r="W11" s="25">
        <v>47.298999999999999</v>
      </c>
      <c r="X11" s="25"/>
      <c r="Y11" s="25"/>
      <c r="Z11" s="25">
        <v>51.555</v>
      </c>
      <c r="AA11" s="25"/>
      <c r="AB11" s="25">
        <v>29.385999999999999</v>
      </c>
      <c r="AC11" s="25"/>
      <c r="AD11" s="25">
        <v>33.136000000000003</v>
      </c>
      <c r="AE11" s="25">
        <v>42.101999999999997</v>
      </c>
      <c r="AF11" s="25">
        <v>48.305999999999997</v>
      </c>
      <c r="AG11" s="25">
        <v>47.363999999999997</v>
      </c>
      <c r="AH11" s="25">
        <v>54.875</v>
      </c>
      <c r="AI11" s="25">
        <v>50.338000000000001</v>
      </c>
      <c r="AJ11" s="25"/>
      <c r="AK11" s="25"/>
      <c r="AL11" s="25"/>
      <c r="AM11" s="25"/>
      <c r="AN11" s="27"/>
      <c r="AO11" s="29"/>
      <c r="AP11" s="32"/>
    </row>
    <row r="12" spans="1:42">
      <c r="A12" s="25" t="s">
        <v>27</v>
      </c>
      <c r="B12" s="25">
        <v>8</v>
      </c>
      <c r="C12" s="25">
        <v>13</v>
      </c>
      <c r="D12" s="25" t="s">
        <v>11</v>
      </c>
      <c r="E12" s="25">
        <v>0.93300000000000005</v>
      </c>
      <c r="F12" s="25">
        <v>1.0900000000000001</v>
      </c>
      <c r="G12" s="25">
        <v>1.117</v>
      </c>
      <c r="H12" s="25">
        <v>1.2829999999999999</v>
      </c>
      <c r="I12" s="25">
        <v>1.393</v>
      </c>
      <c r="J12" s="25">
        <v>1.58</v>
      </c>
      <c r="K12" s="25">
        <v>1.635</v>
      </c>
      <c r="L12" s="25">
        <v>1.907</v>
      </c>
      <c r="M12" s="25">
        <v>2.2090000000000001</v>
      </c>
      <c r="N12" s="25">
        <v>2.7869999999999999</v>
      </c>
      <c r="O12" s="25"/>
      <c r="P12" s="25"/>
      <c r="Q12" s="25">
        <v>3.5</v>
      </c>
      <c r="R12" s="25"/>
      <c r="S12" s="25"/>
      <c r="T12" s="25">
        <v>4.8330000000000002</v>
      </c>
      <c r="U12" s="25"/>
      <c r="V12" s="25"/>
      <c r="W12" s="25">
        <v>8.1549999999999994</v>
      </c>
      <c r="X12" s="25"/>
      <c r="Y12" s="25"/>
      <c r="Z12" s="25">
        <v>14.855</v>
      </c>
      <c r="AA12" s="25"/>
      <c r="AB12" s="25">
        <v>9.4979999999999993</v>
      </c>
      <c r="AC12" s="25"/>
      <c r="AD12" s="25">
        <v>23.942</v>
      </c>
      <c r="AE12" s="25">
        <v>30.283999999999999</v>
      </c>
      <c r="AF12" s="25">
        <v>33.430999999999997</v>
      </c>
      <c r="AG12" s="25">
        <v>35.171999999999997</v>
      </c>
      <c r="AH12" s="25">
        <v>43.087000000000003</v>
      </c>
      <c r="AI12" s="25">
        <v>48.923999999999999</v>
      </c>
      <c r="AJ12" s="25">
        <v>67.191000000000003</v>
      </c>
      <c r="AK12" s="25"/>
      <c r="AL12" s="25"/>
      <c r="AM12" s="25"/>
      <c r="AN12" s="27"/>
      <c r="AO12" s="29"/>
      <c r="AP12" s="32"/>
    </row>
    <row r="13" spans="1:42">
      <c r="A13" s="25" t="s">
        <v>28</v>
      </c>
      <c r="B13" s="25">
        <v>9</v>
      </c>
      <c r="C13" s="25">
        <v>24</v>
      </c>
      <c r="D13" s="25" t="s">
        <v>11</v>
      </c>
      <c r="E13" s="25">
        <v>8.5020000000000007</v>
      </c>
      <c r="F13" s="25">
        <v>11.195</v>
      </c>
      <c r="G13" s="25">
        <v>13.337999999999999</v>
      </c>
      <c r="H13" s="25">
        <v>13.045</v>
      </c>
      <c r="I13" s="25">
        <v>17.189</v>
      </c>
      <c r="J13" s="25">
        <v>22.39</v>
      </c>
      <c r="K13" s="25">
        <v>22.536999999999999</v>
      </c>
      <c r="L13" s="25">
        <v>24.882999999999999</v>
      </c>
      <c r="M13" s="25">
        <v>27.617000000000001</v>
      </c>
      <c r="N13" s="25">
        <v>25.045000000000002</v>
      </c>
      <c r="O13" s="25"/>
      <c r="P13" s="25"/>
      <c r="Q13" s="25">
        <v>47.938000000000002</v>
      </c>
      <c r="R13" s="25"/>
      <c r="S13" s="25"/>
      <c r="T13" s="25">
        <v>48.222000000000001</v>
      </c>
      <c r="U13" s="25"/>
      <c r="V13" s="25"/>
      <c r="W13" s="25">
        <v>66.623000000000005</v>
      </c>
      <c r="X13" s="25"/>
      <c r="Y13" s="25"/>
      <c r="Z13" s="25">
        <v>46.298999999999999</v>
      </c>
      <c r="AA13" s="25"/>
      <c r="AB13" s="25">
        <v>38.497</v>
      </c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7"/>
      <c r="AO13" s="29"/>
      <c r="AP13" s="32"/>
    </row>
    <row r="14" spans="1:42">
      <c r="A14" s="25" t="s">
        <v>29</v>
      </c>
      <c r="B14" s="25">
        <v>10</v>
      </c>
      <c r="C14" s="25">
        <v>12</v>
      </c>
      <c r="D14" s="25" t="s">
        <v>11</v>
      </c>
      <c r="E14" s="25">
        <v>8.9329999999999998</v>
      </c>
      <c r="F14" s="25">
        <v>10.929</v>
      </c>
      <c r="G14" s="25">
        <v>11.473000000000001</v>
      </c>
      <c r="H14" s="25">
        <v>12.824999999999999</v>
      </c>
      <c r="I14" s="25">
        <v>16.141999999999999</v>
      </c>
      <c r="J14" s="25">
        <v>20.013000000000002</v>
      </c>
      <c r="K14" s="25">
        <v>21.643000000000001</v>
      </c>
      <c r="L14" s="25">
        <v>24.122</v>
      </c>
      <c r="M14" s="25">
        <v>25.692</v>
      </c>
      <c r="N14" s="25">
        <v>25.003</v>
      </c>
      <c r="O14" s="25"/>
      <c r="P14" s="25"/>
      <c r="Q14" s="25">
        <v>29.597999999999999</v>
      </c>
      <c r="R14" s="25"/>
      <c r="S14" s="25"/>
      <c r="T14" s="25">
        <v>33.889000000000003</v>
      </c>
      <c r="U14" s="25"/>
      <c r="V14" s="25"/>
      <c r="W14" s="25">
        <v>39.457000000000001</v>
      </c>
      <c r="X14" s="25"/>
      <c r="Y14" s="25"/>
      <c r="Z14" s="25">
        <v>43.944000000000003</v>
      </c>
      <c r="AA14" s="25"/>
      <c r="AB14" s="25">
        <v>37.43</v>
      </c>
      <c r="AC14" s="25"/>
      <c r="AD14" s="25">
        <v>49.158000000000001</v>
      </c>
      <c r="AE14" s="25">
        <v>62.655999999999999</v>
      </c>
      <c r="AF14" s="25">
        <v>49.267000000000003</v>
      </c>
      <c r="AG14" s="25">
        <v>58.725999999999999</v>
      </c>
      <c r="AH14" s="25">
        <v>58.656999999999996</v>
      </c>
      <c r="AI14" s="25">
        <v>47.74</v>
      </c>
      <c r="AJ14" s="25">
        <v>53.237000000000002</v>
      </c>
      <c r="AK14" s="25"/>
      <c r="AL14" s="25"/>
      <c r="AM14" s="25"/>
      <c r="AN14" s="27"/>
      <c r="AO14" s="29"/>
      <c r="AP14" s="32"/>
    </row>
    <row r="15" spans="1:42">
      <c r="A15" s="25" t="s">
        <v>30</v>
      </c>
      <c r="B15" s="25">
        <v>11</v>
      </c>
      <c r="C15" s="25">
        <v>24</v>
      </c>
      <c r="D15" s="25" t="s">
        <v>11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/>
      <c r="P15" s="25"/>
      <c r="Q15" s="25">
        <v>0</v>
      </c>
      <c r="R15" s="25"/>
      <c r="S15" s="25"/>
      <c r="T15" s="25">
        <v>0</v>
      </c>
      <c r="U15" s="25"/>
      <c r="V15" s="25"/>
      <c r="W15" s="25">
        <v>0</v>
      </c>
      <c r="X15" s="25"/>
      <c r="Y15" s="25"/>
      <c r="Z15" s="25">
        <v>0</v>
      </c>
      <c r="AA15" s="25"/>
      <c r="AB15" s="25">
        <v>0</v>
      </c>
      <c r="AC15" s="25"/>
      <c r="AD15" s="25"/>
      <c r="AE15" s="25"/>
      <c r="AF15" s="25">
        <v>0</v>
      </c>
      <c r="AG15" s="25">
        <v>0</v>
      </c>
      <c r="AH15" s="25">
        <v>0</v>
      </c>
      <c r="AI15" s="25">
        <v>0</v>
      </c>
      <c r="AJ15" s="25"/>
      <c r="AK15" s="25"/>
      <c r="AL15" s="25"/>
      <c r="AM15" s="25"/>
      <c r="AN15" s="27"/>
      <c r="AO15" s="29"/>
      <c r="AP15" s="32"/>
    </row>
    <row r="16" spans="1:42">
      <c r="A16" s="25" t="s">
        <v>32</v>
      </c>
      <c r="B16" s="25">
        <v>11</v>
      </c>
      <c r="C16" s="25">
        <v>30</v>
      </c>
      <c r="D16" s="25" t="s">
        <v>11</v>
      </c>
      <c r="E16" s="25">
        <v>8.8620000000000001</v>
      </c>
      <c r="F16" s="25">
        <v>10.096</v>
      </c>
      <c r="G16" s="25">
        <v>11.151999999999999</v>
      </c>
      <c r="H16" s="25">
        <v>12.736000000000001</v>
      </c>
      <c r="I16" s="25">
        <v>14.138999999999999</v>
      </c>
      <c r="J16" s="25">
        <v>18.811</v>
      </c>
      <c r="K16" s="25">
        <v>20.196999999999999</v>
      </c>
      <c r="L16" s="25">
        <v>23.283000000000001</v>
      </c>
      <c r="M16" s="25">
        <v>25.45</v>
      </c>
      <c r="N16" s="25">
        <v>26.523</v>
      </c>
      <c r="O16" s="25"/>
      <c r="P16" s="25"/>
      <c r="Q16" s="25">
        <v>33.386000000000003</v>
      </c>
      <c r="R16" s="25"/>
      <c r="S16" s="25"/>
      <c r="T16" s="25">
        <v>37.037999999999997</v>
      </c>
      <c r="U16" s="25"/>
      <c r="V16" s="25"/>
      <c r="W16" s="25">
        <v>41.808</v>
      </c>
      <c r="X16" s="25"/>
      <c r="Y16" s="25"/>
      <c r="Z16" s="25">
        <v>47.156999999999996</v>
      </c>
      <c r="AA16" s="25"/>
      <c r="AB16" s="25">
        <v>47.84</v>
      </c>
      <c r="AC16" s="25"/>
      <c r="AD16" s="25">
        <v>42.384</v>
      </c>
      <c r="AE16" s="25">
        <v>44.426000000000002</v>
      </c>
      <c r="AF16" s="25">
        <v>49.228000000000002</v>
      </c>
      <c r="AG16" s="25">
        <v>44.661000000000001</v>
      </c>
      <c r="AH16" s="25">
        <v>41.07</v>
      </c>
      <c r="AI16" s="25">
        <v>65.272000000000006</v>
      </c>
      <c r="AJ16" s="25">
        <v>50.893999999999998</v>
      </c>
      <c r="AK16" s="25">
        <v>63.776000000000003</v>
      </c>
      <c r="AL16" s="25"/>
      <c r="AM16" s="25"/>
      <c r="AN16" s="27"/>
      <c r="AO16" s="29"/>
      <c r="AP16" s="32"/>
    </row>
    <row r="17" spans="1:42">
      <c r="A17" s="25" t="s">
        <v>33</v>
      </c>
      <c r="B17" s="25">
        <v>12</v>
      </c>
      <c r="C17" s="25">
        <v>18</v>
      </c>
      <c r="D17" s="25" t="s">
        <v>11</v>
      </c>
      <c r="E17" s="25">
        <v>9.0449999999999999</v>
      </c>
      <c r="F17" s="25">
        <v>10.499000000000001</v>
      </c>
      <c r="G17" s="25">
        <v>11.727</v>
      </c>
      <c r="H17" s="25">
        <v>13.766999999999999</v>
      </c>
      <c r="I17" s="25">
        <v>15.864000000000001</v>
      </c>
      <c r="J17" s="25">
        <v>18.792000000000002</v>
      </c>
      <c r="K17" s="25">
        <v>19.870999999999999</v>
      </c>
      <c r="L17" s="25">
        <v>22.626999999999999</v>
      </c>
      <c r="M17" s="25">
        <v>26.263999999999999</v>
      </c>
      <c r="N17" s="25">
        <v>26.661000000000001</v>
      </c>
      <c r="O17" s="25"/>
      <c r="P17" s="25"/>
      <c r="Q17" s="25">
        <v>27.224</v>
      </c>
      <c r="R17" s="25"/>
      <c r="S17" s="25"/>
      <c r="T17" s="25">
        <v>35.677</v>
      </c>
      <c r="U17" s="25"/>
      <c r="V17" s="25"/>
      <c r="W17" s="25">
        <v>41.097000000000001</v>
      </c>
      <c r="X17" s="25"/>
      <c r="Y17" s="25"/>
      <c r="Z17" s="25">
        <v>35.957000000000001</v>
      </c>
      <c r="AA17" s="25"/>
      <c r="AB17" s="25">
        <v>26.59</v>
      </c>
      <c r="AC17" s="25"/>
      <c r="AD17" s="25">
        <v>36.886000000000003</v>
      </c>
      <c r="AE17" s="25">
        <v>38.86</v>
      </c>
      <c r="AF17" s="25">
        <v>42.392000000000003</v>
      </c>
      <c r="AG17" s="25">
        <v>47.848999999999997</v>
      </c>
      <c r="AH17" s="25">
        <v>44.99</v>
      </c>
      <c r="AI17" s="25">
        <v>52.131999999999998</v>
      </c>
      <c r="AJ17" s="25">
        <v>47.148000000000003</v>
      </c>
      <c r="AK17" s="25">
        <v>47.273000000000003</v>
      </c>
      <c r="AL17" s="25"/>
      <c r="AM17" s="25"/>
      <c r="AN17" s="27"/>
      <c r="AO17" s="29"/>
      <c r="AP17" s="32"/>
    </row>
    <row r="18" spans="1:42">
      <c r="A18" s="25" t="s">
        <v>34</v>
      </c>
      <c r="B18" s="25">
        <v>13</v>
      </c>
      <c r="C18" s="25">
        <v>6</v>
      </c>
      <c r="D18" s="25" t="s">
        <v>11</v>
      </c>
      <c r="E18" s="25">
        <v>7.0970000000000004</v>
      </c>
      <c r="F18" s="25">
        <v>8.5120000000000005</v>
      </c>
      <c r="G18" s="25">
        <v>9.9960000000000004</v>
      </c>
      <c r="H18" s="25">
        <v>11.427</v>
      </c>
      <c r="I18" s="25">
        <v>13.984999999999999</v>
      </c>
      <c r="J18" s="25">
        <v>17.550999999999998</v>
      </c>
      <c r="K18" s="25">
        <v>18.451000000000001</v>
      </c>
      <c r="L18" s="25">
        <v>22.052299999999999</v>
      </c>
      <c r="M18" s="25">
        <v>23.131</v>
      </c>
      <c r="N18" s="25">
        <v>26.806999999999999</v>
      </c>
      <c r="O18" s="25"/>
      <c r="P18" s="25"/>
      <c r="Q18" s="25">
        <v>31.241</v>
      </c>
      <c r="R18" s="25"/>
      <c r="S18" s="25"/>
      <c r="T18" s="25">
        <v>43.582000000000001</v>
      </c>
      <c r="U18" s="25"/>
      <c r="V18" s="25"/>
      <c r="W18" s="25">
        <v>42.16</v>
      </c>
      <c r="X18" s="25"/>
      <c r="Y18" s="25"/>
      <c r="Z18" s="25">
        <v>41.335000000000001</v>
      </c>
      <c r="AA18" s="25"/>
      <c r="AB18" s="25">
        <v>34.045999999999999</v>
      </c>
      <c r="AC18" s="25"/>
      <c r="AD18" s="25">
        <v>60.414999999999999</v>
      </c>
      <c r="AE18" s="25">
        <v>65.286000000000001</v>
      </c>
      <c r="AF18" s="25"/>
      <c r="AG18" s="25"/>
      <c r="AH18" s="25"/>
      <c r="AI18" s="25"/>
      <c r="AJ18" s="25"/>
      <c r="AK18" s="25"/>
      <c r="AL18" s="25"/>
      <c r="AM18" s="25"/>
      <c r="AN18" s="27"/>
      <c r="AO18" s="29"/>
      <c r="AP18" s="32"/>
    </row>
    <row r="19" spans="1:42">
      <c r="A19" s="25" t="s">
        <v>35</v>
      </c>
      <c r="B19" s="25">
        <v>13</v>
      </c>
      <c r="C19" s="25">
        <v>25</v>
      </c>
      <c r="D19" s="25" t="s">
        <v>11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/>
      <c r="P19" s="25"/>
      <c r="Q19" s="25">
        <v>0</v>
      </c>
      <c r="R19" s="25"/>
      <c r="S19" s="25"/>
      <c r="T19" s="25">
        <v>0</v>
      </c>
      <c r="U19" s="25"/>
      <c r="V19" s="25"/>
      <c r="W19" s="25">
        <v>0</v>
      </c>
      <c r="X19" s="25"/>
      <c r="Y19" s="25"/>
      <c r="Z19" s="25">
        <v>0</v>
      </c>
      <c r="AA19" s="25"/>
      <c r="AB19" s="25"/>
      <c r="AC19" s="25"/>
      <c r="AD19" s="25"/>
      <c r="AE19" s="25"/>
      <c r="AF19" s="25">
        <v>0</v>
      </c>
      <c r="AG19" s="25">
        <v>0</v>
      </c>
      <c r="AH19" s="25">
        <v>0</v>
      </c>
      <c r="AI19" s="25">
        <v>0</v>
      </c>
      <c r="AJ19" s="25"/>
      <c r="AK19" s="25"/>
      <c r="AL19" s="25"/>
      <c r="AM19" s="25"/>
      <c r="AN19" s="27"/>
      <c r="AO19" s="29"/>
      <c r="AP19" s="32"/>
    </row>
    <row r="20" spans="1:42">
      <c r="A20" s="25" t="s">
        <v>36</v>
      </c>
      <c r="B20" s="25">
        <v>13</v>
      </c>
      <c r="C20" s="25">
        <v>30</v>
      </c>
      <c r="D20" s="25" t="s">
        <v>11</v>
      </c>
      <c r="E20" s="25">
        <v>9.157</v>
      </c>
      <c r="F20" s="25">
        <v>10.516</v>
      </c>
      <c r="G20" s="25">
        <v>12.068</v>
      </c>
      <c r="H20" s="25">
        <v>14.59</v>
      </c>
      <c r="I20" s="25">
        <v>14.138999999999999</v>
      </c>
      <c r="J20" s="25">
        <v>21.777999999999999</v>
      </c>
      <c r="K20" s="25">
        <v>23.411999999999999</v>
      </c>
      <c r="L20" s="25">
        <v>26.414999999999999</v>
      </c>
      <c r="M20" s="25">
        <v>27.66</v>
      </c>
      <c r="N20" s="25">
        <v>29.754000000000001</v>
      </c>
      <c r="O20" s="25"/>
      <c r="P20" s="25"/>
      <c r="Q20" s="25">
        <v>33.26</v>
      </c>
      <c r="R20" s="25"/>
      <c r="S20" s="25"/>
      <c r="T20" s="25">
        <v>36.750999999999998</v>
      </c>
      <c r="U20" s="25"/>
      <c r="V20" s="25"/>
      <c r="W20" s="25">
        <v>34.542000000000002</v>
      </c>
      <c r="X20" s="25"/>
      <c r="Y20" s="25"/>
      <c r="Z20" s="25">
        <v>35.179000000000002</v>
      </c>
      <c r="AA20" s="25"/>
      <c r="AB20" s="25">
        <v>45.128</v>
      </c>
      <c r="AC20" s="25"/>
      <c r="AD20" s="25">
        <v>40.472000000000001</v>
      </c>
      <c r="AE20" s="25">
        <v>40.860999999999997</v>
      </c>
      <c r="AF20" s="25">
        <v>43.558999999999997</v>
      </c>
      <c r="AG20" s="25">
        <v>43.09</v>
      </c>
      <c r="AH20" s="25">
        <v>48.423000000000002</v>
      </c>
      <c r="AI20" s="25">
        <v>45.42</v>
      </c>
      <c r="AJ20" s="25">
        <v>52.634</v>
      </c>
      <c r="AK20" s="25"/>
      <c r="AL20" s="25"/>
      <c r="AM20" s="25"/>
      <c r="AN20" s="27"/>
      <c r="AO20" s="29"/>
      <c r="AP20" s="32"/>
    </row>
    <row r="21" spans="1:42">
      <c r="A21" s="25" t="s">
        <v>37</v>
      </c>
      <c r="B21" s="25">
        <v>14</v>
      </c>
      <c r="C21" s="25">
        <v>1</v>
      </c>
      <c r="D21" s="25" t="s">
        <v>11</v>
      </c>
      <c r="E21" s="25">
        <v>8.1880000000000006</v>
      </c>
      <c r="F21" s="25">
        <v>9.157</v>
      </c>
      <c r="G21" s="25">
        <v>11.349</v>
      </c>
      <c r="H21" s="25">
        <v>13.09</v>
      </c>
      <c r="I21" s="25">
        <v>15.864000000000001</v>
      </c>
      <c r="J21" s="25">
        <v>16.109000000000002</v>
      </c>
      <c r="K21" s="25">
        <v>18.091000000000001</v>
      </c>
      <c r="L21" s="25">
        <v>20.401</v>
      </c>
      <c r="M21" s="25">
        <v>22.416</v>
      </c>
      <c r="N21" s="25">
        <v>24.091999999999999</v>
      </c>
      <c r="O21" s="25"/>
      <c r="P21" s="25"/>
      <c r="Q21" s="25">
        <v>26.152999999999999</v>
      </c>
      <c r="R21" s="25"/>
      <c r="S21" s="25"/>
      <c r="T21" s="25">
        <v>35.981000000000002</v>
      </c>
      <c r="U21" s="25"/>
      <c r="V21" s="25"/>
      <c r="W21" s="25">
        <v>37.606000000000002</v>
      </c>
      <c r="X21" s="25"/>
      <c r="Y21" s="25"/>
      <c r="Z21" s="25">
        <v>39.662999999999997</v>
      </c>
      <c r="AA21" s="25"/>
      <c r="AB21" s="25">
        <v>34.31</v>
      </c>
      <c r="AC21" s="25"/>
      <c r="AD21" s="25">
        <v>37.167999999999999</v>
      </c>
      <c r="AE21" s="25">
        <v>36.548999999999999</v>
      </c>
      <c r="AF21" s="25">
        <v>47.917000000000002</v>
      </c>
      <c r="AG21" s="25">
        <v>37.880000000000003</v>
      </c>
      <c r="AH21" s="25">
        <v>50.491999999999997</v>
      </c>
      <c r="AI21" s="35">
        <v>53.180999999999997</v>
      </c>
      <c r="AJ21" s="25">
        <v>61.884999999999998</v>
      </c>
      <c r="AK21" s="25">
        <v>70.010000000000005</v>
      </c>
      <c r="AL21" s="25"/>
      <c r="AM21" s="25"/>
      <c r="AN21" s="27"/>
      <c r="AO21" s="29"/>
      <c r="AP21" s="32"/>
    </row>
    <row r="22" spans="1:42">
      <c r="A22" s="25" t="s">
        <v>38</v>
      </c>
      <c r="B22" s="25">
        <v>14</v>
      </c>
      <c r="C22" s="25">
        <v>2</v>
      </c>
      <c r="D22" s="25" t="s">
        <v>11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/>
      <c r="P22" s="25"/>
      <c r="Q22" s="25">
        <v>0</v>
      </c>
      <c r="R22" s="25"/>
      <c r="S22" s="25"/>
      <c r="T22" s="25">
        <v>0</v>
      </c>
      <c r="U22" s="25"/>
      <c r="V22" s="25"/>
      <c r="W22" s="25">
        <v>0</v>
      </c>
      <c r="X22" s="25"/>
      <c r="Y22" s="25"/>
      <c r="Z22" s="25">
        <v>0</v>
      </c>
      <c r="AA22" s="25"/>
      <c r="AB22" s="25"/>
      <c r="AC22" s="25"/>
      <c r="AD22" s="25"/>
      <c r="AE22" s="25">
        <v>0</v>
      </c>
      <c r="AF22">
        <v>0</v>
      </c>
      <c r="AG22" s="25">
        <v>0</v>
      </c>
      <c r="AH22" s="27"/>
      <c r="AI22" s="11"/>
      <c r="AJ22" s="32"/>
      <c r="AK22" s="25"/>
      <c r="AL22" s="25"/>
      <c r="AM22" s="25"/>
      <c r="AN22" s="27"/>
      <c r="AO22" s="29"/>
      <c r="AP22" s="32"/>
    </row>
    <row r="23" spans="1:42">
      <c r="A23" s="25" t="s">
        <v>39</v>
      </c>
      <c r="B23" s="25">
        <v>14</v>
      </c>
      <c r="C23" s="25">
        <v>9</v>
      </c>
      <c r="D23" s="25" t="s">
        <v>11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/>
      <c r="P23" s="25"/>
      <c r="Q23" s="25">
        <v>0</v>
      </c>
      <c r="R23" s="25"/>
      <c r="S23" s="25"/>
      <c r="T23" s="25">
        <v>0</v>
      </c>
      <c r="U23" s="25"/>
      <c r="V23" s="25"/>
      <c r="W23" s="25">
        <v>0</v>
      </c>
      <c r="X23" s="25"/>
      <c r="Y23" s="25"/>
      <c r="Z23" s="25">
        <v>0</v>
      </c>
      <c r="AA23" s="25"/>
      <c r="AB23" s="35"/>
      <c r="AC23" s="35"/>
      <c r="AD23" s="25"/>
      <c r="AE23" s="25">
        <v>0</v>
      </c>
      <c r="AF23">
        <v>0</v>
      </c>
      <c r="AG23" s="25">
        <v>0</v>
      </c>
      <c r="AH23" s="27"/>
      <c r="AI23" s="11"/>
      <c r="AJ23" s="32"/>
      <c r="AK23" s="25"/>
      <c r="AL23" s="25"/>
      <c r="AM23" s="25"/>
      <c r="AN23" s="27"/>
      <c r="AO23" s="29"/>
      <c r="AP23" s="32"/>
    </row>
    <row r="24" spans="1:42">
      <c r="A24" s="25" t="s">
        <v>40</v>
      </c>
      <c r="B24" s="25">
        <v>15</v>
      </c>
      <c r="C24" s="25">
        <v>2</v>
      </c>
      <c r="D24" s="25" t="s">
        <v>11</v>
      </c>
      <c r="E24" s="25">
        <v>8.2089999999999996</v>
      </c>
      <c r="F24" s="25">
        <v>11.468</v>
      </c>
      <c r="G24" s="25">
        <v>12.25</v>
      </c>
      <c r="H24" s="25">
        <v>16.893999999999998</v>
      </c>
      <c r="I24" s="25">
        <v>19.602</v>
      </c>
      <c r="J24" s="25">
        <v>22.593</v>
      </c>
      <c r="K24" s="25">
        <v>27.558</v>
      </c>
      <c r="L24" s="25">
        <v>30.97</v>
      </c>
      <c r="M24" s="25">
        <v>35.651000000000003</v>
      </c>
      <c r="N24" s="25">
        <v>38.432000000000002</v>
      </c>
      <c r="O24" s="25"/>
      <c r="P24" s="25"/>
      <c r="Q24" s="25">
        <v>49.204000000000001</v>
      </c>
      <c r="R24" s="25"/>
      <c r="S24" s="25"/>
      <c r="T24" s="25">
        <v>57.280999999999999</v>
      </c>
      <c r="U24" s="25"/>
      <c r="V24" s="25"/>
      <c r="W24" s="25">
        <v>43.552</v>
      </c>
      <c r="X24" s="25"/>
      <c r="Y24" s="25"/>
      <c r="Z24" s="25">
        <v>47.241999999999997</v>
      </c>
      <c r="AA24" s="27"/>
      <c r="AB24" s="11"/>
      <c r="AC24" s="29">
        <v>63.991</v>
      </c>
      <c r="AD24" s="32">
        <v>62.624000000000002</v>
      </c>
      <c r="AE24" s="25">
        <v>44.317</v>
      </c>
      <c r="AF24" s="25">
        <v>50.662999999999997</v>
      </c>
      <c r="AG24" s="25">
        <v>54.588000000000001</v>
      </c>
      <c r="AH24" s="25">
        <v>63.427</v>
      </c>
      <c r="AI24" s="37">
        <v>53.482999999999997</v>
      </c>
      <c r="AJ24" s="25">
        <v>51.418999999999997</v>
      </c>
      <c r="AK24" s="25"/>
      <c r="AL24" s="25"/>
      <c r="AM24" s="25"/>
      <c r="AN24" s="27"/>
      <c r="AO24" s="29"/>
      <c r="AP24" s="32"/>
    </row>
    <row r="25" spans="1:42">
      <c r="A25" s="25" t="s">
        <v>41</v>
      </c>
      <c r="B25" s="25">
        <v>15</v>
      </c>
      <c r="C25" s="25">
        <v>7</v>
      </c>
      <c r="D25" s="25" t="s">
        <v>11</v>
      </c>
      <c r="E25" s="25">
        <v>11.028</v>
      </c>
      <c r="F25" s="25">
        <v>12.62</v>
      </c>
      <c r="G25" s="25">
        <v>14.994999999999999</v>
      </c>
      <c r="H25" s="25">
        <v>18.641999999999999</v>
      </c>
      <c r="I25" s="25">
        <v>18.364999999999998</v>
      </c>
      <c r="J25" s="25">
        <v>21.268000000000001</v>
      </c>
      <c r="K25" s="25">
        <v>24.116</v>
      </c>
      <c r="L25" s="25">
        <v>26.707999999999998</v>
      </c>
      <c r="M25" s="25">
        <v>29.64</v>
      </c>
      <c r="N25" s="25">
        <v>36.482999999999997</v>
      </c>
      <c r="O25" s="25"/>
      <c r="P25" s="25"/>
      <c r="Q25" s="25">
        <v>37.128</v>
      </c>
      <c r="R25" s="25"/>
      <c r="S25" s="25"/>
      <c r="T25" s="25">
        <v>44.667000000000002</v>
      </c>
      <c r="U25" s="25"/>
      <c r="V25" s="25"/>
      <c r="W25" s="25">
        <v>36.258000000000003</v>
      </c>
      <c r="X25" s="25"/>
      <c r="Y25" s="25"/>
      <c r="Z25" s="25">
        <v>43.52</v>
      </c>
      <c r="AA25" s="27"/>
      <c r="AB25" s="11"/>
      <c r="AC25" s="29"/>
      <c r="AD25" s="32">
        <v>51.231000000000002</v>
      </c>
      <c r="AE25" s="25">
        <v>50.932000000000002</v>
      </c>
      <c r="AF25" s="25">
        <v>60.866</v>
      </c>
      <c r="AG25" s="25">
        <v>47.737000000000002</v>
      </c>
      <c r="AH25" s="25">
        <v>36.176000000000002</v>
      </c>
      <c r="AI25" s="25">
        <v>66.137</v>
      </c>
      <c r="AJ25" s="25">
        <v>53.191000000000003</v>
      </c>
      <c r="AK25" s="25">
        <v>74.926000000000002</v>
      </c>
      <c r="AL25" s="25">
        <v>54.131999999999998</v>
      </c>
      <c r="AM25" s="25"/>
      <c r="AN25" s="27"/>
      <c r="AO25" s="29"/>
      <c r="AP25" s="32"/>
    </row>
    <row r="26" spans="1:42">
      <c r="A26" s="25" t="s">
        <v>42</v>
      </c>
      <c r="B26" s="25">
        <v>2</v>
      </c>
      <c r="C26" s="25">
        <v>23</v>
      </c>
      <c r="D26" s="25" t="s">
        <v>43</v>
      </c>
      <c r="E26" s="25">
        <v>8.8070000000000004</v>
      </c>
      <c r="F26" s="25">
        <v>11.795</v>
      </c>
      <c r="G26" s="25">
        <v>17.396999999999998</v>
      </c>
      <c r="H26" s="25">
        <v>21.326000000000001</v>
      </c>
      <c r="I26" s="25">
        <v>21.808</v>
      </c>
      <c r="J26" s="25">
        <v>25.103000000000002</v>
      </c>
      <c r="K26" s="25">
        <v>33.499000000000002</v>
      </c>
      <c r="L26" s="25">
        <v>34.613</v>
      </c>
      <c r="M26" s="25">
        <v>33.658000000000001</v>
      </c>
      <c r="N26" s="25">
        <v>41.002000000000002</v>
      </c>
      <c r="O26" s="25"/>
      <c r="P26" s="25"/>
      <c r="Q26" s="25">
        <v>51.448999999999998</v>
      </c>
      <c r="R26" s="25"/>
      <c r="S26" s="25"/>
      <c r="T26" s="25">
        <v>58.276000000000003</v>
      </c>
      <c r="U26" s="25"/>
      <c r="V26" s="25"/>
      <c r="W26" s="25">
        <v>58.469000000000001</v>
      </c>
      <c r="X26" s="25"/>
      <c r="Y26" s="25"/>
      <c r="Z26" s="25">
        <v>64.192999999999998</v>
      </c>
      <c r="AA26" s="27"/>
      <c r="AB26" s="11">
        <v>51.265000000000001</v>
      </c>
      <c r="AC26" s="29">
        <v>55.851999999999997</v>
      </c>
      <c r="AD26" s="32">
        <v>43.8</v>
      </c>
      <c r="AE26" s="25">
        <v>48.040999999999997</v>
      </c>
      <c r="AF26" s="25">
        <v>35.142000000000003</v>
      </c>
      <c r="AG26" s="25">
        <v>44.457999999999998</v>
      </c>
      <c r="AH26" s="25">
        <v>36.127000000000002</v>
      </c>
      <c r="AI26" s="25"/>
      <c r="AJ26" s="25"/>
      <c r="AK26" s="25"/>
      <c r="AL26" s="25"/>
      <c r="AM26" s="25"/>
      <c r="AN26" s="27"/>
      <c r="AO26" s="29"/>
      <c r="AP26" s="32"/>
    </row>
    <row r="27" spans="1:42">
      <c r="A27" s="25" t="s">
        <v>44</v>
      </c>
      <c r="B27" s="25">
        <v>3</v>
      </c>
      <c r="C27" s="25">
        <v>25</v>
      </c>
      <c r="D27" s="25" t="s">
        <v>43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/>
      <c r="P27" s="25"/>
      <c r="Q27" s="25">
        <v>0</v>
      </c>
      <c r="R27" s="25"/>
      <c r="S27" s="25"/>
      <c r="T27" s="25">
        <v>0</v>
      </c>
      <c r="U27" s="25"/>
      <c r="V27" s="25"/>
      <c r="W27" s="25">
        <v>0</v>
      </c>
      <c r="X27" s="25"/>
      <c r="Y27" s="25"/>
      <c r="Z27" s="25">
        <v>0</v>
      </c>
      <c r="AA27" s="27"/>
      <c r="AB27" s="11"/>
      <c r="AC27" s="29">
        <v>0</v>
      </c>
      <c r="AD27" s="32"/>
      <c r="AE27" s="25"/>
      <c r="AF27" s="25"/>
      <c r="AG27" s="25">
        <v>0</v>
      </c>
      <c r="AH27" s="25"/>
      <c r="AI27" s="25"/>
      <c r="AJ27" s="25"/>
      <c r="AK27" s="25"/>
      <c r="AL27" s="25"/>
      <c r="AM27" s="25"/>
      <c r="AN27" s="27"/>
      <c r="AO27" s="29"/>
      <c r="AP27" s="32"/>
    </row>
    <row r="28" spans="1:42">
      <c r="A28" s="25" t="s">
        <v>45</v>
      </c>
      <c r="B28" s="25">
        <v>4</v>
      </c>
      <c r="C28" s="25">
        <v>23</v>
      </c>
      <c r="D28" s="25" t="s">
        <v>43</v>
      </c>
      <c r="E28" s="25">
        <v>14.026999999999999</v>
      </c>
      <c r="F28" s="25">
        <v>17.358000000000001</v>
      </c>
      <c r="G28" s="25">
        <v>22.626000000000001</v>
      </c>
      <c r="H28" s="25">
        <v>25.529</v>
      </c>
      <c r="I28" s="25">
        <v>28.059000000000001</v>
      </c>
      <c r="J28" s="25">
        <v>32.424999999999997</v>
      </c>
      <c r="K28" s="25">
        <v>37.039000000000001</v>
      </c>
      <c r="L28" s="25">
        <v>37.323</v>
      </c>
      <c r="M28" s="25">
        <v>36.203000000000003</v>
      </c>
      <c r="N28" s="25">
        <v>41.39</v>
      </c>
      <c r="O28" s="25"/>
      <c r="P28" s="25"/>
      <c r="Q28" s="25">
        <v>52.235999999999997</v>
      </c>
      <c r="R28" s="25"/>
      <c r="S28" s="25"/>
      <c r="T28" s="25">
        <v>63.168999999999997</v>
      </c>
      <c r="U28" s="25"/>
      <c r="V28" s="25"/>
      <c r="W28" s="25">
        <v>45.29</v>
      </c>
      <c r="X28" s="25"/>
      <c r="Y28" s="25"/>
      <c r="Z28" s="25">
        <v>53.341000000000001</v>
      </c>
      <c r="AA28" s="27"/>
      <c r="AB28" s="11"/>
      <c r="AC28" s="29">
        <v>42.082999999999998</v>
      </c>
      <c r="AD28" s="32">
        <v>38.701000000000001</v>
      </c>
      <c r="AE28" s="25">
        <v>39.725999999999999</v>
      </c>
      <c r="AF28" s="25">
        <v>36.808999999999997</v>
      </c>
      <c r="AG28" s="25"/>
      <c r="AH28" s="25"/>
      <c r="AI28" s="25"/>
      <c r="AJ28" s="25"/>
      <c r="AK28" s="25"/>
      <c r="AL28" s="25"/>
      <c r="AM28" s="25"/>
      <c r="AN28" s="27"/>
      <c r="AO28" s="29"/>
      <c r="AP28" s="32"/>
    </row>
    <row r="29" spans="1:42">
      <c r="A29" s="25" t="s">
        <v>46</v>
      </c>
      <c r="B29" s="25">
        <v>4</v>
      </c>
      <c r="C29" s="25">
        <v>27</v>
      </c>
      <c r="D29" s="25" t="s">
        <v>43</v>
      </c>
      <c r="E29" s="25">
        <v>17.100999999999999</v>
      </c>
      <c r="F29" s="25">
        <v>19.635000000000002</v>
      </c>
      <c r="G29" s="25">
        <v>23.762</v>
      </c>
      <c r="H29" s="25">
        <v>26.498000000000001</v>
      </c>
      <c r="I29" s="25">
        <v>29.387</v>
      </c>
      <c r="J29" s="25">
        <v>34.548000000000002</v>
      </c>
      <c r="K29" s="25">
        <v>39.06</v>
      </c>
      <c r="L29" s="25">
        <v>41.28</v>
      </c>
      <c r="M29" s="25">
        <v>38.354999999999997</v>
      </c>
      <c r="N29" s="25">
        <v>44.014000000000003</v>
      </c>
      <c r="O29" s="25"/>
      <c r="P29" s="25"/>
      <c r="Q29" s="25">
        <v>50.22</v>
      </c>
      <c r="R29" s="25"/>
      <c r="S29" s="25"/>
      <c r="T29" s="25">
        <v>51.344999999999999</v>
      </c>
      <c r="U29" s="25"/>
      <c r="V29" s="25"/>
      <c r="W29" s="25">
        <v>45.26</v>
      </c>
      <c r="X29" s="25"/>
      <c r="Y29" s="25"/>
      <c r="Z29" s="25">
        <v>47.634</v>
      </c>
      <c r="AA29" s="27"/>
      <c r="AB29" s="11"/>
      <c r="AC29" s="29">
        <v>37.656999999999996</v>
      </c>
      <c r="AD29" s="32">
        <v>35.506999999999998</v>
      </c>
      <c r="AE29" s="25">
        <v>36.984999999999999</v>
      </c>
      <c r="AF29" s="25">
        <v>29.332000000000001</v>
      </c>
      <c r="AG29" s="25">
        <v>36.78</v>
      </c>
      <c r="AH29" s="25">
        <v>31.155000000000001</v>
      </c>
      <c r="AI29" s="25">
        <v>36.143000000000001</v>
      </c>
      <c r="AJ29" s="25">
        <v>35.475999999999999</v>
      </c>
      <c r="AK29" s="25"/>
      <c r="AL29" s="25"/>
      <c r="AM29" s="25"/>
      <c r="AN29" s="27"/>
      <c r="AO29" s="29"/>
      <c r="AP29" s="32"/>
    </row>
    <row r="30" spans="1:42">
      <c r="A30" s="25" t="s">
        <v>47</v>
      </c>
      <c r="B30" s="25">
        <v>4</v>
      </c>
      <c r="C30" s="25">
        <v>29</v>
      </c>
      <c r="D30" s="25" t="s">
        <v>43</v>
      </c>
      <c r="E30" s="25">
        <v>18.329999999999998</v>
      </c>
      <c r="F30" s="25">
        <v>21.876999999999999</v>
      </c>
      <c r="G30" s="25">
        <v>25.061</v>
      </c>
      <c r="H30" s="25">
        <v>24.335000000000001</v>
      </c>
      <c r="I30" s="25">
        <v>35.112000000000002</v>
      </c>
      <c r="J30" s="25">
        <v>30.433</v>
      </c>
      <c r="K30" s="25">
        <v>42.110999999999997</v>
      </c>
      <c r="L30" s="25">
        <v>42.234999999999999</v>
      </c>
      <c r="M30" s="25">
        <v>38.207999999999998</v>
      </c>
      <c r="N30" s="25">
        <v>58.094999999999999</v>
      </c>
      <c r="O30" s="25"/>
      <c r="P30" s="25"/>
      <c r="Q30" s="25">
        <v>50.646000000000001</v>
      </c>
      <c r="R30" s="25"/>
      <c r="S30" s="25"/>
      <c r="T30" s="25">
        <v>39.341999999999999</v>
      </c>
      <c r="U30" s="25"/>
      <c r="V30" s="25"/>
      <c r="W30" s="25">
        <v>31.068000000000001</v>
      </c>
      <c r="X30" s="25"/>
      <c r="Y30" s="25"/>
      <c r="Z30" s="25">
        <v>32.899000000000001</v>
      </c>
      <c r="AA30" s="27"/>
      <c r="AB30" s="11"/>
      <c r="AC30" s="29">
        <v>36.305</v>
      </c>
      <c r="AD30" s="32">
        <v>34.033000000000001</v>
      </c>
      <c r="AE30">
        <v>32.472999999999999</v>
      </c>
      <c r="AF30" s="25">
        <v>29.53</v>
      </c>
      <c r="AG30" s="25">
        <v>29.942</v>
      </c>
      <c r="AH30" s="25">
        <v>28.331</v>
      </c>
      <c r="AI30" s="25">
        <v>39.558999999999997</v>
      </c>
      <c r="AJ30" s="25">
        <v>36.225000000000001</v>
      </c>
      <c r="AK30" s="25"/>
      <c r="AL30" s="25"/>
      <c r="AM30" s="25"/>
      <c r="AN30" s="27"/>
      <c r="AO30" s="29"/>
      <c r="AP30" s="32"/>
    </row>
    <row r="31" spans="1:42">
      <c r="A31" s="25" t="s">
        <v>48</v>
      </c>
      <c r="B31" s="25">
        <v>5</v>
      </c>
      <c r="C31" s="25">
        <v>6</v>
      </c>
      <c r="D31" s="25" t="s">
        <v>43</v>
      </c>
      <c r="E31" s="25">
        <v>15.106</v>
      </c>
      <c r="F31" s="25">
        <v>18.518999999999998</v>
      </c>
      <c r="G31" s="25">
        <v>23.65</v>
      </c>
      <c r="H31" s="25">
        <v>25.053000000000001</v>
      </c>
      <c r="I31" s="25">
        <v>31.442</v>
      </c>
      <c r="J31" s="25">
        <v>32.350999999999999</v>
      </c>
      <c r="K31" s="25">
        <v>40.792000000000002</v>
      </c>
      <c r="L31" s="25">
        <v>41.228000000000002</v>
      </c>
      <c r="M31" s="25">
        <v>40.039000000000001</v>
      </c>
      <c r="N31" s="25">
        <v>39.918999999999997</v>
      </c>
      <c r="O31" s="25"/>
      <c r="P31" s="25"/>
      <c r="Q31" s="25">
        <v>48.079000000000001</v>
      </c>
      <c r="R31" s="25"/>
      <c r="S31" s="25"/>
      <c r="T31" s="25">
        <v>47.478999999999999</v>
      </c>
      <c r="U31" s="25"/>
      <c r="V31" s="25"/>
      <c r="W31" s="25">
        <v>39.088000000000001</v>
      </c>
      <c r="X31" s="25"/>
      <c r="Y31" s="25"/>
      <c r="Z31" s="25">
        <v>37.594999999999999</v>
      </c>
      <c r="AA31" s="27"/>
      <c r="AB31" s="11"/>
      <c r="AC31" s="29">
        <v>38.158000000000001</v>
      </c>
      <c r="AD31" s="32">
        <v>33.42</v>
      </c>
      <c r="AE31" s="25">
        <v>32.354999999999997</v>
      </c>
      <c r="AF31" s="25">
        <v>31.992000000000001</v>
      </c>
      <c r="AG31" s="25">
        <v>33.701000000000001</v>
      </c>
      <c r="AH31" s="25">
        <v>22.641999999999999</v>
      </c>
      <c r="AI31" s="25">
        <v>35.308999999999997</v>
      </c>
      <c r="AJ31" s="25">
        <v>33.469000000000001</v>
      </c>
      <c r="AK31" s="25">
        <v>38.837000000000003</v>
      </c>
      <c r="AL31" s="25">
        <v>37.262999999999998</v>
      </c>
      <c r="AM31" s="25"/>
      <c r="AN31" s="27"/>
      <c r="AO31" s="29"/>
      <c r="AP31" s="32"/>
    </row>
    <row r="32" spans="1:42">
      <c r="A32" s="25" t="s">
        <v>49</v>
      </c>
      <c r="B32" s="25">
        <v>5</v>
      </c>
      <c r="C32" s="25">
        <v>18</v>
      </c>
      <c r="D32" s="25" t="s">
        <v>43</v>
      </c>
      <c r="E32" s="25">
        <v>20.373999999999999</v>
      </c>
      <c r="F32" s="25">
        <v>22.460999999999999</v>
      </c>
      <c r="G32" s="25">
        <v>22.832999999999998</v>
      </c>
      <c r="H32" s="25">
        <v>25.678999999999998</v>
      </c>
      <c r="I32" s="25">
        <v>30.713999999999999</v>
      </c>
      <c r="J32" s="25">
        <v>33.082000000000001</v>
      </c>
      <c r="K32" s="25">
        <v>38.216999999999999</v>
      </c>
      <c r="L32" s="25">
        <v>42.564</v>
      </c>
      <c r="M32" s="25">
        <v>40.978000000000002</v>
      </c>
      <c r="N32" s="25">
        <v>43.683</v>
      </c>
      <c r="O32" s="25"/>
      <c r="P32" s="25"/>
      <c r="Q32" s="25">
        <v>47.56</v>
      </c>
      <c r="R32" s="25"/>
      <c r="S32" s="25"/>
      <c r="T32" s="25">
        <v>47.677999999999997</v>
      </c>
      <c r="U32" s="25"/>
      <c r="V32" s="25"/>
      <c r="W32" s="25">
        <v>47.582999999999998</v>
      </c>
      <c r="X32" s="25"/>
      <c r="Y32" s="25"/>
      <c r="Z32" s="25">
        <v>42.503999999999998</v>
      </c>
      <c r="AA32" s="27"/>
      <c r="AB32" s="11"/>
      <c r="AC32" s="29">
        <v>43.901000000000003</v>
      </c>
      <c r="AD32" s="32">
        <v>36.115000000000002</v>
      </c>
      <c r="AE32" s="25">
        <v>32.715000000000003</v>
      </c>
      <c r="AF32" s="25">
        <v>32.012999999999998</v>
      </c>
      <c r="AG32" s="25">
        <v>38.238999999999997</v>
      </c>
      <c r="AH32" s="25">
        <v>28.111000000000001</v>
      </c>
      <c r="AI32" s="25">
        <v>33.552999999999997</v>
      </c>
      <c r="AJ32" s="25">
        <v>35.457000000000001</v>
      </c>
      <c r="AK32" s="25"/>
      <c r="AL32" s="25"/>
      <c r="AM32" s="25"/>
      <c r="AN32" s="27"/>
      <c r="AO32" s="29"/>
      <c r="AP32" s="32"/>
    </row>
    <row r="33" spans="1:42">
      <c r="A33" s="25" t="s">
        <v>50</v>
      </c>
      <c r="B33" s="25">
        <v>5</v>
      </c>
      <c r="C33" s="25">
        <v>21</v>
      </c>
      <c r="D33" s="25" t="s">
        <v>43</v>
      </c>
      <c r="E33" s="25">
        <v>19.544</v>
      </c>
      <c r="F33" s="25">
        <v>24.056999999999999</v>
      </c>
      <c r="G33" s="25">
        <v>28.533000000000001</v>
      </c>
      <c r="H33" s="25">
        <v>33.677999999999997</v>
      </c>
      <c r="I33" s="25">
        <v>39.350999999999999</v>
      </c>
      <c r="J33" s="25">
        <v>40.697000000000003</v>
      </c>
      <c r="K33" s="25">
        <v>37.917000000000002</v>
      </c>
      <c r="L33" s="25">
        <v>43.945999999999998</v>
      </c>
      <c r="M33" s="25">
        <v>35.896999999999998</v>
      </c>
      <c r="N33" s="25">
        <v>42.645000000000003</v>
      </c>
      <c r="O33" s="25"/>
      <c r="P33" s="25"/>
      <c r="Q33" s="25">
        <v>45.970999999999997</v>
      </c>
      <c r="R33" s="25"/>
      <c r="S33" s="25"/>
      <c r="T33" s="25">
        <v>35.491999999999997</v>
      </c>
      <c r="U33" s="25"/>
      <c r="V33" s="25"/>
      <c r="W33" s="25">
        <v>36.939</v>
      </c>
      <c r="X33" s="25"/>
      <c r="Y33" s="25"/>
      <c r="Z33" s="25">
        <v>35.228999999999999</v>
      </c>
      <c r="AA33" s="27"/>
      <c r="AB33" s="11"/>
      <c r="AC33" s="29">
        <v>36.335999999999999</v>
      </c>
      <c r="AD33" s="32">
        <v>36.414999999999999</v>
      </c>
      <c r="AE33" s="25">
        <v>32.244999999999997</v>
      </c>
      <c r="AF33" s="25">
        <v>27.09</v>
      </c>
      <c r="AG33" s="25">
        <v>29.321000000000002</v>
      </c>
      <c r="AH33" s="25">
        <v>34.694000000000003</v>
      </c>
      <c r="AI33" s="25">
        <v>36.987000000000002</v>
      </c>
      <c r="AJ33" s="25">
        <v>32.593000000000004</v>
      </c>
      <c r="AK33" s="25"/>
      <c r="AL33" s="25"/>
      <c r="AM33" s="25"/>
      <c r="AN33" s="27"/>
      <c r="AO33" s="29"/>
      <c r="AP33" s="32"/>
    </row>
    <row r="34" spans="1:42">
      <c r="A34" s="25" t="s">
        <v>51</v>
      </c>
      <c r="B34" s="25">
        <v>5</v>
      </c>
      <c r="C34" s="25">
        <v>26</v>
      </c>
      <c r="D34" s="25" t="s">
        <v>43</v>
      </c>
      <c r="E34" s="25">
        <v>18.93</v>
      </c>
      <c r="F34" s="25">
        <v>25.983000000000001</v>
      </c>
      <c r="G34" s="25">
        <v>25.887</v>
      </c>
      <c r="H34" s="25">
        <v>24.998000000000001</v>
      </c>
      <c r="I34" s="25">
        <v>31.155000000000001</v>
      </c>
      <c r="J34" s="25">
        <v>30.823</v>
      </c>
      <c r="K34" s="25">
        <v>44.637</v>
      </c>
      <c r="L34" s="25">
        <v>53.223999999999997</v>
      </c>
      <c r="M34" s="25">
        <v>41.948</v>
      </c>
      <c r="N34" s="25">
        <v>52.920999999999999</v>
      </c>
      <c r="O34" s="25"/>
      <c r="P34" s="25"/>
      <c r="Q34" s="25">
        <v>62.350999999999999</v>
      </c>
      <c r="R34" s="25"/>
      <c r="S34" s="25"/>
      <c r="T34" s="25">
        <v>60.180999999999997</v>
      </c>
      <c r="U34" s="25"/>
      <c r="V34" s="25"/>
      <c r="W34" s="25">
        <v>46.558</v>
      </c>
      <c r="X34" s="25"/>
      <c r="Y34" s="25"/>
      <c r="Z34" s="25">
        <v>55.780999999999999</v>
      </c>
      <c r="AA34" s="27"/>
      <c r="AB34" s="11"/>
      <c r="AC34" s="29">
        <v>50.673000000000002</v>
      </c>
      <c r="AD34" s="32">
        <v>31.236000000000001</v>
      </c>
      <c r="AE34" s="25">
        <v>44.482999999999997</v>
      </c>
      <c r="AF34" s="36"/>
      <c r="AG34" s="25"/>
      <c r="AH34" s="25"/>
      <c r="AI34" s="25"/>
      <c r="AJ34" s="25"/>
      <c r="AK34" s="25"/>
      <c r="AL34" s="25"/>
      <c r="AM34" s="25"/>
      <c r="AN34" s="27"/>
      <c r="AO34" s="29"/>
      <c r="AP34" s="32"/>
    </row>
    <row r="35" spans="1:42">
      <c r="A35" s="25" t="s">
        <v>52</v>
      </c>
      <c r="B35" s="25">
        <v>5</v>
      </c>
      <c r="C35" s="25">
        <v>31</v>
      </c>
      <c r="D35" s="25" t="s">
        <v>43</v>
      </c>
      <c r="E35" s="25">
        <v>18.719000000000001</v>
      </c>
      <c r="F35" s="25">
        <v>22.245000000000001</v>
      </c>
      <c r="G35" s="25">
        <v>26.584</v>
      </c>
      <c r="H35" s="25">
        <v>28.27</v>
      </c>
      <c r="I35" s="25">
        <v>26.305</v>
      </c>
      <c r="J35" s="25">
        <v>35.677999999999997</v>
      </c>
      <c r="K35" s="25">
        <v>41.137</v>
      </c>
      <c r="L35" s="25">
        <v>38.011000000000003</v>
      </c>
      <c r="M35" s="25">
        <v>37.494</v>
      </c>
      <c r="N35" s="25">
        <v>45.569000000000003</v>
      </c>
      <c r="O35" s="25"/>
      <c r="P35" s="25"/>
      <c r="Q35" s="25">
        <v>48.287999999999997</v>
      </c>
      <c r="R35" s="25"/>
      <c r="S35" s="25"/>
      <c r="T35" s="25">
        <v>33.76</v>
      </c>
      <c r="U35" s="25"/>
      <c r="V35" s="25"/>
      <c r="W35" s="25">
        <v>36.606999999999999</v>
      </c>
      <c r="X35" s="25"/>
      <c r="Y35" s="25"/>
      <c r="Z35" s="25">
        <v>36.134</v>
      </c>
      <c r="AA35" s="27"/>
      <c r="AB35" s="11"/>
      <c r="AC35" s="29">
        <v>39.148000000000003</v>
      </c>
      <c r="AD35" s="32">
        <v>34.817999999999998</v>
      </c>
      <c r="AE35" s="25">
        <v>34.719000000000001</v>
      </c>
      <c r="AF35" s="25">
        <v>32.378999999999998</v>
      </c>
      <c r="AG35" s="25">
        <v>40.951000000000001</v>
      </c>
      <c r="AH35" s="25"/>
      <c r="AI35" s="25"/>
      <c r="AJ35" s="25"/>
      <c r="AK35" s="25"/>
      <c r="AL35" s="25"/>
      <c r="AM35" s="25"/>
      <c r="AN35" s="27"/>
      <c r="AO35" s="29"/>
      <c r="AP35" s="32"/>
    </row>
    <row r="36" spans="1:42">
      <c r="A36" s="25" t="s">
        <v>53</v>
      </c>
      <c r="B36" s="25">
        <v>6</v>
      </c>
      <c r="C36" s="25">
        <v>11</v>
      </c>
      <c r="D36" s="25" t="s">
        <v>43</v>
      </c>
      <c r="E36" s="25">
        <v>18.518999999999998</v>
      </c>
      <c r="F36" s="25">
        <v>21.33</v>
      </c>
      <c r="G36" s="25">
        <v>24.617999999999999</v>
      </c>
      <c r="H36" s="25">
        <v>28.186</v>
      </c>
      <c r="I36" s="25">
        <v>30.006</v>
      </c>
      <c r="J36" s="25">
        <v>36.860999999999997</v>
      </c>
      <c r="K36" s="25">
        <v>39.731999999999999</v>
      </c>
      <c r="L36" s="25">
        <v>41.732999999999997</v>
      </c>
      <c r="M36" s="25">
        <v>41.225999999999999</v>
      </c>
      <c r="N36" s="25">
        <v>42.78</v>
      </c>
      <c r="O36" s="25"/>
      <c r="P36" s="25"/>
      <c r="Q36" s="25">
        <v>43.427999999999997</v>
      </c>
      <c r="R36" s="25"/>
      <c r="S36" s="25"/>
      <c r="T36" s="25">
        <v>43.122999999999998</v>
      </c>
      <c r="U36" s="25"/>
      <c r="V36" s="25"/>
      <c r="W36" s="25">
        <v>45.237000000000002</v>
      </c>
      <c r="X36" s="25"/>
      <c r="Y36" s="25"/>
      <c r="Z36" s="25">
        <v>38.615000000000002</v>
      </c>
      <c r="AA36" s="27"/>
      <c r="AB36" s="11"/>
      <c r="AC36" s="11">
        <v>37.911999999999999</v>
      </c>
      <c r="AD36" s="32">
        <v>38.118000000000002</v>
      </c>
      <c r="AE36" s="25">
        <v>32.186</v>
      </c>
      <c r="AF36" s="25">
        <v>21.824999999999999</v>
      </c>
      <c r="AG36" s="25">
        <v>33.57</v>
      </c>
      <c r="AH36" s="25">
        <v>27.542999999999999</v>
      </c>
      <c r="AI36" s="25">
        <v>33.146000000000001</v>
      </c>
      <c r="AJ36" s="25">
        <v>30.655999999999999</v>
      </c>
      <c r="AK36" s="25">
        <v>30.972000000000001</v>
      </c>
      <c r="AL36" s="25">
        <v>31.707999999999998</v>
      </c>
      <c r="AM36" s="25"/>
      <c r="AN36" s="27"/>
      <c r="AO36" s="29"/>
      <c r="AP36" s="32"/>
    </row>
    <row r="37" spans="1:42">
      <c r="A37" s="25" t="s">
        <v>55</v>
      </c>
      <c r="B37" s="25">
        <v>6</v>
      </c>
      <c r="C37" s="25">
        <v>12</v>
      </c>
      <c r="D37" s="25" t="s">
        <v>43</v>
      </c>
      <c r="E37" s="25">
        <v>19.042999999999999</v>
      </c>
      <c r="F37" s="25">
        <v>25.876999999999999</v>
      </c>
      <c r="G37" s="25">
        <v>25.416</v>
      </c>
      <c r="H37" s="25">
        <v>32.594999999999999</v>
      </c>
      <c r="I37" s="25">
        <v>35.253999999999998</v>
      </c>
      <c r="J37" s="25">
        <v>32.744999999999997</v>
      </c>
      <c r="K37" s="25">
        <v>42.359000000000002</v>
      </c>
      <c r="L37" s="25">
        <v>38.798999999999999</v>
      </c>
      <c r="M37" s="25">
        <v>28.954999999999998</v>
      </c>
      <c r="N37" s="25">
        <v>42.081000000000003</v>
      </c>
      <c r="O37" s="25"/>
      <c r="P37" s="25"/>
      <c r="Q37" s="25">
        <v>31.344999999999999</v>
      </c>
      <c r="R37" s="25"/>
      <c r="S37" s="25"/>
      <c r="T37" s="25">
        <v>27.75</v>
      </c>
      <c r="U37" s="25"/>
      <c r="V37" s="25"/>
      <c r="W37" s="25">
        <v>27.818999999999999</v>
      </c>
      <c r="X37" s="25"/>
      <c r="Y37" s="25"/>
      <c r="Z37" s="25">
        <v>31.154</v>
      </c>
      <c r="AA37" s="27"/>
      <c r="AB37" s="11">
        <v>25.387</v>
      </c>
      <c r="AC37" s="29"/>
      <c r="AD37" s="32">
        <v>32.57</v>
      </c>
      <c r="AE37" s="25"/>
      <c r="AF37" s="36"/>
      <c r="AG37" s="25"/>
      <c r="AH37" s="25"/>
      <c r="AI37" s="25"/>
      <c r="AJ37" s="25"/>
      <c r="AK37" s="25"/>
      <c r="AL37" s="25"/>
      <c r="AM37" s="25"/>
      <c r="AN37" s="27"/>
      <c r="AO37" s="29"/>
      <c r="AP37" s="32"/>
    </row>
    <row r="38" spans="1:42">
      <c r="A38" s="25" t="s">
        <v>56</v>
      </c>
      <c r="B38" s="25">
        <v>6</v>
      </c>
      <c r="C38" s="25">
        <v>14</v>
      </c>
      <c r="D38" s="25" t="s">
        <v>43</v>
      </c>
      <c r="E38" s="25">
        <v>12.581</v>
      </c>
      <c r="F38" s="25">
        <v>14.823</v>
      </c>
      <c r="G38" s="25">
        <v>17.547000000000001</v>
      </c>
      <c r="H38" s="25">
        <v>21.033999999999999</v>
      </c>
      <c r="I38" s="25">
        <v>20.931999999999999</v>
      </c>
      <c r="J38" s="25">
        <v>25.395</v>
      </c>
      <c r="K38" s="25">
        <v>27.515000000000001</v>
      </c>
      <c r="L38" s="25">
        <v>30.756</v>
      </c>
      <c r="M38" s="25">
        <v>31.274999999999999</v>
      </c>
      <c r="N38" s="25">
        <v>32.918999999999997</v>
      </c>
      <c r="O38" s="25"/>
      <c r="P38" s="25"/>
      <c r="Q38" s="25">
        <v>32.137999999999998</v>
      </c>
      <c r="R38" s="25"/>
      <c r="S38" s="25"/>
      <c r="T38" s="25">
        <v>28.172999999999998</v>
      </c>
      <c r="U38" s="25"/>
      <c r="V38" s="25"/>
      <c r="W38" s="25">
        <v>26.338999999999999</v>
      </c>
      <c r="X38" s="25"/>
      <c r="Y38" s="25"/>
      <c r="Z38" s="25">
        <v>28.600999999999999</v>
      </c>
      <c r="AA38" s="27"/>
      <c r="AB38" s="11"/>
      <c r="AC38" s="29">
        <v>27.216999999999999</v>
      </c>
      <c r="AD38" s="32">
        <v>22.815000000000001</v>
      </c>
      <c r="AE38" s="25">
        <v>23.571000000000002</v>
      </c>
      <c r="AF38" s="25">
        <v>27.274000000000001</v>
      </c>
      <c r="AG38" s="25">
        <v>23.574999999999999</v>
      </c>
      <c r="AH38" s="25">
        <v>20.452999999999999</v>
      </c>
      <c r="AI38" s="25">
        <v>20.94</v>
      </c>
      <c r="AJ38" s="25"/>
      <c r="AK38" s="25"/>
      <c r="AL38" s="25"/>
      <c r="AM38" s="25"/>
      <c r="AN38" s="27"/>
      <c r="AO38" s="29"/>
      <c r="AP38" s="32"/>
    </row>
    <row r="39" spans="1:42">
      <c r="A39" s="25" t="s">
        <v>57</v>
      </c>
      <c r="B39" s="25">
        <v>7</v>
      </c>
      <c r="C39" s="25">
        <v>21</v>
      </c>
      <c r="D39" s="25" t="s">
        <v>43</v>
      </c>
      <c r="E39" s="25">
        <v>16.190000000000001</v>
      </c>
      <c r="F39" s="25">
        <v>18.376999999999999</v>
      </c>
      <c r="G39" s="25">
        <v>21.724</v>
      </c>
      <c r="H39" s="25">
        <v>27.619</v>
      </c>
      <c r="I39" s="25">
        <v>31.565000000000001</v>
      </c>
      <c r="J39" s="25">
        <v>32.902999999999999</v>
      </c>
      <c r="K39" s="25">
        <v>37.832999999999998</v>
      </c>
      <c r="L39" s="25">
        <v>40.186999999999998</v>
      </c>
      <c r="M39" s="25">
        <v>39.524000000000001</v>
      </c>
      <c r="N39" s="25">
        <v>40.460999999999999</v>
      </c>
      <c r="O39" s="25"/>
      <c r="P39" s="25"/>
      <c r="Q39" s="25">
        <v>45.703000000000003</v>
      </c>
      <c r="R39" s="25"/>
      <c r="S39" s="25"/>
      <c r="T39" s="25">
        <v>48.276000000000003</v>
      </c>
      <c r="U39" s="25"/>
      <c r="V39" s="25"/>
      <c r="W39" s="25">
        <v>42.548000000000002</v>
      </c>
      <c r="X39" s="25"/>
      <c r="Y39" s="25"/>
      <c r="Z39" s="25">
        <v>45.863999999999997</v>
      </c>
      <c r="AA39" s="27"/>
      <c r="AB39" s="11"/>
      <c r="AC39" s="29">
        <v>43.323</v>
      </c>
      <c r="AD39" s="32">
        <v>39.840000000000003</v>
      </c>
      <c r="AE39" s="25">
        <v>38.36</v>
      </c>
      <c r="AF39" s="25">
        <v>32.679000000000002</v>
      </c>
      <c r="AG39" s="25">
        <v>35.545999999999999</v>
      </c>
      <c r="AH39" s="25">
        <v>30.428000000000001</v>
      </c>
      <c r="AI39" s="25">
        <v>32.802999999999997</v>
      </c>
      <c r="AJ39" s="25">
        <v>34.481999999999999</v>
      </c>
      <c r="AK39" s="25">
        <v>37.780999999999999</v>
      </c>
      <c r="AL39" s="25">
        <v>35.988999999999997</v>
      </c>
      <c r="AM39" s="25"/>
      <c r="AN39" s="27"/>
      <c r="AO39" s="29"/>
      <c r="AP39" s="32"/>
    </row>
    <row r="40" spans="1:42">
      <c r="A40" s="25" t="s">
        <v>58</v>
      </c>
      <c r="B40" s="25">
        <v>8</v>
      </c>
      <c r="C40" s="25">
        <v>20</v>
      </c>
      <c r="D40" s="25" t="s">
        <v>43</v>
      </c>
      <c r="E40" s="25">
        <v>19.219000000000001</v>
      </c>
      <c r="F40" s="25">
        <v>23.773</v>
      </c>
      <c r="G40" s="25">
        <v>28.103000000000002</v>
      </c>
      <c r="H40" s="25">
        <v>36.31</v>
      </c>
      <c r="I40" s="25">
        <v>43.228999999999999</v>
      </c>
      <c r="J40" s="25">
        <v>45.435000000000002</v>
      </c>
      <c r="K40" s="25">
        <v>50.923999999999999</v>
      </c>
      <c r="L40" s="25">
        <v>54.106999999999999</v>
      </c>
      <c r="M40" s="25">
        <v>50.313000000000002</v>
      </c>
      <c r="N40" s="25">
        <v>68.037000000000006</v>
      </c>
      <c r="O40" s="25"/>
      <c r="P40" s="25"/>
      <c r="Q40" s="25">
        <v>67.628</v>
      </c>
      <c r="R40" s="25"/>
      <c r="S40" s="25"/>
      <c r="T40" s="25">
        <v>57.353000000000002</v>
      </c>
      <c r="U40" s="25"/>
      <c r="V40" s="25"/>
      <c r="W40" s="25">
        <v>44.058</v>
      </c>
      <c r="X40" s="25"/>
      <c r="Y40" s="25"/>
      <c r="Z40" s="25">
        <v>38.088999999999999</v>
      </c>
      <c r="AA40" s="27"/>
      <c r="AB40" s="11"/>
      <c r="AC40" s="29">
        <v>38.6</v>
      </c>
      <c r="AD40" s="32">
        <v>36.085999999999999</v>
      </c>
      <c r="AE40" s="25">
        <v>32.363</v>
      </c>
      <c r="AF40" s="25">
        <v>30.236999999999998</v>
      </c>
      <c r="AG40" s="25">
        <v>33.633000000000003</v>
      </c>
      <c r="AH40" s="25"/>
      <c r="AI40" s="25"/>
      <c r="AJ40" s="25"/>
      <c r="AK40" s="25"/>
      <c r="AL40" s="25"/>
      <c r="AM40" s="25"/>
      <c r="AN40" s="27"/>
      <c r="AO40" s="29"/>
      <c r="AP40" s="32"/>
    </row>
    <row r="41" spans="1:42">
      <c r="A41" s="25" t="s">
        <v>59</v>
      </c>
      <c r="B41" s="25">
        <v>8</v>
      </c>
      <c r="C41" s="25">
        <v>27</v>
      </c>
      <c r="D41" s="25" t="s">
        <v>43</v>
      </c>
      <c r="E41" s="25">
        <v>20.768999999999998</v>
      </c>
      <c r="F41" s="25">
        <v>27.91</v>
      </c>
      <c r="G41" s="25">
        <v>32.871000000000002</v>
      </c>
      <c r="H41" s="25">
        <v>39.048000000000002</v>
      </c>
      <c r="I41" s="25">
        <v>39.83</v>
      </c>
      <c r="J41" s="25">
        <v>48.924999999999997</v>
      </c>
      <c r="K41" s="25">
        <v>59.470999999999997</v>
      </c>
      <c r="L41" s="25">
        <v>57.651000000000003</v>
      </c>
      <c r="M41" s="25">
        <v>55.905999999999999</v>
      </c>
      <c r="N41" s="25">
        <v>60.408000000000001</v>
      </c>
      <c r="O41" s="25"/>
      <c r="P41" s="25"/>
      <c r="Q41" s="25">
        <v>68.95</v>
      </c>
      <c r="R41" s="25"/>
      <c r="S41" s="25"/>
      <c r="T41" s="25">
        <v>61.512999999999998</v>
      </c>
      <c r="U41" s="25"/>
      <c r="V41" s="25"/>
      <c r="W41" s="25">
        <v>41.932000000000002</v>
      </c>
      <c r="X41" s="25"/>
      <c r="Y41" s="25"/>
      <c r="Z41" s="25">
        <v>44.307000000000002</v>
      </c>
      <c r="AA41" s="27"/>
      <c r="AB41" s="11"/>
      <c r="AC41" s="29">
        <v>45.335000000000001</v>
      </c>
      <c r="AD41" s="32">
        <v>40.189</v>
      </c>
      <c r="AE41" s="25">
        <v>33.189</v>
      </c>
      <c r="AF41" s="36"/>
      <c r="AG41" s="25"/>
      <c r="AH41" s="25"/>
      <c r="AI41" s="25"/>
      <c r="AJ41" s="25"/>
      <c r="AK41" s="25"/>
      <c r="AL41" s="25"/>
      <c r="AM41" s="25"/>
      <c r="AN41" s="27"/>
      <c r="AO41" s="29"/>
      <c r="AP41" s="32"/>
    </row>
    <row r="42" spans="1:42">
      <c r="A42" s="25" t="s">
        <v>60</v>
      </c>
      <c r="B42" s="25">
        <v>9</v>
      </c>
      <c r="C42" s="25">
        <v>18</v>
      </c>
      <c r="D42" s="25" t="s">
        <v>43</v>
      </c>
      <c r="E42" s="25">
        <v>18.131</v>
      </c>
      <c r="F42" s="25">
        <v>22.196000000000002</v>
      </c>
      <c r="G42" s="25">
        <v>25.849</v>
      </c>
      <c r="H42" s="25">
        <v>32.793999999999997</v>
      </c>
      <c r="I42" s="25">
        <v>34.369</v>
      </c>
      <c r="J42" s="25">
        <v>37.304000000000002</v>
      </c>
      <c r="K42" s="25">
        <v>40.786000000000001</v>
      </c>
      <c r="L42" s="25">
        <v>47.463999999999999</v>
      </c>
      <c r="M42" s="25">
        <v>47.319000000000003</v>
      </c>
      <c r="N42" s="25">
        <v>51.335000000000001</v>
      </c>
      <c r="O42" s="25"/>
      <c r="P42" s="25"/>
      <c r="Q42" s="25">
        <v>52.22</v>
      </c>
      <c r="R42" s="25"/>
      <c r="S42" s="25"/>
      <c r="T42" s="25">
        <v>49.381</v>
      </c>
      <c r="U42" s="25"/>
      <c r="V42" s="25"/>
      <c r="W42" s="25">
        <v>38.398000000000003</v>
      </c>
      <c r="X42" s="25"/>
      <c r="Y42" s="25"/>
      <c r="Z42" s="25">
        <v>43.737000000000002</v>
      </c>
      <c r="AA42" s="27"/>
      <c r="AB42" s="11"/>
      <c r="AC42" s="29">
        <v>33.485999999999997</v>
      </c>
      <c r="AD42" s="32">
        <v>29.207999999999998</v>
      </c>
      <c r="AE42" s="25">
        <v>36.406999999999996</v>
      </c>
      <c r="AF42" s="25">
        <v>34.595999999999997</v>
      </c>
      <c r="AG42" s="25">
        <v>37.472999999999999</v>
      </c>
      <c r="AH42" s="25">
        <v>23.798999999999999</v>
      </c>
      <c r="AI42" s="25">
        <v>29.530999999999999</v>
      </c>
      <c r="AJ42" s="25">
        <v>31.605</v>
      </c>
      <c r="AK42" s="25"/>
      <c r="AL42" s="25"/>
      <c r="AM42" s="25"/>
      <c r="AN42" s="27"/>
      <c r="AO42" s="29"/>
      <c r="AP42" s="32"/>
    </row>
    <row r="43" spans="1:42">
      <c r="A43" s="25" t="s">
        <v>61</v>
      </c>
      <c r="B43" s="25">
        <v>9</v>
      </c>
      <c r="C43" s="25">
        <v>29</v>
      </c>
      <c r="D43" s="25" t="s">
        <v>43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/>
      <c r="P43" s="25"/>
      <c r="Q43" s="25">
        <v>0</v>
      </c>
      <c r="R43" s="25"/>
      <c r="S43" s="25"/>
      <c r="T43" s="25">
        <v>0</v>
      </c>
      <c r="U43" s="25"/>
      <c r="V43" s="25"/>
      <c r="W43" s="25">
        <v>0</v>
      </c>
      <c r="X43" s="25"/>
      <c r="Y43" s="25"/>
      <c r="Z43" s="25">
        <v>0</v>
      </c>
      <c r="AA43" s="27"/>
      <c r="AB43" s="11"/>
      <c r="AC43" s="11">
        <v>0</v>
      </c>
      <c r="AD43" s="32"/>
      <c r="AE43" s="25"/>
      <c r="AF43" s="36"/>
      <c r="AG43" s="25"/>
      <c r="AH43" s="25"/>
      <c r="AI43" s="25"/>
      <c r="AJ43" s="25"/>
      <c r="AK43" s="25"/>
      <c r="AL43" s="25"/>
      <c r="AM43" s="25"/>
      <c r="AN43" s="27"/>
      <c r="AO43" s="29"/>
      <c r="AP43" s="32"/>
    </row>
    <row r="44" spans="1:42">
      <c r="A44" s="25" t="s">
        <v>62</v>
      </c>
      <c r="B44" s="25">
        <v>10</v>
      </c>
      <c r="C44" s="25">
        <v>7</v>
      </c>
      <c r="D44" s="25" t="s">
        <v>43</v>
      </c>
      <c r="E44" s="25">
        <v>6.3620000000000001</v>
      </c>
      <c r="F44" s="25">
        <v>8.5760000000000005</v>
      </c>
      <c r="G44" s="25">
        <v>11.007999999999999</v>
      </c>
      <c r="H44" s="25">
        <v>14.545</v>
      </c>
      <c r="I44" s="25">
        <v>16.11</v>
      </c>
      <c r="J44" s="25">
        <v>17.963999999999999</v>
      </c>
      <c r="K44" s="25">
        <v>18.974</v>
      </c>
      <c r="L44" s="25">
        <v>28.355</v>
      </c>
      <c r="M44" s="25">
        <v>26.809000000000001</v>
      </c>
      <c r="N44" s="25">
        <v>33.36</v>
      </c>
      <c r="O44" s="25"/>
      <c r="P44" s="25"/>
      <c r="Q44" s="25">
        <v>41.262</v>
      </c>
      <c r="R44" s="25"/>
      <c r="S44" s="25"/>
      <c r="T44" s="25">
        <v>45.884</v>
      </c>
      <c r="U44" s="25"/>
      <c r="V44" s="25"/>
      <c r="W44" s="25">
        <v>51.497</v>
      </c>
      <c r="X44" s="25"/>
      <c r="Y44" s="25"/>
      <c r="Z44" s="25">
        <v>45.158999999999999</v>
      </c>
      <c r="AA44" s="27"/>
      <c r="AB44" s="11"/>
      <c r="AC44" s="11">
        <v>33.945</v>
      </c>
      <c r="AD44" s="32">
        <v>36.917000000000002</v>
      </c>
      <c r="AE44" s="25">
        <v>34.177</v>
      </c>
      <c r="AF44" s="25">
        <v>36</v>
      </c>
      <c r="AG44" s="25"/>
      <c r="AH44" s="25"/>
      <c r="AI44" s="25"/>
      <c r="AJ44" s="25"/>
      <c r="AK44" s="25"/>
      <c r="AL44" s="25"/>
      <c r="AM44" s="25"/>
      <c r="AN44" s="27"/>
      <c r="AO44" s="29"/>
      <c r="AP44" s="32"/>
    </row>
    <row r="45" spans="1:42">
      <c r="A45" s="25" t="s">
        <v>63</v>
      </c>
      <c r="B45" s="25">
        <v>10</v>
      </c>
      <c r="C45" s="25">
        <v>16</v>
      </c>
      <c r="D45" s="25" t="s">
        <v>43</v>
      </c>
      <c r="E45" s="25">
        <v>23.911999999999999</v>
      </c>
      <c r="F45" s="25">
        <v>30.826000000000001</v>
      </c>
      <c r="G45" s="25">
        <v>34.463999999999999</v>
      </c>
      <c r="H45" s="25">
        <v>38.716000000000001</v>
      </c>
      <c r="I45" s="25">
        <v>41.68</v>
      </c>
      <c r="J45" s="25">
        <v>43.603000000000002</v>
      </c>
      <c r="K45" s="25">
        <v>48.747</v>
      </c>
      <c r="L45" s="25" t="s">
        <v>70</v>
      </c>
      <c r="M45" s="25">
        <v>52.030999999999999</v>
      </c>
      <c r="N45" s="25">
        <v>55.67</v>
      </c>
      <c r="O45" s="25"/>
      <c r="P45" s="25"/>
      <c r="Q45" s="25">
        <v>54.819000000000003</v>
      </c>
      <c r="R45" s="25"/>
      <c r="S45" s="25"/>
      <c r="T45" s="25">
        <v>52.445999999999998</v>
      </c>
      <c r="U45" s="25"/>
      <c r="V45" s="25"/>
      <c r="W45" s="25">
        <v>49.962000000000003</v>
      </c>
      <c r="X45" s="25"/>
      <c r="Y45" s="25"/>
      <c r="Z45" s="25">
        <v>49.536999999999999</v>
      </c>
      <c r="AA45" s="27"/>
      <c r="AB45" s="11"/>
      <c r="AC45" s="11">
        <v>46.508000000000003</v>
      </c>
      <c r="AD45" s="32">
        <v>44.423999999999999</v>
      </c>
      <c r="AE45" s="25">
        <v>37.97</v>
      </c>
      <c r="AF45" s="25">
        <v>35.515999999999998</v>
      </c>
      <c r="AG45" s="25">
        <v>46.817</v>
      </c>
      <c r="AH45" s="25">
        <v>32.021000000000001</v>
      </c>
      <c r="AI45" s="25">
        <v>38.658000000000001</v>
      </c>
      <c r="AJ45" s="25">
        <v>38.795000000000002</v>
      </c>
      <c r="AK45" s="25"/>
      <c r="AL45" s="25"/>
      <c r="AM45" s="25"/>
      <c r="AN45" s="27"/>
      <c r="AO45" s="29"/>
      <c r="AP45" s="32"/>
    </row>
    <row r="46" spans="1:42">
      <c r="A46" s="25" t="s">
        <v>64</v>
      </c>
      <c r="B46" s="25">
        <v>12</v>
      </c>
      <c r="C46" s="25">
        <v>7</v>
      </c>
      <c r="D46" s="25" t="s">
        <v>43</v>
      </c>
      <c r="E46" s="25">
        <v>19.021999999999998</v>
      </c>
      <c r="F46" s="25">
        <v>24.385999999999999</v>
      </c>
      <c r="G46" s="25">
        <v>29.945</v>
      </c>
      <c r="H46" s="25">
        <v>37.220999999999997</v>
      </c>
      <c r="I46" s="25">
        <v>41.887</v>
      </c>
      <c r="J46" s="25">
        <v>47.22</v>
      </c>
      <c r="K46" s="25">
        <v>46.527000000000001</v>
      </c>
      <c r="L46" s="25">
        <v>44.045000000000002</v>
      </c>
      <c r="M46" s="25">
        <v>45.533000000000001</v>
      </c>
      <c r="N46" s="25">
        <v>54.881</v>
      </c>
      <c r="O46" s="25"/>
      <c r="P46" s="25"/>
      <c r="Q46" s="25">
        <v>50.201999999999998</v>
      </c>
      <c r="R46" s="25"/>
      <c r="S46" s="25"/>
      <c r="T46" s="25">
        <v>37.719000000000001</v>
      </c>
      <c r="U46" s="25"/>
      <c r="V46" s="25"/>
      <c r="W46" s="25">
        <v>34.762</v>
      </c>
      <c r="X46" s="25"/>
      <c r="Y46" s="25"/>
      <c r="Z46" s="25">
        <v>32.616</v>
      </c>
      <c r="AA46" s="27"/>
      <c r="AB46" s="11"/>
      <c r="AC46" s="29">
        <v>30.632000000000001</v>
      </c>
      <c r="AD46" s="32">
        <v>28.178000000000001</v>
      </c>
      <c r="AE46" s="25"/>
      <c r="AF46" s="36"/>
      <c r="AG46" s="25"/>
      <c r="AH46" s="25"/>
      <c r="AI46" s="25"/>
      <c r="AJ46" s="25"/>
      <c r="AK46" s="25"/>
      <c r="AL46" s="25"/>
      <c r="AM46" s="25"/>
      <c r="AN46" s="27"/>
      <c r="AO46" s="29"/>
      <c r="AP46" s="32"/>
    </row>
    <row r="47" spans="1:42">
      <c r="A47" s="25" t="s">
        <v>65</v>
      </c>
      <c r="B47" s="25">
        <v>13</v>
      </c>
      <c r="C47" s="25">
        <v>7</v>
      </c>
      <c r="D47" s="25" t="s">
        <v>43</v>
      </c>
      <c r="E47" s="25">
        <v>5.0759999999999996</v>
      </c>
      <c r="F47" s="25">
        <v>6.968</v>
      </c>
      <c r="G47" s="25">
        <v>9.1259999999999994</v>
      </c>
      <c r="H47" s="25">
        <v>12.882999999999999</v>
      </c>
      <c r="I47" s="25">
        <v>14.102</v>
      </c>
      <c r="J47" s="25" t="s">
        <v>75</v>
      </c>
      <c r="K47" s="25">
        <v>17.283000000000001</v>
      </c>
      <c r="L47" s="25">
        <v>18.486000000000001</v>
      </c>
      <c r="M47" s="25">
        <v>23.353999999999999</v>
      </c>
      <c r="N47" s="25">
        <v>21.637</v>
      </c>
      <c r="O47" s="25"/>
      <c r="P47" s="25"/>
      <c r="Q47" s="25">
        <v>40.46</v>
      </c>
      <c r="R47" s="25"/>
      <c r="S47" s="25"/>
      <c r="T47" s="25">
        <v>42.844999999999999</v>
      </c>
      <c r="U47" s="25"/>
      <c r="V47" s="25"/>
      <c r="W47" s="25">
        <v>51.203000000000003</v>
      </c>
      <c r="X47" s="25"/>
      <c r="Y47" s="25"/>
      <c r="Z47" s="25">
        <v>51.845999999999997</v>
      </c>
      <c r="AA47" s="27"/>
      <c r="AB47" s="11"/>
      <c r="AC47" s="29">
        <v>52.43</v>
      </c>
      <c r="AD47" s="32">
        <v>38.99</v>
      </c>
      <c r="AE47" s="25">
        <v>38.911000000000001</v>
      </c>
      <c r="AF47" s="25">
        <v>31.094999999999999</v>
      </c>
      <c r="AG47" s="25">
        <v>43.901000000000003</v>
      </c>
      <c r="AH47" s="25">
        <v>35.506999999999998</v>
      </c>
      <c r="AI47" s="25"/>
      <c r="AJ47" s="25"/>
      <c r="AK47" s="25"/>
      <c r="AL47" s="25"/>
      <c r="AM47" s="25"/>
      <c r="AN47" s="27"/>
      <c r="AO47" s="29"/>
      <c r="AP47" s="32"/>
    </row>
    <row r="48" spans="1:42">
      <c r="A48" s="25" t="s">
        <v>66</v>
      </c>
      <c r="B48" s="25">
        <v>14</v>
      </c>
      <c r="C48" s="25">
        <v>15</v>
      </c>
      <c r="D48" s="25" t="s">
        <v>43</v>
      </c>
      <c r="E48" s="25">
        <v>20.963999999999999</v>
      </c>
      <c r="F48" s="25">
        <v>24.664999999999999</v>
      </c>
      <c r="G48" s="25">
        <v>26.102</v>
      </c>
      <c r="H48" s="25">
        <v>30.928000000000001</v>
      </c>
      <c r="I48" s="25">
        <v>33.156999999999996</v>
      </c>
      <c r="J48" s="25">
        <v>38.628999999999998</v>
      </c>
      <c r="K48" s="25">
        <v>39.594000000000001</v>
      </c>
      <c r="L48" s="25">
        <v>43.515000000000001</v>
      </c>
      <c r="M48" s="25">
        <v>46.481000000000002</v>
      </c>
      <c r="N48" s="25">
        <v>48.256</v>
      </c>
      <c r="O48" s="25"/>
      <c r="P48" s="25"/>
      <c r="Q48" s="25">
        <v>50.168999999999997</v>
      </c>
      <c r="R48" s="25"/>
      <c r="S48" s="25"/>
      <c r="T48" s="25">
        <v>50.563000000000002</v>
      </c>
      <c r="U48" s="25"/>
      <c r="V48" s="25"/>
      <c r="W48" s="25">
        <v>43.326999999999998</v>
      </c>
      <c r="X48" s="25"/>
      <c r="Y48" s="25"/>
      <c r="Z48" s="25">
        <v>42.295999999999999</v>
      </c>
      <c r="AA48" s="27"/>
      <c r="AB48" s="11"/>
      <c r="AC48" s="29">
        <v>43.345999999999997</v>
      </c>
      <c r="AD48" s="32">
        <v>38.313000000000002</v>
      </c>
      <c r="AE48" s="25">
        <v>35.402000000000001</v>
      </c>
      <c r="AF48" s="25">
        <v>25.646000000000001</v>
      </c>
      <c r="AG48" s="25">
        <v>36.277000000000001</v>
      </c>
      <c r="AH48" s="25">
        <v>28.731000000000002</v>
      </c>
      <c r="AI48" s="25">
        <v>41.033999999999999</v>
      </c>
      <c r="AJ48" s="25">
        <v>40.962000000000003</v>
      </c>
      <c r="AK48" s="25"/>
      <c r="AL48" s="25"/>
      <c r="AM48" s="25"/>
      <c r="AN48" s="27"/>
      <c r="AO48" s="29"/>
      <c r="AP48" s="32"/>
    </row>
    <row r="49" spans="1:42">
      <c r="A49" s="25" t="s">
        <v>67</v>
      </c>
      <c r="B49" s="25">
        <v>15</v>
      </c>
      <c r="C49" s="25">
        <v>31</v>
      </c>
      <c r="D49" s="25" t="s">
        <v>43</v>
      </c>
      <c r="E49" s="25">
        <v>17.436</v>
      </c>
      <c r="F49" s="25">
        <v>19.800999999999998</v>
      </c>
      <c r="G49" s="25">
        <v>21.071000000000002</v>
      </c>
      <c r="H49" s="25">
        <v>23.052</v>
      </c>
      <c r="I49" s="25">
        <v>26.529</v>
      </c>
      <c r="J49" s="25">
        <v>28.033999999999999</v>
      </c>
      <c r="K49" s="25">
        <v>31.096</v>
      </c>
      <c r="L49" s="25">
        <v>35.006999999999998</v>
      </c>
      <c r="M49" s="25">
        <v>33.792999999999999</v>
      </c>
      <c r="N49" s="25">
        <v>32.744</v>
      </c>
      <c r="O49" s="25"/>
      <c r="P49" s="25"/>
      <c r="Q49" s="25">
        <v>35.966999999999999</v>
      </c>
      <c r="R49" s="25"/>
      <c r="S49" s="25"/>
      <c r="T49" s="25">
        <v>35.581000000000003</v>
      </c>
      <c r="U49" s="25"/>
      <c r="V49" s="25"/>
      <c r="W49" s="25">
        <v>31.390999999999998</v>
      </c>
      <c r="X49" s="25"/>
      <c r="Y49" s="25"/>
      <c r="Z49" s="25">
        <v>32.848999999999997</v>
      </c>
      <c r="AA49" s="27"/>
      <c r="AB49" s="11"/>
      <c r="AC49" s="29">
        <v>32.561</v>
      </c>
      <c r="AD49" s="32">
        <v>28.277999999999999</v>
      </c>
      <c r="AE49" s="25">
        <v>27.957000000000001</v>
      </c>
      <c r="AF49" s="25">
        <v>24.998000000000001</v>
      </c>
      <c r="AG49" s="25">
        <v>27.623999999999999</v>
      </c>
      <c r="AH49" s="25">
        <v>23.312000000000001</v>
      </c>
      <c r="AI49" s="25">
        <v>23.37</v>
      </c>
      <c r="AJ49" s="25">
        <v>28.221</v>
      </c>
      <c r="AK49" s="25">
        <v>24.891999999999999</v>
      </c>
      <c r="AL49" s="25">
        <v>23.536999999999999</v>
      </c>
      <c r="AM49" s="25"/>
      <c r="AN49" s="27"/>
      <c r="AO49" s="33"/>
      <c r="AP49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966B-C3C7-4E41-B035-BA1848DAF11D}">
  <dimension ref="A1:D28"/>
  <sheetViews>
    <sheetView topLeftCell="A9" workbookViewId="0">
      <selection activeCell="E32" sqref="E32"/>
    </sheetView>
  </sheetViews>
  <sheetFormatPr defaultRowHeight="14.45"/>
  <sheetData>
    <row r="1" spans="1:4" ht="15" thickBot="1">
      <c r="A1" s="45" t="s">
        <v>76</v>
      </c>
      <c r="B1" s="46"/>
      <c r="C1" s="46"/>
      <c r="D1" s="47"/>
    </row>
    <row r="2" spans="1:4">
      <c r="A2" s="21" t="s">
        <v>10</v>
      </c>
      <c r="B2" s="22" t="s">
        <v>16</v>
      </c>
      <c r="C2" s="22" t="s">
        <v>17</v>
      </c>
      <c r="D2" s="21" t="s">
        <v>18</v>
      </c>
    </row>
    <row r="3" spans="1:4">
      <c r="A3" s="16" t="s">
        <v>77</v>
      </c>
      <c r="B3" s="17" t="s">
        <v>78</v>
      </c>
      <c r="C3" s="17" t="s">
        <v>79</v>
      </c>
      <c r="D3" s="16" t="s">
        <v>80</v>
      </c>
    </row>
    <row r="4" spans="1:4">
      <c r="A4" s="15" t="s">
        <v>19</v>
      </c>
      <c r="B4" s="15" t="s">
        <v>21</v>
      </c>
      <c r="C4" s="15" t="s">
        <v>22</v>
      </c>
      <c r="D4" s="14" t="s">
        <v>24</v>
      </c>
    </row>
    <row r="5" spans="1:4">
      <c r="A5" s="17" t="s">
        <v>81</v>
      </c>
      <c r="B5" s="20" t="s">
        <v>82</v>
      </c>
      <c r="C5" s="17" t="s">
        <v>83</v>
      </c>
      <c r="D5" s="16" t="s">
        <v>84</v>
      </c>
    </row>
    <row r="6" spans="1:4">
      <c r="A6" s="18" t="s">
        <v>25</v>
      </c>
      <c r="B6" s="18" t="s">
        <v>26</v>
      </c>
      <c r="C6" s="18" t="s">
        <v>27</v>
      </c>
      <c r="D6" s="18" t="s">
        <v>28</v>
      </c>
    </row>
    <row r="7" spans="1:4">
      <c r="A7" s="19" t="s">
        <v>85</v>
      </c>
      <c r="B7" s="19" t="s">
        <v>86</v>
      </c>
      <c r="C7" s="19" t="s">
        <v>87</v>
      </c>
      <c r="D7" s="19" t="s">
        <v>88</v>
      </c>
    </row>
    <row r="8" spans="1:4">
      <c r="A8" s="18" t="s">
        <v>29</v>
      </c>
      <c r="B8" s="18" t="s">
        <v>30</v>
      </c>
      <c r="C8" s="18" t="s">
        <v>32</v>
      </c>
      <c r="D8" s="18" t="s">
        <v>33</v>
      </c>
    </row>
    <row r="9" spans="1:4">
      <c r="A9" s="19" t="s">
        <v>89</v>
      </c>
      <c r="B9" s="19" t="s">
        <v>90</v>
      </c>
      <c r="C9" s="19" t="s">
        <v>91</v>
      </c>
      <c r="D9" s="19" t="s">
        <v>92</v>
      </c>
    </row>
    <row r="10" spans="1:4">
      <c r="A10" s="18" t="s">
        <v>34</v>
      </c>
      <c r="B10" s="3" t="s">
        <v>35</v>
      </c>
      <c r="C10" s="18" t="s">
        <v>36</v>
      </c>
      <c r="D10" s="18" t="s">
        <v>37</v>
      </c>
    </row>
    <row r="11" spans="1:4">
      <c r="A11" s="19" t="s">
        <v>93</v>
      </c>
      <c r="B11" s="13" t="s">
        <v>94</v>
      </c>
      <c r="C11" s="19" t="s">
        <v>95</v>
      </c>
      <c r="D11" s="19" t="s">
        <v>96</v>
      </c>
    </row>
    <row r="12" spans="1:4">
      <c r="A12" s="18" t="s">
        <v>97</v>
      </c>
      <c r="B12" s="18" t="s">
        <v>39</v>
      </c>
      <c r="C12" s="18" t="s">
        <v>40</v>
      </c>
      <c r="D12" s="18" t="s">
        <v>41</v>
      </c>
    </row>
    <row r="13" spans="1:4">
      <c r="A13" s="19" t="s">
        <v>98</v>
      </c>
      <c r="B13" s="19" t="s">
        <v>99</v>
      </c>
      <c r="C13" s="19" t="s">
        <v>100</v>
      </c>
      <c r="D13" s="19" t="s">
        <v>101</v>
      </c>
    </row>
    <row r="14" spans="1:4">
      <c r="A14" s="3"/>
      <c r="B14" s="3"/>
      <c r="C14" s="3"/>
      <c r="D14" s="3"/>
    </row>
    <row r="15" spans="1:4" ht="15" thickBot="1">
      <c r="A15" s="3"/>
      <c r="B15" s="3"/>
      <c r="C15" s="3"/>
      <c r="D15" s="3"/>
    </row>
    <row r="16" spans="1:4" ht="15" thickBot="1">
      <c r="A16" s="42" t="s">
        <v>102</v>
      </c>
      <c r="B16" s="43"/>
      <c r="C16" s="43"/>
      <c r="D16" s="44"/>
    </row>
    <row r="17" spans="1:4">
      <c r="A17" s="23" t="s">
        <v>42</v>
      </c>
      <c r="B17" s="23" t="s">
        <v>44</v>
      </c>
      <c r="C17" s="23" t="s">
        <v>45</v>
      </c>
      <c r="D17" s="23" t="s">
        <v>46</v>
      </c>
    </row>
    <row r="18" spans="1:4">
      <c r="A18" s="19" t="s">
        <v>103</v>
      </c>
      <c r="B18" s="19" t="s">
        <v>104</v>
      </c>
      <c r="C18" s="19" t="s">
        <v>105</v>
      </c>
      <c r="D18" s="19" t="s">
        <v>106</v>
      </c>
    </row>
    <row r="19" spans="1:4">
      <c r="A19" s="18" t="s">
        <v>47</v>
      </c>
      <c r="B19" s="18" t="s">
        <v>48</v>
      </c>
      <c r="C19" s="18" t="s">
        <v>49</v>
      </c>
      <c r="D19" s="18" t="s">
        <v>50</v>
      </c>
    </row>
    <row r="20" spans="1:4">
      <c r="A20" s="19" t="s">
        <v>107</v>
      </c>
      <c r="B20" s="19" t="s">
        <v>108</v>
      </c>
      <c r="C20" s="19" t="s">
        <v>109</v>
      </c>
      <c r="D20" s="19" t="s">
        <v>110</v>
      </c>
    </row>
    <row r="21" spans="1:4">
      <c r="A21" s="18" t="s">
        <v>51</v>
      </c>
      <c r="B21" s="18" t="s">
        <v>52</v>
      </c>
      <c r="C21" s="18" t="s">
        <v>53</v>
      </c>
      <c r="D21" s="18" t="s">
        <v>55</v>
      </c>
    </row>
    <row r="22" spans="1:4">
      <c r="A22" s="19" t="s">
        <v>111</v>
      </c>
      <c r="B22" s="19" t="s">
        <v>112</v>
      </c>
      <c r="C22" s="19" t="s">
        <v>113</v>
      </c>
      <c r="D22" s="19" t="s">
        <v>114</v>
      </c>
    </row>
    <row r="23" spans="1:4">
      <c r="A23" s="18" t="s">
        <v>56</v>
      </c>
      <c r="B23" s="18" t="s">
        <v>57</v>
      </c>
      <c r="C23" s="3" t="s">
        <v>58</v>
      </c>
      <c r="D23" s="18" t="s">
        <v>59</v>
      </c>
    </row>
    <row r="24" spans="1:4">
      <c r="A24" s="19" t="s">
        <v>115</v>
      </c>
      <c r="B24" s="19" t="s">
        <v>116</v>
      </c>
      <c r="C24" s="13" t="s">
        <v>117</v>
      </c>
      <c r="D24" s="19" t="s">
        <v>118</v>
      </c>
    </row>
    <row r="25" spans="1:4">
      <c r="A25" s="18" t="s">
        <v>60</v>
      </c>
      <c r="B25" s="18" t="s">
        <v>61</v>
      </c>
      <c r="C25" s="18" t="s">
        <v>62</v>
      </c>
      <c r="D25" s="18" t="s">
        <v>63</v>
      </c>
    </row>
    <row r="26" spans="1:4">
      <c r="A26" s="19" t="s">
        <v>119</v>
      </c>
      <c r="B26" s="19" t="s">
        <v>120</v>
      </c>
      <c r="C26" s="19" t="s">
        <v>121</v>
      </c>
      <c r="D26" s="19" t="s">
        <v>122</v>
      </c>
    </row>
    <row r="27" spans="1:4">
      <c r="A27" s="18" t="s">
        <v>64</v>
      </c>
      <c r="B27" s="18" t="s">
        <v>65</v>
      </c>
      <c r="C27" s="18" t="s">
        <v>66</v>
      </c>
      <c r="D27" s="18" t="s">
        <v>67</v>
      </c>
    </row>
    <row r="28" spans="1:4">
      <c r="A28" s="19" t="s">
        <v>123</v>
      </c>
      <c r="B28" s="19" t="s">
        <v>124</v>
      </c>
      <c r="C28" s="19" t="s">
        <v>125</v>
      </c>
      <c r="D28" s="19" t="s">
        <v>126</v>
      </c>
    </row>
  </sheetData>
  <mergeCells count="2">
    <mergeCell ref="A16:D16"/>
    <mergeCell ref="A1:D1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22177130-642f-41d9-9211-74237ad5687d}" enabled="0" method="" siteId="{22177130-642f-41d9-9211-74237ad5687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Love, Basia</cp:lastModifiedBy>
  <cp:revision/>
  <dcterms:created xsi:type="dcterms:W3CDTF">2024-10-11T17:57:38Z</dcterms:created>
  <dcterms:modified xsi:type="dcterms:W3CDTF">2025-04-19T23:24:09Z</dcterms:modified>
  <cp:category/>
  <cp:contentStatus/>
</cp:coreProperties>
</file>