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A6FCA546-E070-4652-A0AB-92832D27F24B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V16" i="1" l="1"/>
  <c r="BD16" i="1" s="1"/>
  <c r="BF16" i="1" s="1"/>
  <c r="AO16" i="1" s="1"/>
  <c r="BG16" i="1"/>
  <c r="AQ16" i="1"/>
  <c r="BA16" i="1"/>
  <c r="AZ16" i="1"/>
  <c r="AP16" i="1" l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/>
  <c r="AR35" i="1" s="1"/>
  <c r="F34" i="1"/>
  <c r="AN34" i="1"/>
  <c r="AR34" i="1" s="1"/>
  <c r="F33" i="1"/>
  <c r="AN33" i="1"/>
  <c r="AR33" i="1"/>
  <c r="F32" i="1"/>
  <c r="AN32" i="1" s="1"/>
  <c r="AR32" i="1" s="1"/>
  <c r="F31" i="1"/>
  <c r="AN31" i="1"/>
  <c r="AR31" i="1" s="1"/>
  <c r="F30" i="1"/>
  <c r="AN30" i="1"/>
  <c r="AR30" i="1"/>
  <c r="F29" i="1"/>
  <c r="AN29" i="1"/>
  <c r="AR29" i="1"/>
  <c r="F28" i="1"/>
  <c r="AN28" i="1" s="1"/>
  <c r="AR28" i="1" s="1"/>
  <c r="F27" i="1"/>
  <c r="AN27" i="1" s="1"/>
  <c r="AR27" i="1" s="1"/>
  <c r="F26" i="1"/>
  <c r="AN26" i="1" s="1"/>
  <c r="F25" i="1"/>
  <c r="AN25" i="1" s="1"/>
  <c r="F24" i="1"/>
  <c r="AN24" i="1" s="1"/>
  <c r="AR24" i="1" s="1"/>
  <c r="F23" i="1"/>
  <c r="AN23" i="1" s="1"/>
  <c r="F22" i="1"/>
  <c r="AN22" i="1" s="1"/>
  <c r="F21" i="1"/>
  <c r="AN21" i="1" s="1"/>
  <c r="F20" i="1"/>
  <c r="AN20" i="1" s="1"/>
  <c r="AR20" i="1" s="1"/>
  <c r="F19" i="1"/>
  <c r="AN19" i="1" s="1"/>
  <c r="F18" i="1"/>
  <c r="AN18" i="1" s="1"/>
  <c r="AR18" i="1" s="1"/>
  <c r="F17" i="1"/>
  <c r="AN17" i="1" s="1"/>
  <c r="F16" i="1"/>
  <c r="AN16" i="1" s="1"/>
  <c r="AR16" i="1" s="1"/>
  <c r="AQ2" i="1"/>
  <c r="AO8" i="1"/>
  <c r="AE54" i="1" s="1"/>
  <c r="AP8" i="1"/>
  <c r="AQ8" i="1"/>
  <c r="AP9" i="1"/>
  <c r="AQ9" i="1"/>
  <c r="AP10" i="1"/>
  <c r="AQ10" i="1"/>
  <c r="AL12" i="1"/>
  <c r="AY14" i="1"/>
  <c r="BC14" i="1"/>
  <c r="AS15" i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T15" i="1"/>
  <c r="AT16" i="1" s="1"/>
  <c r="AU15" i="1"/>
  <c r="AU16" i="1" s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BA28" i="1" l="1"/>
  <c r="AS29" i="1"/>
  <c r="BA24" i="1"/>
  <c r="BA26" i="1"/>
  <c r="AR26" i="1"/>
  <c r="BA22" i="1"/>
  <c r="AR22" i="1"/>
  <c r="BA20" i="1"/>
  <c r="BA18" i="1"/>
  <c r="AE56" i="1"/>
  <c r="AE55" i="1"/>
  <c r="BC16" i="1"/>
  <c r="AU17" i="1"/>
  <c r="BB16" i="1"/>
  <c r="AT17" i="1"/>
  <c r="AR19" i="1"/>
  <c r="BA19" i="1"/>
  <c r="BA27" i="1"/>
  <c r="AR21" i="1"/>
  <c r="BA21" i="1"/>
  <c r="AR23" i="1"/>
  <c r="BA23" i="1"/>
  <c r="AR25" i="1"/>
  <c r="BA25" i="1"/>
  <c r="AR17" i="1"/>
  <c r="BA17" i="1"/>
  <c r="AZ28" i="1"/>
  <c r="BD28" i="1" s="1"/>
  <c r="BF28" i="1" s="1"/>
  <c r="AZ27" i="1"/>
  <c r="AZ26" i="1"/>
  <c r="AZ25" i="1"/>
  <c r="AZ24" i="1"/>
  <c r="BD24" i="1" s="1"/>
  <c r="BF24" i="1" s="1"/>
  <c r="AZ23" i="1"/>
  <c r="AZ22" i="1"/>
  <c r="BD22" i="1" s="1"/>
  <c r="BF22" i="1" s="1"/>
  <c r="AZ21" i="1"/>
  <c r="AZ20" i="1"/>
  <c r="BD20" i="1" s="1"/>
  <c r="BF20" i="1" s="1"/>
  <c r="AZ19" i="1"/>
  <c r="AZ18" i="1"/>
  <c r="AZ17" i="1"/>
  <c r="BD26" i="1" l="1"/>
  <c r="BF26" i="1" s="1"/>
  <c r="AO26" i="1" s="1"/>
  <c r="AZ29" i="1"/>
  <c r="AS30" i="1"/>
  <c r="BA29" i="1"/>
  <c r="BD23" i="1"/>
  <c r="BF23" i="1" s="1"/>
  <c r="AO23" i="1" s="1"/>
  <c r="BD27" i="1"/>
  <c r="BF27" i="1" s="1"/>
  <c r="AO27" i="1" s="1"/>
  <c r="BD21" i="1"/>
  <c r="BF21" i="1" s="1"/>
  <c r="AO21" i="1" s="1"/>
  <c r="BD25" i="1"/>
  <c r="BF25" i="1" s="1"/>
  <c r="AO25" i="1" s="1"/>
  <c r="BD18" i="1"/>
  <c r="BF18" i="1" s="1"/>
  <c r="AO18" i="1" s="1"/>
  <c r="BD17" i="1"/>
  <c r="BF17" i="1" s="1"/>
  <c r="AO17" i="1" s="1"/>
  <c r="BC17" i="1"/>
  <c r="AU18" i="1"/>
  <c r="AO22" i="1"/>
  <c r="BD19" i="1"/>
  <c r="BF19" i="1" s="1"/>
  <c r="BB17" i="1"/>
  <c r="AT18" i="1"/>
  <c r="AO20" i="1"/>
  <c r="AO24" i="1"/>
  <c r="AO28" i="1"/>
  <c r="BE16" i="1"/>
  <c r="BE17" i="1" l="1"/>
  <c r="BG17" i="1" s="1"/>
  <c r="AQ17" i="1" s="1"/>
  <c r="AZ30" i="1"/>
  <c r="BA30" i="1"/>
  <c r="AS31" i="1"/>
  <c r="BD29" i="1"/>
  <c r="BF29" i="1" s="1"/>
  <c r="AO29" i="1" s="1"/>
  <c r="BC18" i="1"/>
  <c r="AU19" i="1"/>
  <c r="BB18" i="1"/>
  <c r="AT19" i="1"/>
  <c r="AO19" i="1"/>
  <c r="AP17" i="1" l="1"/>
  <c r="AS32" i="1"/>
  <c r="BA31" i="1"/>
  <c r="AZ31" i="1"/>
  <c r="BD31" i="1" s="1"/>
  <c r="BF31" i="1" s="1"/>
  <c r="AO31" i="1" s="1"/>
  <c r="BD30" i="1"/>
  <c r="BF30" i="1" s="1"/>
  <c r="AO30" i="1" s="1"/>
  <c r="BC19" i="1"/>
  <c r="AU20" i="1"/>
  <c r="BB19" i="1"/>
  <c r="AT20" i="1"/>
  <c r="BE18" i="1"/>
  <c r="BG18" i="1" s="1"/>
  <c r="AZ32" i="1" l="1"/>
  <c r="BD32" i="1" s="1"/>
  <c r="BF32" i="1" s="1"/>
  <c r="AO32" i="1" s="1"/>
  <c r="BA32" i="1"/>
  <c r="AS33" i="1"/>
  <c r="BE19" i="1"/>
  <c r="BG19" i="1" s="1"/>
  <c r="AQ19" i="1" s="1"/>
  <c r="BB20" i="1"/>
  <c r="AT21" i="1"/>
  <c r="BC20" i="1"/>
  <c r="AU21" i="1"/>
  <c r="AQ18" i="1"/>
  <c r="AP18" i="1"/>
  <c r="AZ33" i="1" l="1"/>
  <c r="BD33" i="1" s="1"/>
  <c r="BF33" i="1" s="1"/>
  <c r="AO33" i="1" s="1"/>
  <c r="AS34" i="1"/>
  <c r="BA33" i="1"/>
  <c r="AP19" i="1"/>
  <c r="BC21" i="1"/>
  <c r="AU22" i="1"/>
  <c r="BB21" i="1"/>
  <c r="AT22" i="1"/>
  <c r="BE20" i="1"/>
  <c r="BG20" i="1" s="1"/>
  <c r="BE21" i="1" l="1"/>
  <c r="BG21" i="1" s="1"/>
  <c r="AS35" i="1"/>
  <c r="BA34" i="1"/>
  <c r="AZ34" i="1"/>
  <c r="BD34" i="1" s="1"/>
  <c r="BF34" i="1" s="1"/>
  <c r="AO34" i="1" s="1"/>
  <c r="BB22" i="1"/>
  <c r="AT23" i="1"/>
  <c r="AQ21" i="1"/>
  <c r="AP21" i="1"/>
  <c r="BC22" i="1"/>
  <c r="AU23" i="1"/>
  <c r="AQ20" i="1"/>
  <c r="AP20" i="1"/>
  <c r="AZ35" i="1" l="1"/>
  <c r="BA35" i="1"/>
  <c r="AS36" i="1"/>
  <c r="BC23" i="1"/>
  <c r="AU24" i="1"/>
  <c r="BB23" i="1"/>
  <c r="AT24" i="1"/>
  <c r="BE22" i="1"/>
  <c r="BG22" i="1" s="1"/>
  <c r="AZ36" i="1" l="1"/>
  <c r="BA36" i="1"/>
  <c r="BD36" i="1" s="1"/>
  <c r="BF36" i="1" s="1"/>
  <c r="AO36" i="1" s="1"/>
  <c r="BD35" i="1"/>
  <c r="BF35" i="1" s="1"/>
  <c r="AO35" i="1" s="1"/>
  <c r="BE23" i="1"/>
  <c r="BG23" i="1" s="1"/>
  <c r="AQ23" i="1" s="1"/>
  <c r="BB24" i="1"/>
  <c r="AT25" i="1"/>
  <c r="BC24" i="1"/>
  <c r="AU25" i="1"/>
  <c r="AQ22" i="1"/>
  <c r="AP22" i="1"/>
  <c r="AP23" i="1" l="1"/>
  <c r="BC25" i="1"/>
  <c r="AU26" i="1"/>
  <c r="BB25" i="1"/>
  <c r="BE25" i="1" s="1"/>
  <c r="BG25" i="1" s="1"/>
  <c r="AT26" i="1"/>
  <c r="BE24" i="1"/>
  <c r="BG24" i="1" s="1"/>
  <c r="BB26" i="1" l="1"/>
  <c r="AT27" i="1"/>
  <c r="AQ25" i="1"/>
  <c r="AP25" i="1"/>
  <c r="BC26" i="1"/>
  <c r="AU27" i="1"/>
  <c r="AQ24" i="1"/>
  <c r="AP24" i="1"/>
  <c r="BC27" i="1" l="1"/>
  <c r="AU28" i="1"/>
  <c r="BB27" i="1"/>
  <c r="AT28" i="1"/>
  <c r="BE26" i="1"/>
  <c r="BG26" i="1" s="1"/>
  <c r="BE27" i="1" l="1"/>
  <c r="BG27" i="1" s="1"/>
  <c r="AQ27" i="1" s="1"/>
  <c r="BB28" i="1"/>
  <c r="AT29" i="1"/>
  <c r="BC28" i="1"/>
  <c r="AU29" i="1"/>
  <c r="AQ26" i="1"/>
  <c r="AP26" i="1"/>
  <c r="AP27" i="1" l="1"/>
  <c r="BC29" i="1"/>
  <c r="AU30" i="1"/>
  <c r="BB29" i="1"/>
  <c r="BE29" i="1" s="1"/>
  <c r="BG29" i="1" s="1"/>
  <c r="AT30" i="1"/>
  <c r="BE28" i="1"/>
  <c r="BG28" i="1" s="1"/>
  <c r="BB30" i="1" l="1"/>
  <c r="AT31" i="1"/>
  <c r="AQ29" i="1"/>
  <c r="AP29" i="1"/>
  <c r="BC30" i="1"/>
  <c r="AU31" i="1"/>
  <c r="AQ28" i="1"/>
  <c r="AP28" i="1"/>
  <c r="BC31" i="1" l="1"/>
  <c r="AU32" i="1"/>
  <c r="BB31" i="1"/>
  <c r="BE31" i="1" s="1"/>
  <c r="BG31" i="1" s="1"/>
  <c r="AT32" i="1"/>
  <c r="BE30" i="1"/>
  <c r="BG30" i="1" s="1"/>
  <c r="BB32" i="1" l="1"/>
  <c r="AT33" i="1"/>
  <c r="AQ31" i="1"/>
  <c r="AP31" i="1"/>
  <c r="BC32" i="1"/>
  <c r="AU33" i="1"/>
  <c r="AQ30" i="1"/>
  <c r="AP30" i="1"/>
  <c r="BC33" i="1" l="1"/>
  <c r="AU34" i="1"/>
  <c r="BB33" i="1"/>
  <c r="AT34" i="1"/>
  <c r="BE32" i="1"/>
  <c r="BG32" i="1" s="1"/>
  <c r="BE33" i="1" l="1"/>
  <c r="BG33" i="1" s="1"/>
  <c r="AQ33" i="1" s="1"/>
  <c r="AP33" i="1"/>
  <c r="BB34" i="1"/>
  <c r="BE34" i="1" s="1"/>
  <c r="BG34" i="1" s="1"/>
  <c r="AT35" i="1"/>
  <c r="BC34" i="1"/>
  <c r="AU35" i="1"/>
  <c r="AQ32" i="1"/>
  <c r="AP32" i="1"/>
  <c r="AT36" i="1" l="1"/>
  <c r="BB36" i="1" s="1"/>
  <c r="BB35" i="1"/>
  <c r="AQ34" i="1"/>
  <c r="AP34" i="1"/>
  <c r="AU36" i="1"/>
  <c r="BC36" i="1" s="1"/>
  <c r="BC35" i="1"/>
  <c r="BE35" i="1" l="1"/>
  <c r="BG35" i="1" s="1"/>
  <c r="BE36" i="1"/>
  <c r="BG36" i="1" s="1"/>
  <c r="AQ36" i="1" l="1"/>
  <c r="AP36" i="1"/>
  <c r="AQ35" i="1"/>
  <c r="AP35" i="1"/>
</calcChain>
</file>

<file path=xl/sharedStrings.xml><?xml version="1.0" encoding="utf-8"?>
<sst xmlns="http://schemas.openxmlformats.org/spreadsheetml/2006/main" count="336" uniqueCount="132">
  <si>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</si>
  <si>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</si>
  <si>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</si>
  <si>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</si>
  <si>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</si>
  <si>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</si>
  <si>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</si>
  <si>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</si>
  <si>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</si>
  <si>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</si>
  <si>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</si>
  <si>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</si>
  <si>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</si>
  <si>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</si>
  <si>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</si>
  <si>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</si>
  <si>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</si>
  <si>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</si>
  <si>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</si>
  <si>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</si>
  <si>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</si>
  <si>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</si>
  <si>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</si>
  <si>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</si>
  <si>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</si>
  <si>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</si>
  <si>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</si>
  <si>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</si>
  <si>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</si>
  <si>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</si>
  <si>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</si>
  <si>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</si>
  <si>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</si>
  <si>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</si>
  <si>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</si>
  <si>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</si>
  <si>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</si>
  <si>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</si>
  <si>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</si>
  <si>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</si>
  <si>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</si>
  <si>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</si>
  <si>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</si>
  <si>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</si>
  <si>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</si>
  <si>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</si>
  <si>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</si>
  <si>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</si>
  <si>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</si>
  <si>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</si>
  <si>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</si>
  <si>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</si>
  <si>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</si>
  <si>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</si>
  <si>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</si>
  <si>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</si>
  <si>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</si>
  <si>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</si>
  <si>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</si>
  <si>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</si>
  <si>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</si>
  <si>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</si>
  <si>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</si>
  <si>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</si>
  <si>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</si>
  <si>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</si>
  <si>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</si>
  <si>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</si>
  <si>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</si>
  <si>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</si>
  <si>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</si>
  <si>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</si>
  <si>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</si>
  <si>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</si>
  <si>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</si>
  <si>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</si>
  <si>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</si>
  <si>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</si>
  <si>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</si>
  <si>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</si>
  <si>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</si>
  <si>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</si>
  <si>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</si>
  <si>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</si>
  <si>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</si>
  <si>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</si>
  <si>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</si>
  <si>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</si>
  <si>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</si>
  <si>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</si>
  <si>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</si>
  <si>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</si>
  <si>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</si>
  <si>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</si>
  <si>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</si>
  <si>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</si>
  <si>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</si>
  <si>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</si>
  <si>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</si>
  <si>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</si>
  <si>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</si>
  <si>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</si>
  <si>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</si>
  <si>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</si>
  <si>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</si>
  <si>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</si>
  <si>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</si>
  <si>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</si>
  <si>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</si>
  <si>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</si>
  <si>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</si>
  <si>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</si>
  <si>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</si>
  <si>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</si>
  <si>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</si>
  <si>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</si>
  <si>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</si>
  <si>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</si>
  <si>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WRFO Reference Set 3</t>
  </si>
  <si>
    <t>12/3/18</t>
  </si>
  <si>
    <t>12/5/18</t>
  </si>
  <si>
    <t>Sean Di Stefano</t>
  </si>
  <si>
    <t>DTU 1058</t>
  </si>
  <si>
    <t>Ref</t>
  </si>
  <si>
    <t>h5</t>
  </si>
  <si>
    <t>Pk Mtn 9016</t>
  </si>
  <si>
    <t>h1</t>
  </si>
  <si>
    <t>h2</t>
  </si>
  <si>
    <t>h3</t>
  </si>
  <si>
    <t>h4</t>
  </si>
  <si>
    <t>Cities Fed 07 31</t>
  </si>
  <si>
    <t>A-30-3-101S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</si>
</sst>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W1" workbookViewId="0">
      <selection activeCell="AK22" sqref="AK22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 t="s">
        <v>118</v>
      </c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 t="s">
        <v>119</v>
      </c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19.3</v>
      </c>
      <c r="AP4" s="84">
        <v>18.600000000000001</v>
      </c>
      <c r="AQ4" s="85">
        <v>18.7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 t="s">
        <v>120</v>
      </c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18.8</v>
      </c>
      <c r="AP5" s="84">
        <v>18.899999999999999</v>
      </c>
      <c r="AQ5" s="85">
        <v>18.600000000000001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18.2</v>
      </c>
      <c r="AQ6" s="85">
        <v>18.8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 t="s">
        <v>121</v>
      </c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0.5</v>
      </c>
      <c r="AP8" s="25">
        <f>ABS(AP4-AP5)</f>
        <v>0.29999999999999716</v>
      </c>
      <c r="AQ8" s="47">
        <f>ABS(AQ4-AQ5)</f>
        <v>9.9999999999997868E-2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0.69999999999999929</v>
      </c>
      <c r="AQ9" s="47">
        <f>ABS(AQ5-AQ6)</f>
        <v>0.19999999999999929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0.40000000000000213</v>
      </c>
      <c r="AQ10" s="48">
        <f>ABS(AQ4-AQ6)</f>
        <v>0.10000000000000142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4.75</v>
      </c>
      <c r="AI15" s="86">
        <v>4.75</v>
      </c>
      <c r="AJ15" s="2"/>
      <c r="AK15" s="86">
        <v>4.75</v>
      </c>
      <c r="AL15" s="2"/>
      <c r="AM15" s="86">
        <v>5.25</v>
      </c>
      <c r="AN15" s="23"/>
      <c r="AO15" s="3"/>
      <c r="AP15" s="3"/>
      <c r="AQ15" s="3"/>
      <c r="AR15" s="108"/>
      <c r="AS15" s="223">
        <f>AH15</f>
        <v>4.75</v>
      </c>
      <c r="AT15" s="223">
        <f>AK15</f>
        <v>4.75</v>
      </c>
      <c r="AU15" s="223">
        <f>AM15</f>
        <v>5.25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8.7114337568058017E-2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/>
      <c r="R16" s="1">
        <v>29.31</v>
      </c>
      <c r="S16" s="1">
        <v>59.26</v>
      </c>
      <c r="T16" s="1">
        <v>56.86</v>
      </c>
      <c r="U16" s="1">
        <v>49.66</v>
      </c>
      <c r="V16" s="82"/>
      <c r="W16" s="82"/>
      <c r="X16" s="82"/>
      <c r="Y16" s="1"/>
      <c r="Z16" s="1"/>
      <c r="AA16" s="86" t="s">
        <v>122</v>
      </c>
      <c r="AB16" s="86" t="s">
        <v>123</v>
      </c>
      <c r="AC16" s="240">
        <v>43360</v>
      </c>
      <c r="AD16" s="86" t="s">
        <v>124</v>
      </c>
      <c r="AE16" s="110"/>
      <c r="AF16" s="112"/>
      <c r="AG16" s="112"/>
      <c r="AH16" s="86">
        <v>51.5</v>
      </c>
      <c r="AI16" s="86">
        <v>51.5</v>
      </c>
      <c r="AJ16" s="110"/>
      <c r="AK16" s="86">
        <v>37.5</v>
      </c>
      <c r="AL16" s="110"/>
      <c r="AM16" s="86">
        <v>27.5</v>
      </c>
      <c r="AN16" s="231">
        <f t="shared" ref="AN16:AN36" si="1">U16/(1+F16)</f>
        <v>45.68056761268781</v>
      </c>
      <c r="AO16" s="232">
        <f>100-BF16</f>
        <v>-2.3411101113707531</v>
      </c>
      <c r="AP16" s="232">
        <f>BF16-BG16</f>
        <v>41.969899750923659</v>
      </c>
      <c r="AQ16" s="232">
        <f>BG16</f>
        <v>60.371210360447094</v>
      </c>
      <c r="AR16" s="233">
        <f t="shared" ref="AR16:AR36" si="2">(Z16-Y16)/AN16*100</f>
        <v>0</v>
      </c>
      <c r="AS16" s="223">
        <f t="shared" ref="AS16:AS36" si="3">AS15</f>
        <v>4.75</v>
      </c>
      <c r="AT16" s="223">
        <f t="shared" ref="AT16:AT36" si="4">AT15</f>
        <v>4.75</v>
      </c>
      <c r="AU16" s="223">
        <f t="shared" ref="AU16:AU36" si="5">AU15</f>
        <v>5.25</v>
      </c>
      <c r="AV16" s="226">
        <f>(1000*(((18*VLOOKUP($AO$4,$AA$42:$AC$60,2)/(980*($AK$1-$AK$2)))*(-0.164*AH16+16.3))^0.5)*($AK$5)^-0.5)</f>
        <v>43.033720167196456</v>
      </c>
      <c r="AW16" s="226">
        <f t="shared" ref="AW16:AW22" si="6">(1000*((18*VLOOKUP($AO$4,$AA$42:$AC$60,2)/(980*($AK$1-$AK$2))*(-0.164*AI16+16.3))^0.5)*($AK$6)^-0.5)</f>
        <v>30.429435349908903</v>
      </c>
      <c r="AX16" s="224">
        <f>(1000*((18*VLOOKUP((AVERAGE($AO$4:$AP$4)),$AA$42:$AC$60,2)/(980*($AK$1-$AK$2))*(-0.164*AK16+16.3))^0.5)*($AK$7)^-0.5)</f>
        <v>3.6922336445184896</v>
      </c>
      <c r="AY16" s="224">
        <f>(1000*((18*VLOOKUP((AVERAGE($AO$4:$AQ$4)),$AA$42:$AC$60,2)/(980*($AK$1-$AK$2))*(-0.164*AM16+16.3))^0.5)*($AK$8)^-0.5)</f>
        <v>1.0635282710778891</v>
      </c>
      <c r="AZ16" s="226">
        <f>100*(AH16-AS16)/(AN16)</f>
        <v>102.34111011137075</v>
      </c>
      <c r="BA16" s="226">
        <f>100*(AI16-AS16)/(AN16)</f>
        <v>102.34111011137075</v>
      </c>
      <c r="BB16" s="226">
        <f t="shared" ref="BB16:BB36" si="7">100*(AK16-AT16)/(AN16)</f>
        <v>71.693504944329248</v>
      </c>
      <c r="BC16" s="226">
        <f t="shared" ref="BC16:BC36" si="8">100*(AM16-AU16)/(AN16)</f>
        <v>48.707801069048116</v>
      </c>
      <c r="BD16" s="226">
        <f>(AZ16-BA16)/LN(AV16/AW16)</f>
        <v>0</v>
      </c>
      <c r="BE16" s="226">
        <f t="shared" ref="BE16:BE36" si="9">(BB16-BC16)/LN(AX16/AY16)</f>
        <v>18.467757865089752</v>
      </c>
      <c r="BF16" s="226">
        <f>BD16*LN(50/AW16)+BA16</f>
        <v>102.34111011137075</v>
      </c>
      <c r="BG16" s="227">
        <f>BE16*LN(2/AY16)+BC16</f>
        <v>60.371210360447094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1.2631578947368651E-2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/>
      <c r="R17" s="1">
        <v>29.41</v>
      </c>
      <c r="S17" s="1">
        <v>58.27</v>
      </c>
      <c r="T17" s="1">
        <v>57.91</v>
      </c>
      <c r="U17" s="1">
        <v>55.72</v>
      </c>
      <c r="V17" s="82"/>
      <c r="W17" s="82"/>
      <c r="X17" s="82"/>
      <c r="Y17" s="1"/>
      <c r="Z17" s="1"/>
      <c r="AA17" s="86" t="s">
        <v>125</v>
      </c>
      <c r="AB17" s="86" t="s">
        <v>123</v>
      </c>
      <c r="AC17" s="240">
        <v>43360</v>
      </c>
      <c r="AD17" s="86" t="s">
        <v>126</v>
      </c>
      <c r="AE17" s="110"/>
      <c r="AF17" s="112"/>
      <c r="AG17" s="112"/>
      <c r="AH17" s="86">
        <v>38</v>
      </c>
      <c r="AI17" s="86">
        <v>34.75</v>
      </c>
      <c r="AJ17" s="110"/>
      <c r="AK17" s="86">
        <v>10.5</v>
      </c>
      <c r="AL17" s="110"/>
      <c r="AM17" s="86">
        <v>11</v>
      </c>
      <c r="AN17" s="231">
        <f t="shared" si="1"/>
        <v>55.024948024948017</v>
      </c>
      <c r="AO17" s="232">
        <f t="shared" ref="AO16:AO36" si="10">100-BF17</f>
        <v>39.096539788145193</v>
      </c>
      <c r="AP17" s="232">
        <f t="shared" ref="AP16:AP36" si="11">BF17-BG17</f>
        <v>50.453654793787024</v>
      </c>
      <c r="AQ17" s="232">
        <f t="shared" ref="AQ16:AQ36" si="12">BG17</f>
        <v>10.449805418067784</v>
      </c>
      <c r="AR17" s="233">
        <f t="shared" si="2"/>
        <v>0</v>
      </c>
      <c r="AS17" s="223">
        <f t="shared" si="3"/>
        <v>4.75</v>
      </c>
      <c r="AT17" s="223">
        <f t="shared" si="4"/>
        <v>4.75</v>
      </c>
      <c r="AU17" s="223">
        <f t="shared" si="5"/>
        <v>5.25</v>
      </c>
      <c r="AV17" s="226">
        <f t="shared" ref="AV16:AV22" si="13">(1000*(((18*VLOOKUP($AO$4,$AA$42:$AC$60,2)/(980*($AK$1-$AK$2)))*(-0.164*AH17+16.3))^0.5)*($AK$5)^-0.5)</f>
        <v>48.723115035632837</v>
      </c>
      <c r="AW17" s="226">
        <f t="shared" si="6"/>
        <v>35.352640947159458</v>
      </c>
      <c r="AX17" s="224">
        <f t="shared" ref="AX17:AX36" si="14">(1000*((18*VLOOKUP((AVERAGE($AO$4:$AP$4)),$AA$42:$AC$60,2)/(980*($AK$1-$AK$2))*(-0.164*AK17+16.3))^0.5)*($AK$7)^-0.5)</f>
        <v>4.4249169829639117</v>
      </c>
      <c r="AY17" s="224">
        <f t="shared" ref="AY17:AY36" si="15">(1000*((18*VLOOKUP((AVERAGE($AO$4:$AQ$4)),$AA$42:$AC$60,2)/(980*($AK$1-$AK$2))*(-0.164*AM17+16.3))^0.5)*($AK$8)^-0.5)</f>
        <v>1.179278081286562</v>
      </c>
      <c r="AZ17" s="226">
        <f t="shared" ref="AZ16:AZ36" si="16">100*(AH17-AS17)/(AN17)</f>
        <v>60.42713567839197</v>
      </c>
      <c r="BA17" s="226">
        <f t="shared" ref="BA16:BA36" si="17">100*(AI17-AS17)/(AN17)</f>
        <v>54.520723920353653</v>
      </c>
      <c r="BB17" s="226">
        <f t="shared" si="7"/>
        <v>10.449805418067784</v>
      </c>
      <c r="BC17" s="226">
        <f t="shared" si="8"/>
        <v>10.449805418067784</v>
      </c>
      <c r="BD17" s="226">
        <f t="shared" ref="BD16:BD36" si="18">(AZ17-BA17)/LN(AV17/AW17)</f>
        <v>18.412629447073179</v>
      </c>
      <c r="BE17" s="226">
        <f t="shared" si="9"/>
        <v>0</v>
      </c>
      <c r="BF17" s="226">
        <f t="shared" ref="BF16:BF36" si="19">BD17*LN(50/AW17)+BA17</f>
        <v>60.903460211854807</v>
      </c>
      <c r="BG17" s="227">
        <f t="shared" ref="BG16:BG36" si="20">BE17*LN(2/AY17)+BC17</f>
        <v>10.449805418067784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6.2667380824852792E-2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/>
      <c r="R18" s="1">
        <v>29.25</v>
      </c>
      <c r="S18" s="1">
        <v>68.930000000000007</v>
      </c>
      <c r="T18" s="1">
        <v>66.59</v>
      </c>
      <c r="U18" s="1">
        <v>56.17</v>
      </c>
      <c r="V18" s="82"/>
      <c r="W18" s="82"/>
      <c r="X18" s="82"/>
      <c r="Y18" s="1"/>
      <c r="Z18" s="1"/>
      <c r="AA18" s="86" t="s">
        <v>125</v>
      </c>
      <c r="AB18" s="86" t="s">
        <v>123</v>
      </c>
      <c r="AC18" s="240">
        <v>43360</v>
      </c>
      <c r="AD18" s="86" t="s">
        <v>127</v>
      </c>
      <c r="AE18" s="110"/>
      <c r="AF18" s="112"/>
      <c r="AG18" s="112"/>
      <c r="AH18" s="86">
        <v>41.75</v>
      </c>
      <c r="AI18" s="86">
        <v>37.25</v>
      </c>
      <c r="AJ18" s="110"/>
      <c r="AK18" s="86">
        <v>19.5</v>
      </c>
      <c r="AL18" s="110"/>
      <c r="AM18" s="86">
        <v>15.25</v>
      </c>
      <c r="AN18" s="231">
        <f t="shared" si="1"/>
        <v>52.857555443548385</v>
      </c>
      <c r="AO18" s="232">
        <f t="shared" si="10"/>
        <v>28.419447991279924</v>
      </c>
      <c r="AP18" s="232">
        <f t="shared" si="11"/>
        <v>48.821036295406017</v>
      </c>
      <c r="AQ18" s="232">
        <f t="shared" si="12"/>
        <v>22.759515713314059</v>
      </c>
      <c r="AR18" s="233">
        <f t="shared" si="2"/>
        <v>0</v>
      </c>
      <c r="AS18" s="223">
        <f t="shared" si="3"/>
        <v>4.75</v>
      </c>
      <c r="AT18" s="223">
        <f t="shared" si="4"/>
        <v>4.75</v>
      </c>
      <c r="AU18" s="223">
        <f t="shared" si="5"/>
        <v>5.25</v>
      </c>
      <c r="AV18" s="226">
        <f t="shared" si="13"/>
        <v>47.211551412071742</v>
      </c>
      <c r="AW18" s="226">
        <f t="shared" si="6"/>
        <v>34.66225763841468</v>
      </c>
      <c r="AX18" s="224">
        <f t="shared" si="14"/>
        <v>4.194932256026676</v>
      </c>
      <c r="AY18" s="224">
        <f t="shared" si="15"/>
        <v>1.1505776768757427</v>
      </c>
      <c r="AZ18" s="226">
        <f t="shared" si="16"/>
        <v>69.999453606052256</v>
      </c>
      <c r="BA18" s="226">
        <f t="shared" si="17"/>
        <v>61.486006545856711</v>
      </c>
      <c r="BB18" s="226">
        <f t="shared" si="7"/>
        <v>27.905187586196508</v>
      </c>
      <c r="BC18" s="226">
        <f t="shared" si="8"/>
        <v>18.91877124487899</v>
      </c>
      <c r="BD18" s="226">
        <f t="shared" si="18"/>
        <v>27.552751996687793</v>
      </c>
      <c r="BE18" s="226">
        <f t="shared" si="9"/>
        <v>6.9467576580319683</v>
      </c>
      <c r="BF18" s="226">
        <f t="shared" si="19"/>
        <v>71.580552008720076</v>
      </c>
      <c r="BG18" s="227">
        <f t="shared" si="20"/>
        <v>22.759515713314059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6.7188519243313843E-2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/>
      <c r="R19" s="1">
        <v>30.8</v>
      </c>
      <c r="S19" s="1">
        <v>63.52</v>
      </c>
      <c r="T19" s="1">
        <v>61.46</v>
      </c>
      <c r="U19" s="1">
        <v>59.74</v>
      </c>
      <c r="V19" s="82"/>
      <c r="W19" s="82"/>
      <c r="X19" s="82"/>
      <c r="Y19" s="1"/>
      <c r="Z19" s="1"/>
      <c r="AA19" s="86" t="s">
        <v>125</v>
      </c>
      <c r="AB19" s="86" t="s">
        <v>123</v>
      </c>
      <c r="AC19" s="240">
        <v>43360</v>
      </c>
      <c r="AD19" s="86" t="s">
        <v>128</v>
      </c>
      <c r="AE19" s="110"/>
      <c r="AF19" s="112"/>
      <c r="AG19" s="112"/>
      <c r="AH19" s="86">
        <v>47.25</v>
      </c>
      <c r="AI19" s="86">
        <v>41.75</v>
      </c>
      <c r="AJ19" s="110"/>
      <c r="AK19" s="86">
        <v>20.5</v>
      </c>
      <c r="AL19" s="110"/>
      <c r="AM19" s="86">
        <v>17.5</v>
      </c>
      <c r="AN19" s="231">
        <f t="shared" si="1"/>
        <v>55.97886308068459</v>
      </c>
      <c r="AO19" s="232">
        <f t="shared" si="10"/>
        <v>20.514557646618627</v>
      </c>
      <c r="AP19" s="232">
        <f t="shared" si="11"/>
        <v>54.879723069798388</v>
      </c>
      <c r="AQ19" s="232">
        <f t="shared" si="12"/>
        <v>24.605719283582985</v>
      </c>
      <c r="AR19" s="233">
        <f t="shared" si="2"/>
        <v>0</v>
      </c>
      <c r="AS19" s="223">
        <f t="shared" si="3"/>
        <v>4.75</v>
      </c>
      <c r="AT19" s="223">
        <f t="shared" si="4"/>
        <v>4.75</v>
      </c>
      <c r="AU19" s="223">
        <f t="shared" si="5"/>
        <v>5.25</v>
      </c>
      <c r="AV19" s="226">
        <f t="shared" si="13"/>
        <v>44.902642131707161</v>
      </c>
      <c r="AW19" s="226">
        <f t="shared" si="6"/>
        <v>33.383608153813256</v>
      </c>
      <c r="AX19" s="224">
        <f t="shared" si="14"/>
        <v>4.1685952339474976</v>
      </c>
      <c r="AY19" s="224">
        <f t="shared" si="15"/>
        <v>1.1350895952359126</v>
      </c>
      <c r="AZ19" s="226">
        <f t="shared" si="16"/>
        <v>75.921513337530698</v>
      </c>
      <c r="BA19" s="226">
        <f t="shared" si="17"/>
        <v>66.096376317379665</v>
      </c>
      <c r="BB19" s="226">
        <f t="shared" si="7"/>
        <v>28.13561964861432</v>
      </c>
      <c r="BC19" s="226">
        <f t="shared" si="8"/>
        <v>21.883259726700025</v>
      </c>
      <c r="BD19" s="226">
        <f t="shared" si="18"/>
        <v>33.144698320645134</v>
      </c>
      <c r="BE19" s="226">
        <f t="shared" si="9"/>
        <v>4.806300283244914</v>
      </c>
      <c r="BF19" s="226">
        <f t="shared" si="19"/>
        <v>79.485442353381373</v>
      </c>
      <c r="BG19" s="227">
        <f t="shared" si="20"/>
        <v>24.605719283582985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9.7788527988942581E-2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/>
      <c r="R20" s="1">
        <v>30.26</v>
      </c>
      <c r="S20" s="1">
        <v>62.03</v>
      </c>
      <c r="T20" s="1">
        <v>59.2</v>
      </c>
      <c r="U20" s="1">
        <v>48.63</v>
      </c>
      <c r="V20" s="82"/>
      <c r="W20" s="82"/>
      <c r="X20" s="82"/>
      <c r="Y20" s="1"/>
      <c r="Z20" s="1"/>
      <c r="AA20" s="86" t="s">
        <v>125</v>
      </c>
      <c r="AB20" s="86" t="s">
        <v>123</v>
      </c>
      <c r="AC20" s="240">
        <v>43360</v>
      </c>
      <c r="AD20" s="86" t="s">
        <v>129</v>
      </c>
      <c r="AE20" s="110"/>
      <c r="AF20" s="112"/>
      <c r="AG20" s="112"/>
      <c r="AH20" s="86">
        <v>35.5</v>
      </c>
      <c r="AI20" s="86">
        <v>31.25</v>
      </c>
      <c r="AJ20" s="110"/>
      <c r="AK20" s="86">
        <v>11.75</v>
      </c>
      <c r="AL20" s="110"/>
      <c r="AM20" s="86">
        <v>15</v>
      </c>
      <c r="AN20" s="231">
        <f t="shared" si="1"/>
        <v>44.298149197356004</v>
      </c>
      <c r="AO20" s="232">
        <f t="shared" si="10"/>
        <v>30.40359700533142</v>
      </c>
      <c r="AP20" s="232">
        <f t="shared" si="11"/>
        <v>50.14398102885805</v>
      </c>
      <c r="AQ20" s="232">
        <f t="shared" si="12"/>
        <v>19.452421965810533</v>
      </c>
      <c r="AR20" s="233">
        <f t="shared" si="2"/>
        <v>0</v>
      </c>
      <c r="AS20" s="223">
        <f t="shared" si="3"/>
        <v>4.75</v>
      </c>
      <c r="AT20" s="223">
        <f t="shared" si="4"/>
        <v>4.75</v>
      </c>
      <c r="AU20" s="223">
        <f t="shared" si="5"/>
        <v>5.25</v>
      </c>
      <c r="AV20" s="226">
        <f t="shared" si="13"/>
        <v>49.705293213795528</v>
      </c>
      <c r="AW20" s="226">
        <f t="shared" si="6"/>
        <v>36.297123663239354</v>
      </c>
      <c r="AX20" s="224">
        <f t="shared" si="14"/>
        <v>4.3936946065832077</v>
      </c>
      <c r="AY20" s="224">
        <f t="shared" si="15"/>
        <v>1.1522857244063007</v>
      </c>
      <c r="AZ20" s="226">
        <f t="shared" si="16"/>
        <v>69.41599267049142</v>
      </c>
      <c r="BA20" s="226">
        <f t="shared" si="17"/>
        <v>59.821912382699928</v>
      </c>
      <c r="BB20" s="226">
        <f t="shared" si="7"/>
        <v>15.802014591656585</v>
      </c>
      <c r="BC20" s="226">
        <f t="shared" si="8"/>
        <v>22.009948895521671</v>
      </c>
      <c r="BD20" s="226">
        <f t="shared" si="18"/>
        <v>30.518150121339346</v>
      </c>
      <c r="BE20" s="226">
        <f t="shared" si="9"/>
        <v>-4.6382456872038578</v>
      </c>
      <c r="BF20" s="226">
        <f t="shared" si="19"/>
        <v>69.59640299466858</v>
      </c>
      <c r="BG20" s="227">
        <f t="shared" si="20"/>
        <v>19.452421965810533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2.5894897182025884E-2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/>
      <c r="R21" s="1">
        <v>30.45</v>
      </c>
      <c r="S21" s="1">
        <v>57.39</v>
      </c>
      <c r="T21" s="1">
        <v>56.71</v>
      </c>
      <c r="U21" s="1">
        <v>46.45</v>
      </c>
      <c r="V21" s="82"/>
      <c r="W21" s="82"/>
      <c r="X21" s="82"/>
      <c r="Y21" s="1"/>
      <c r="Z21" s="1"/>
      <c r="AA21" s="86" t="s">
        <v>125</v>
      </c>
      <c r="AB21" s="86" t="s">
        <v>123</v>
      </c>
      <c r="AC21" s="240">
        <v>43360</v>
      </c>
      <c r="AD21" s="86" t="s">
        <v>124</v>
      </c>
      <c r="AE21" s="110"/>
      <c r="AF21" s="112"/>
      <c r="AG21" s="112"/>
      <c r="AH21" s="86">
        <v>37</v>
      </c>
      <c r="AI21" s="86">
        <v>33.25</v>
      </c>
      <c r="AJ21" s="110"/>
      <c r="AK21" s="86">
        <v>19.5</v>
      </c>
      <c r="AL21" s="110"/>
      <c r="AM21" s="86">
        <v>16.75</v>
      </c>
      <c r="AN21" s="231">
        <f t="shared" si="1"/>
        <v>45.277542687453604</v>
      </c>
      <c r="AO21" s="232">
        <f t="shared" si="10"/>
        <v>28.30839575486138</v>
      </c>
      <c r="AP21" s="232">
        <f t="shared" si="11"/>
        <v>43.196503569908664</v>
      </c>
      <c r="AQ21" s="232">
        <f t="shared" si="12"/>
        <v>28.495100675229956</v>
      </c>
      <c r="AR21" s="233">
        <f t="shared" si="2"/>
        <v>0</v>
      </c>
      <c r="AS21" s="223">
        <f t="shared" si="3"/>
        <v>4.75</v>
      </c>
      <c r="AT21" s="223">
        <f t="shared" si="4"/>
        <v>4.75</v>
      </c>
      <c r="AU21" s="223">
        <f t="shared" si="5"/>
        <v>5.25</v>
      </c>
      <c r="AV21" s="226">
        <f t="shared" si="13"/>
        <v>49.118343138313008</v>
      </c>
      <c r="AW21" s="226">
        <f t="shared" si="6"/>
        <v>35.760473883142808</v>
      </c>
      <c r="AX21" s="224">
        <f t="shared" si="14"/>
        <v>4.194932256026676</v>
      </c>
      <c r="AY21" s="224">
        <f t="shared" si="15"/>
        <v>1.1402756638857754</v>
      </c>
      <c r="AZ21" s="226">
        <f t="shared" si="16"/>
        <v>71.227363690248296</v>
      </c>
      <c r="BA21" s="226">
        <f t="shared" si="17"/>
        <v>62.945112098358955</v>
      </c>
      <c r="BB21" s="226">
        <f t="shared" si="7"/>
        <v>32.576856261431388</v>
      </c>
      <c r="BC21" s="226">
        <f t="shared" si="8"/>
        <v>25.398904881793964</v>
      </c>
      <c r="BD21" s="226">
        <f t="shared" si="18"/>
        <v>26.094925937915423</v>
      </c>
      <c r="BE21" s="226">
        <f t="shared" si="9"/>
        <v>5.510449864883431</v>
      </c>
      <c r="BF21" s="226">
        <f t="shared" si="19"/>
        <v>71.69160424513862</v>
      </c>
      <c r="BG21" s="227">
        <f t="shared" si="20"/>
        <v>28.495100675229956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1.6414141414141516E-2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/>
      <c r="R22" s="1">
        <v>30.23</v>
      </c>
      <c r="S22" s="1">
        <v>62.43</v>
      </c>
      <c r="T22" s="1">
        <v>61.91</v>
      </c>
      <c r="U22" s="1">
        <v>49.02</v>
      </c>
      <c r="V22" s="82"/>
      <c r="W22" s="82"/>
      <c r="X22" s="82"/>
      <c r="Y22" s="1"/>
      <c r="Z22" s="1"/>
      <c r="AA22" s="86" t="s">
        <v>130</v>
      </c>
      <c r="AB22" s="86" t="s">
        <v>123</v>
      </c>
      <c r="AC22" s="240">
        <v>43360</v>
      </c>
      <c r="AD22" s="86" t="s">
        <v>126</v>
      </c>
      <c r="AE22" s="110"/>
      <c r="AF22" s="112"/>
      <c r="AG22" s="112"/>
      <c r="AH22" s="86">
        <v>39</v>
      </c>
      <c r="AI22" s="86">
        <v>34</v>
      </c>
      <c r="AJ22" s="110"/>
      <c r="AK22" s="86">
        <v>17.5</v>
      </c>
      <c r="AL22" s="110"/>
      <c r="AM22" s="86">
        <v>14.75</v>
      </c>
      <c r="AN22" s="231">
        <f t="shared" si="1"/>
        <v>48.228372670807452</v>
      </c>
      <c r="AO22" s="232">
        <f t="shared" si="10"/>
        <v>27.832050685187482</v>
      </c>
      <c r="AP22" s="232">
        <f t="shared" si="11"/>
        <v>49.625986579233604</v>
      </c>
      <c r="AQ22" s="232">
        <f t="shared" si="12"/>
        <v>22.541962735578913</v>
      </c>
      <c r="AR22" s="233">
        <f t="shared" si="2"/>
        <v>0</v>
      </c>
      <c r="AS22" s="223">
        <f t="shared" si="3"/>
        <v>4.75</v>
      </c>
      <c r="AT22" s="223">
        <f t="shared" si="4"/>
        <v>4.75</v>
      </c>
      <c r="AU22" s="223">
        <f t="shared" si="5"/>
        <v>5.25</v>
      </c>
      <c r="AV22" s="226">
        <f t="shared" si="13"/>
        <v>48.324654627818695</v>
      </c>
      <c r="AW22" s="226">
        <f t="shared" si="6"/>
        <v>35.557142139700389</v>
      </c>
      <c r="AX22" s="224">
        <f t="shared" si="14"/>
        <v>4.2471163686646953</v>
      </c>
      <c r="AY22" s="224">
        <f t="shared" si="15"/>
        <v>1.1539912438213413</v>
      </c>
      <c r="AZ22" s="226">
        <f t="shared" si="16"/>
        <v>71.016287930302624</v>
      </c>
      <c r="BA22" s="226">
        <f t="shared" si="17"/>
        <v>60.648946626608804</v>
      </c>
      <c r="BB22" s="226">
        <f t="shared" si="7"/>
        <v>26.436720324419223</v>
      </c>
      <c r="BC22" s="226">
        <f t="shared" si="8"/>
        <v>19.697948477018244</v>
      </c>
      <c r="BD22" s="226">
        <f t="shared" si="18"/>
        <v>33.791763311686793</v>
      </c>
      <c r="BE22" s="226">
        <f t="shared" si="9"/>
        <v>5.171681616643137</v>
      </c>
      <c r="BF22" s="226">
        <f t="shared" si="19"/>
        <v>72.167949314812518</v>
      </c>
      <c r="BG22" s="227">
        <f t="shared" si="20"/>
        <v>22.541962735578913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1.9615384615384538E-2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/>
      <c r="R23" s="1">
        <v>30.5</v>
      </c>
      <c r="S23" s="1">
        <v>57.01</v>
      </c>
      <c r="T23" s="1">
        <v>56.5</v>
      </c>
      <c r="U23" s="1">
        <v>53.44</v>
      </c>
      <c r="V23" s="82"/>
      <c r="W23" s="82"/>
      <c r="X23" s="82"/>
      <c r="Y23" s="1"/>
      <c r="Z23" s="1"/>
      <c r="AA23" s="86" t="s">
        <v>130</v>
      </c>
      <c r="AB23" s="86" t="s">
        <v>123</v>
      </c>
      <c r="AC23" s="240">
        <v>43360</v>
      </c>
      <c r="AD23" s="86" t="s">
        <v>127</v>
      </c>
      <c r="AE23" s="110"/>
      <c r="AF23" s="112"/>
      <c r="AG23" s="112"/>
      <c r="AH23" s="88">
        <v>47</v>
      </c>
      <c r="AI23" s="88">
        <v>44.25</v>
      </c>
      <c r="AJ23" s="111"/>
      <c r="AK23" s="88">
        <v>26</v>
      </c>
      <c r="AL23" s="111"/>
      <c r="AM23" s="201">
        <v>16.75</v>
      </c>
      <c r="AN23" s="231">
        <f t="shared" si="1"/>
        <v>52.411920030177292</v>
      </c>
      <c r="AO23" s="232">
        <f t="shared" si="10"/>
        <v>22.644011836893199</v>
      </c>
      <c r="AP23" s="232">
        <f t="shared" si="11"/>
        <v>47.120018355487211</v>
      </c>
      <c r="AQ23" s="232">
        <f t="shared" si="12"/>
        <v>30.23596980761959</v>
      </c>
      <c r="AR23" s="233">
        <f t="shared" si="2"/>
        <v>0</v>
      </c>
      <c r="AS23" s="223">
        <f t="shared" si="3"/>
        <v>4.75</v>
      </c>
      <c r="AT23" s="223">
        <f t="shared" si="4"/>
        <v>4.75</v>
      </c>
      <c r="AU23" s="223">
        <f t="shared" si="5"/>
        <v>5.25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4"/>
        <v>4.0206590230448329</v>
      </c>
      <c r="AY23" s="224">
        <f t="shared" si="15"/>
        <v>1.1402756638857754</v>
      </c>
      <c r="AZ23" s="226">
        <f t="shared" si="16"/>
        <v>80.611433383233532</v>
      </c>
      <c r="BA23" s="226">
        <f t="shared" si="17"/>
        <v>75.364535352372172</v>
      </c>
      <c r="BB23" s="226">
        <f t="shared" si="7"/>
        <v>40.544212056655915</v>
      </c>
      <c r="BC23" s="226">
        <f t="shared" si="8"/>
        <v>21.941573583602025</v>
      </c>
      <c r="BD23" s="226">
        <f t="shared" si="18"/>
        <v>15.139347538347504</v>
      </c>
      <c r="BE23" s="226">
        <f t="shared" si="9"/>
        <v>14.761939360819731</v>
      </c>
      <c r="BF23" s="226">
        <f t="shared" si="19"/>
        <v>77.355988163106801</v>
      </c>
      <c r="BG23" s="227">
        <f t="shared" si="20"/>
        <v>30.23596980761959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1.9953441968739653E-2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/>
      <c r="R24" s="1">
        <v>30.39</v>
      </c>
      <c r="S24" s="1">
        <v>61.06</v>
      </c>
      <c r="T24" s="1">
        <v>60.46</v>
      </c>
      <c r="U24" s="1">
        <v>47.83</v>
      </c>
      <c r="V24" s="82"/>
      <c r="W24" s="82"/>
      <c r="X24" s="82"/>
      <c r="Y24" s="1"/>
      <c r="Z24" s="1"/>
      <c r="AA24" s="86" t="s">
        <v>130</v>
      </c>
      <c r="AB24" s="86" t="s">
        <v>123</v>
      </c>
      <c r="AC24" s="240">
        <v>43360</v>
      </c>
      <c r="AD24" s="86" t="s">
        <v>128</v>
      </c>
      <c r="AE24" s="110"/>
      <c r="AF24" s="112"/>
      <c r="AG24" s="112"/>
      <c r="AH24" s="86">
        <v>39</v>
      </c>
      <c r="AI24" s="86">
        <v>35.5</v>
      </c>
      <c r="AJ24" s="110"/>
      <c r="AK24" s="86">
        <v>18.25</v>
      </c>
      <c r="AL24" s="110"/>
      <c r="AM24" s="86">
        <v>14</v>
      </c>
      <c r="AN24" s="231">
        <f t="shared" si="1"/>
        <v>46.894297358982712</v>
      </c>
      <c r="AO24" s="232">
        <f t="shared" si="10"/>
        <v>26.164517423871231</v>
      </c>
      <c r="AP24" s="232">
        <f t="shared" si="11"/>
        <v>50.906368978705352</v>
      </c>
      <c r="AQ24" s="232">
        <f t="shared" si="12"/>
        <v>22.929113597423417</v>
      </c>
      <c r="AR24" s="233">
        <f t="shared" si="2"/>
        <v>0</v>
      </c>
      <c r="AS24" s="223">
        <f t="shared" si="3"/>
        <v>4.75</v>
      </c>
      <c r="AT24" s="223">
        <f t="shared" si="4"/>
        <v>4.75</v>
      </c>
      <c r="AU24" s="223">
        <f t="shared" si="5"/>
        <v>5.25</v>
      </c>
      <c r="AV24" s="226">
        <f t="shared" ref="AV24:AV36" si="21">(1000*(((18*VLOOKUP($AO$4,$AA$42:$AC$60,2)/(980*($AK$1-$AK$2)))*(-0.164*AH24+16.3))^0.5)*($AK$5)^-0.5)</f>
        <v>48.324654627818695</v>
      </c>
      <c r="AW24" s="226">
        <f t="shared" ref="AW24:AW36" si="22">(1000*((18*VLOOKUP($AO$4,$AA$42:$AC$60,2)/(980*($AK$1-$AK$2))*(-0.164*AI24+16.3))^0.5)*($AK$6)^-0.5)</f>
        <v>35.146949892340501</v>
      </c>
      <c r="AX24" s="224">
        <f t="shared" si="14"/>
        <v>4.2276228122737178</v>
      </c>
      <c r="AY24" s="224">
        <f t="shared" si="15"/>
        <v>1.1590927448887098</v>
      </c>
      <c r="AZ24" s="226">
        <f t="shared" si="16"/>
        <v>73.036599179237584</v>
      </c>
      <c r="BA24" s="226">
        <f t="shared" si="17"/>
        <v>65.573005102527176</v>
      </c>
      <c r="BB24" s="226">
        <f t="shared" si="7"/>
        <v>28.788148581597298</v>
      </c>
      <c r="BC24" s="226">
        <f t="shared" si="8"/>
        <v>18.658985191776026</v>
      </c>
      <c r="BD24" s="226">
        <f t="shared" si="18"/>
        <v>23.440638910431144</v>
      </c>
      <c r="BE24" s="226">
        <f t="shared" si="9"/>
        <v>7.8277786896035773</v>
      </c>
      <c r="BF24" s="226">
        <f t="shared" si="19"/>
        <v>73.835482576128769</v>
      </c>
      <c r="BG24" s="227">
        <f t="shared" si="20"/>
        <v>22.929113597423417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3.0078895463510818E-2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/>
      <c r="R25" s="1">
        <v>30.54</v>
      </c>
      <c r="S25" s="1">
        <v>51.43</v>
      </c>
      <c r="T25" s="1">
        <v>50.82</v>
      </c>
      <c r="U25" s="1">
        <v>42.82</v>
      </c>
      <c r="V25" s="82"/>
      <c r="W25" s="82"/>
      <c r="X25" s="82"/>
      <c r="Y25" s="1"/>
      <c r="Z25" s="1"/>
      <c r="AA25" s="86" t="s">
        <v>131</v>
      </c>
      <c r="AB25" s="86" t="s">
        <v>123</v>
      </c>
      <c r="AC25" s="240">
        <v>43356</v>
      </c>
      <c r="AD25" s="86" t="s">
        <v>126</v>
      </c>
      <c r="AE25" s="110"/>
      <c r="AF25" s="112"/>
      <c r="AG25" s="112"/>
      <c r="AH25" s="86">
        <v>36</v>
      </c>
      <c r="AI25" s="86">
        <v>35.5</v>
      </c>
      <c r="AJ25" s="110"/>
      <c r="AK25" s="86">
        <v>25</v>
      </c>
      <c r="AL25" s="110"/>
      <c r="AM25" s="86">
        <v>20</v>
      </c>
      <c r="AN25" s="231">
        <f t="shared" si="1"/>
        <v>41.569631402584974</v>
      </c>
      <c r="AO25" s="232">
        <f t="shared" si="10"/>
        <v>24.790387326299538</v>
      </c>
      <c r="AP25" s="232">
        <f t="shared" si="11"/>
        <v>33.744469507768912</v>
      </c>
      <c r="AQ25" s="232">
        <f t="shared" si="12"/>
        <v>41.465143165931551</v>
      </c>
      <c r="AR25" s="233">
        <f t="shared" si="2"/>
        <v>0</v>
      </c>
      <c r="AS25" s="223">
        <f t="shared" si="3"/>
        <v>4.75</v>
      </c>
      <c r="AT25" s="223">
        <f t="shared" si="4"/>
        <v>4.75</v>
      </c>
      <c r="AU25" s="223">
        <f t="shared" si="5"/>
        <v>5.25</v>
      </c>
      <c r="AV25" s="226">
        <f t="shared" si="21"/>
        <v>49.510416343741369</v>
      </c>
      <c r="AW25" s="226">
        <f t="shared" si="22"/>
        <v>35.146949892340501</v>
      </c>
      <c r="AX25" s="224">
        <f t="shared" si="14"/>
        <v>4.0479586692251566</v>
      </c>
      <c r="AY25" s="224">
        <f t="shared" si="15"/>
        <v>1.1176289132601669</v>
      </c>
      <c r="AZ25" s="226">
        <f t="shared" si="16"/>
        <v>75.175071189245003</v>
      </c>
      <c r="BA25" s="226">
        <f t="shared" si="17"/>
        <v>73.972270050217077</v>
      </c>
      <c r="BB25" s="226">
        <f t="shared" si="7"/>
        <v>48.713446130630764</v>
      </c>
      <c r="BC25" s="226">
        <f t="shared" si="8"/>
        <v>35.482633601323641</v>
      </c>
      <c r="BD25" s="226">
        <f t="shared" si="18"/>
        <v>3.5103395728735269</v>
      </c>
      <c r="BE25" s="226">
        <f t="shared" si="9"/>
        <v>10.280325077790616</v>
      </c>
      <c r="BF25" s="226">
        <f t="shared" si="19"/>
        <v>75.209612673700462</v>
      </c>
      <c r="BG25" s="227">
        <f t="shared" si="20"/>
        <v>41.465143165931551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4.8630347799322814E-2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/>
      <c r="R26" s="1">
        <v>30.32</v>
      </c>
      <c r="S26" s="1">
        <v>64.39</v>
      </c>
      <c r="T26" s="1">
        <v>62.81</v>
      </c>
      <c r="U26" s="1">
        <v>50.8</v>
      </c>
      <c r="V26" s="82"/>
      <c r="W26" s="82"/>
      <c r="X26" s="82"/>
      <c r="Y26" s="1"/>
      <c r="Z26" s="1"/>
      <c r="AA26" s="86" t="s">
        <v>131</v>
      </c>
      <c r="AB26" s="86" t="s">
        <v>123</v>
      </c>
      <c r="AC26" s="240">
        <v>43356</v>
      </c>
      <c r="AD26" s="86" t="s">
        <v>127</v>
      </c>
      <c r="AE26" s="110"/>
      <c r="AF26" s="112"/>
      <c r="AG26" s="112"/>
      <c r="AH26" s="86">
        <v>35</v>
      </c>
      <c r="AI26" s="86">
        <v>35</v>
      </c>
      <c r="AJ26" s="110"/>
      <c r="AK26" s="86">
        <v>30.5</v>
      </c>
      <c r="AL26" s="110"/>
      <c r="AM26" s="86">
        <v>26</v>
      </c>
      <c r="AN26" s="231">
        <f t="shared" si="1"/>
        <v>48.444144408570587</v>
      </c>
      <c r="AO26" s="232">
        <f t="shared" si="10"/>
        <v>37.556952714705673</v>
      </c>
      <c r="AP26" s="232">
        <f t="shared" si="11"/>
        <v>14.631670599116489</v>
      </c>
      <c r="AQ26" s="232">
        <f t="shared" si="12"/>
        <v>47.811376686177837</v>
      </c>
      <c r="AR26" s="233">
        <f t="shared" si="2"/>
        <v>0</v>
      </c>
      <c r="AS26" s="223">
        <f t="shared" si="3"/>
        <v>4.75</v>
      </c>
      <c r="AT26" s="223">
        <f t="shared" si="4"/>
        <v>4.75</v>
      </c>
      <c r="AU26" s="223">
        <f t="shared" si="5"/>
        <v>5.25</v>
      </c>
      <c r="AV26" s="226">
        <f t="shared" si="21"/>
        <v>49.899409018626287</v>
      </c>
      <c r="AW26" s="226">
        <f t="shared" si="22"/>
        <v>35.284210494271818</v>
      </c>
      <c r="AX26" s="224">
        <f t="shared" si="14"/>
        <v>3.8954437671280973</v>
      </c>
      <c r="AY26" s="224">
        <f t="shared" si="15"/>
        <v>1.0745663238053571</v>
      </c>
      <c r="AZ26" s="226">
        <f t="shared" si="16"/>
        <v>62.443047285294327</v>
      </c>
      <c r="BA26" s="226">
        <f t="shared" si="17"/>
        <v>62.443047285294327</v>
      </c>
      <c r="BB26" s="226">
        <f t="shared" si="7"/>
        <v>53.153998928804263</v>
      </c>
      <c r="BC26" s="226">
        <f t="shared" si="8"/>
        <v>42.832834088259744</v>
      </c>
      <c r="BD26" s="226">
        <f t="shared" si="18"/>
        <v>0</v>
      </c>
      <c r="BE26" s="226">
        <f t="shared" si="9"/>
        <v>8.0140083976973262</v>
      </c>
      <c r="BF26" s="226">
        <f t="shared" si="19"/>
        <v>62.443047285294327</v>
      </c>
      <c r="BG26" s="227">
        <f t="shared" si="20"/>
        <v>47.811376686177837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4.7860768672951422E-2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/>
      <c r="R27" s="1">
        <v>30.8</v>
      </c>
      <c r="S27" s="1">
        <v>59.7</v>
      </c>
      <c r="T27" s="1">
        <v>58.38</v>
      </c>
      <c r="U27" s="1">
        <v>57.56</v>
      </c>
      <c r="V27" s="82"/>
      <c r="W27" s="82"/>
      <c r="X27" s="82"/>
      <c r="Y27" s="1"/>
      <c r="Z27" s="1"/>
      <c r="AA27" s="86" t="s">
        <v>131</v>
      </c>
      <c r="AB27" s="86" t="s">
        <v>123</v>
      </c>
      <c r="AC27" s="240">
        <v>43356</v>
      </c>
      <c r="AD27" s="86" t="s">
        <v>128</v>
      </c>
      <c r="AE27" s="110"/>
      <c r="AF27" s="112"/>
      <c r="AG27" s="112"/>
      <c r="AH27" s="86">
        <v>54</v>
      </c>
      <c r="AI27" s="86">
        <v>52.75</v>
      </c>
      <c r="AJ27" s="110"/>
      <c r="AK27" s="86">
        <v>32</v>
      </c>
      <c r="AL27" s="110"/>
      <c r="AM27" s="86">
        <v>25.25</v>
      </c>
      <c r="AN27" s="231">
        <f t="shared" si="1"/>
        <v>54.930961937716262</v>
      </c>
      <c r="AO27" s="232">
        <f t="shared" si="10"/>
        <v>9.1334739104869556</v>
      </c>
      <c r="AP27" s="232">
        <f t="shared" si="11"/>
        <v>48.062991029062289</v>
      </c>
      <c r="AQ27" s="232">
        <f t="shared" si="12"/>
        <v>42.803535060450756</v>
      </c>
      <c r="AR27" s="233">
        <f t="shared" si="2"/>
        <v>0</v>
      </c>
      <c r="AS27" s="223">
        <f t="shared" si="3"/>
        <v>4.75</v>
      </c>
      <c r="AT27" s="223">
        <f t="shared" si="4"/>
        <v>4.75</v>
      </c>
      <c r="AU27" s="223">
        <f t="shared" si="5"/>
        <v>5.25</v>
      </c>
      <c r="AV27" s="226">
        <f t="shared" si="21"/>
        <v>41.895427396491542</v>
      </c>
      <c r="AW27" s="226">
        <f t="shared" si="22"/>
        <v>30.0296849307617</v>
      </c>
      <c r="AX27" s="224">
        <f t="shared" si="14"/>
        <v>3.8528011278305345</v>
      </c>
      <c r="AY27" s="224">
        <f t="shared" si="15"/>
        <v>1.0800430476114724</v>
      </c>
      <c r="AZ27" s="226">
        <f t="shared" si="16"/>
        <v>89.657996624640134</v>
      </c>
      <c r="BA27" s="226">
        <f t="shared" si="17"/>
        <v>87.382412953963978</v>
      </c>
      <c r="BB27" s="226">
        <f t="shared" si="7"/>
        <v>49.607724020739973</v>
      </c>
      <c r="BC27" s="226">
        <f t="shared" si="8"/>
        <v>36.409338730818327</v>
      </c>
      <c r="BD27" s="226">
        <f t="shared" si="18"/>
        <v>6.8337836690506979</v>
      </c>
      <c r="BE27" s="226">
        <f t="shared" si="9"/>
        <v>10.377724451972414</v>
      </c>
      <c r="BF27" s="226">
        <f t="shared" si="19"/>
        <v>90.866526089513044</v>
      </c>
      <c r="BG27" s="227">
        <f t="shared" si="20"/>
        <v>42.803535060450756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 t="e">
        <f t="shared" si="0"/>
        <v>#DIV/0!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/>
      <c r="R28" s="1"/>
      <c r="S28" s="1"/>
      <c r="T28" s="1"/>
      <c r="U28" s="1"/>
      <c r="V28" s="82"/>
      <c r="W28" s="82"/>
      <c r="X28" s="82"/>
      <c r="Y28" s="1"/>
      <c r="Z28" s="1"/>
      <c r="AA28" s="86"/>
      <c r="AB28" s="86"/>
      <c r="AC28" s="86"/>
      <c r="AD28" s="86"/>
      <c r="AE28" s="110"/>
      <c r="AF28" s="112"/>
      <c r="AG28" s="112"/>
      <c r="AH28" s="86"/>
      <c r="AI28" s="86"/>
      <c r="AJ28" s="110"/>
      <c r="AK28" s="86"/>
      <c r="AL28" s="110"/>
      <c r="AM28" s="86"/>
      <c r="AN28" s="231" t="e">
        <f t="shared" si="1"/>
        <v>#DIV/0!</v>
      </c>
      <c r="AO28" s="232" t="e">
        <f t="shared" si="10"/>
        <v>#DIV/0!</v>
      </c>
      <c r="AP28" s="232" t="e">
        <f t="shared" si="11"/>
        <v>#DIV/0!</v>
      </c>
      <c r="AQ28" s="232" t="e">
        <f t="shared" si="12"/>
        <v>#DIV/0!</v>
      </c>
      <c r="AR28" s="233" t="e">
        <f t="shared" si="2"/>
        <v>#DIV/0!</v>
      </c>
      <c r="AS28" s="223">
        <f t="shared" si="3"/>
        <v>4.75</v>
      </c>
      <c r="AT28" s="223">
        <f t="shared" si="4"/>
        <v>4.75</v>
      </c>
      <c r="AU28" s="223">
        <f t="shared" si="5"/>
        <v>5.25</v>
      </c>
      <c r="AV28" s="226">
        <f t="shared" si="21"/>
        <v>61.995082918909375</v>
      </c>
      <c r="AW28" s="226">
        <f t="shared" si="22"/>
        <v>43.837143532183127</v>
      </c>
      <c r="AX28" s="224">
        <f t="shared" si="14"/>
        <v>4.6789667226682363</v>
      </c>
      <c r="AY28" s="224">
        <f t="shared" si="15"/>
        <v>1.2505064571672189</v>
      </c>
      <c r="AZ28" s="226" t="e">
        <f t="shared" si="16"/>
        <v>#DIV/0!</v>
      </c>
      <c r="BA28" s="226" t="e">
        <f t="shared" si="17"/>
        <v>#DIV/0!</v>
      </c>
      <c r="BB28" s="226" t="e">
        <f t="shared" si="7"/>
        <v>#DIV/0!</v>
      </c>
      <c r="BC28" s="226" t="e">
        <f t="shared" si="8"/>
        <v>#DIV/0!</v>
      </c>
      <c r="BD28" s="226" t="e">
        <f t="shared" si="18"/>
        <v>#DIV/0!</v>
      </c>
      <c r="BE28" s="226" t="e">
        <f t="shared" si="9"/>
        <v>#DIV/0!</v>
      </c>
      <c r="BF28" s="226" t="e">
        <f t="shared" si="19"/>
        <v>#DIV/0!</v>
      </c>
      <c r="BG28" s="227" t="e">
        <f t="shared" si="20"/>
        <v>#DIV/0!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 t="e">
        <f t="shared" si="0"/>
        <v>#DIV/0!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/>
      <c r="R29" s="1"/>
      <c r="S29" s="1"/>
      <c r="T29" s="1"/>
      <c r="U29" s="1"/>
      <c r="V29" s="82"/>
      <c r="W29" s="82"/>
      <c r="X29" s="82"/>
      <c r="Y29" s="1"/>
      <c r="Z29" s="1"/>
      <c r="AA29" s="86"/>
      <c r="AB29" s="86"/>
      <c r="AC29" s="86"/>
      <c r="AD29" s="86"/>
      <c r="AE29" s="110"/>
      <c r="AF29" s="112"/>
      <c r="AG29" s="112"/>
      <c r="AH29" s="88"/>
      <c r="AI29" s="88"/>
      <c r="AJ29" s="111"/>
      <c r="AK29" s="88"/>
      <c r="AL29" s="111"/>
      <c r="AM29" s="88"/>
      <c r="AN29" s="231" t="e">
        <f t="shared" si="1"/>
        <v>#DIV/0!</v>
      </c>
      <c r="AO29" s="232" t="e">
        <f t="shared" si="10"/>
        <v>#DIV/0!</v>
      </c>
      <c r="AP29" s="232" t="e">
        <f t="shared" si="11"/>
        <v>#DIV/0!</v>
      </c>
      <c r="AQ29" s="232" t="e">
        <f t="shared" si="12"/>
        <v>#DIV/0!</v>
      </c>
      <c r="AR29" s="233" t="e">
        <f t="shared" si="2"/>
        <v>#DIV/0!</v>
      </c>
      <c r="AS29" s="223">
        <f t="shared" si="3"/>
        <v>4.75</v>
      </c>
      <c r="AT29" s="223">
        <f t="shared" si="4"/>
        <v>4.75</v>
      </c>
      <c r="AU29" s="223">
        <f t="shared" si="5"/>
        <v>5.25</v>
      </c>
      <c r="AV29" s="226">
        <f t="shared" si="21"/>
        <v>61.995082918909375</v>
      </c>
      <c r="AW29" s="226">
        <f t="shared" si="22"/>
        <v>43.837143532183127</v>
      </c>
      <c r="AX29" s="224">
        <f t="shared" si="14"/>
        <v>4.6789667226682363</v>
      </c>
      <c r="AY29" s="224">
        <f t="shared" si="15"/>
        <v>1.2505064571672189</v>
      </c>
      <c r="AZ29" s="226" t="e">
        <f t="shared" si="16"/>
        <v>#DIV/0!</v>
      </c>
      <c r="BA29" s="226" t="e">
        <f t="shared" si="17"/>
        <v>#DIV/0!</v>
      </c>
      <c r="BB29" s="226" t="e">
        <f t="shared" si="7"/>
        <v>#DIV/0!</v>
      </c>
      <c r="BC29" s="226" t="e">
        <f t="shared" si="8"/>
        <v>#DIV/0!</v>
      </c>
      <c r="BD29" s="226" t="e">
        <f t="shared" si="18"/>
        <v>#DIV/0!</v>
      </c>
      <c r="BE29" s="226" t="e">
        <f t="shared" si="9"/>
        <v>#DIV/0!</v>
      </c>
      <c r="BF29" s="226" t="e">
        <f t="shared" si="19"/>
        <v>#DIV/0!</v>
      </c>
      <c r="BG29" s="227" t="e">
        <f t="shared" si="20"/>
        <v>#DIV/0!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 t="e">
        <f t="shared" si="0"/>
        <v>#DIV/0!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/>
      <c r="R30" s="1"/>
      <c r="S30" s="1"/>
      <c r="T30" s="1"/>
      <c r="U30" s="1"/>
      <c r="V30" s="82"/>
      <c r="W30" s="82"/>
      <c r="X30" s="82"/>
      <c r="Y30" s="1"/>
      <c r="Z30" s="1"/>
      <c r="AA30" s="86"/>
      <c r="AB30" s="86"/>
      <c r="AC30" s="86"/>
      <c r="AD30" s="86"/>
      <c r="AE30" s="110"/>
      <c r="AF30" s="112"/>
      <c r="AG30" s="112"/>
      <c r="AH30" s="86"/>
      <c r="AI30" s="86"/>
      <c r="AJ30" s="110"/>
      <c r="AK30" s="86"/>
      <c r="AL30" s="110"/>
      <c r="AM30" s="86"/>
      <c r="AN30" s="231" t="e">
        <f t="shared" si="1"/>
        <v>#DIV/0!</v>
      </c>
      <c r="AO30" s="232" t="e">
        <f t="shared" si="10"/>
        <v>#DIV/0!</v>
      </c>
      <c r="AP30" s="232" t="e">
        <f t="shared" si="11"/>
        <v>#DIV/0!</v>
      </c>
      <c r="AQ30" s="232" t="e">
        <f t="shared" si="12"/>
        <v>#DIV/0!</v>
      </c>
      <c r="AR30" s="233" t="e">
        <f t="shared" si="2"/>
        <v>#DIV/0!</v>
      </c>
      <c r="AS30" s="223">
        <f t="shared" si="3"/>
        <v>4.75</v>
      </c>
      <c r="AT30" s="223">
        <f t="shared" si="4"/>
        <v>4.75</v>
      </c>
      <c r="AU30" s="223">
        <f t="shared" si="5"/>
        <v>5.25</v>
      </c>
      <c r="AV30" s="226">
        <f t="shared" si="21"/>
        <v>61.995082918909375</v>
      </c>
      <c r="AW30" s="226">
        <f t="shared" si="22"/>
        <v>43.837143532183127</v>
      </c>
      <c r="AX30" s="224">
        <f t="shared" si="14"/>
        <v>4.6789667226682363</v>
      </c>
      <c r="AY30" s="224">
        <f t="shared" si="15"/>
        <v>1.2505064571672189</v>
      </c>
      <c r="AZ30" s="226" t="e">
        <f t="shared" si="16"/>
        <v>#DIV/0!</v>
      </c>
      <c r="BA30" s="226" t="e">
        <f t="shared" si="17"/>
        <v>#DIV/0!</v>
      </c>
      <c r="BB30" s="226" t="e">
        <f t="shared" si="7"/>
        <v>#DIV/0!</v>
      </c>
      <c r="BC30" s="226" t="e">
        <f t="shared" si="8"/>
        <v>#DIV/0!</v>
      </c>
      <c r="BD30" s="226" t="e">
        <f t="shared" si="18"/>
        <v>#DIV/0!</v>
      </c>
      <c r="BE30" s="226" t="e">
        <f t="shared" si="9"/>
        <v>#DIV/0!</v>
      </c>
      <c r="BF30" s="226" t="e">
        <f t="shared" si="19"/>
        <v>#DIV/0!</v>
      </c>
      <c r="BG30" s="227" t="e">
        <f t="shared" si="20"/>
        <v>#DIV/0!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 t="e">
        <f t="shared" si="0"/>
        <v>#DIV/0!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/>
      <c r="R31" s="1"/>
      <c r="S31" s="1"/>
      <c r="T31" s="1"/>
      <c r="U31" s="1"/>
      <c r="V31" s="82"/>
      <c r="W31" s="82"/>
      <c r="X31" s="82"/>
      <c r="Y31" s="1"/>
      <c r="Z31" s="1"/>
      <c r="AA31" s="86"/>
      <c r="AB31" s="86"/>
      <c r="AC31" s="86"/>
      <c r="AD31" s="86"/>
      <c r="AE31" s="110"/>
      <c r="AF31" s="112"/>
      <c r="AG31" s="112"/>
      <c r="AH31" s="86"/>
      <c r="AI31" s="86"/>
      <c r="AJ31" s="110"/>
      <c r="AK31" s="86"/>
      <c r="AL31" s="110"/>
      <c r="AM31" s="86"/>
      <c r="AN31" s="231" t="e">
        <f t="shared" si="1"/>
        <v>#DIV/0!</v>
      </c>
      <c r="AO31" s="232" t="e">
        <f t="shared" si="10"/>
        <v>#DIV/0!</v>
      </c>
      <c r="AP31" s="232" t="e">
        <f t="shared" si="11"/>
        <v>#DIV/0!</v>
      </c>
      <c r="AQ31" s="232" t="e">
        <f t="shared" si="12"/>
        <v>#DIV/0!</v>
      </c>
      <c r="AR31" s="233" t="e">
        <f t="shared" si="2"/>
        <v>#DIV/0!</v>
      </c>
      <c r="AS31" s="223">
        <f t="shared" si="3"/>
        <v>4.75</v>
      </c>
      <c r="AT31" s="223">
        <f t="shared" si="4"/>
        <v>4.75</v>
      </c>
      <c r="AU31" s="223">
        <f t="shared" si="5"/>
        <v>5.25</v>
      </c>
      <c r="AV31" s="226">
        <f t="shared" si="21"/>
        <v>61.995082918909375</v>
      </c>
      <c r="AW31" s="226">
        <f t="shared" si="22"/>
        <v>43.837143532183127</v>
      </c>
      <c r="AX31" s="224">
        <f t="shared" si="14"/>
        <v>4.6789667226682363</v>
      </c>
      <c r="AY31" s="224">
        <f t="shared" si="15"/>
        <v>1.2505064571672189</v>
      </c>
      <c r="AZ31" s="226" t="e">
        <f t="shared" si="16"/>
        <v>#DIV/0!</v>
      </c>
      <c r="BA31" s="226" t="e">
        <f t="shared" si="17"/>
        <v>#DIV/0!</v>
      </c>
      <c r="BB31" s="226" t="e">
        <f t="shared" si="7"/>
        <v>#DIV/0!</v>
      </c>
      <c r="BC31" s="226" t="e">
        <f t="shared" si="8"/>
        <v>#DIV/0!</v>
      </c>
      <c r="BD31" s="226" t="e">
        <f t="shared" si="18"/>
        <v>#DIV/0!</v>
      </c>
      <c r="BE31" s="226" t="e">
        <f t="shared" si="9"/>
        <v>#DIV/0!</v>
      </c>
      <c r="BF31" s="226" t="e">
        <f t="shared" si="19"/>
        <v>#DIV/0!</v>
      </c>
      <c r="BG31" s="227" t="e">
        <f t="shared" si="20"/>
        <v>#DIV/0!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 t="e">
        <f t="shared" si="0"/>
        <v>#DIV/0!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/>
      <c r="S32" s="1"/>
      <c r="T32" s="1"/>
      <c r="U32" s="1"/>
      <c r="V32" s="82"/>
      <c r="W32" s="82"/>
      <c r="X32" s="82"/>
      <c r="Y32" s="1"/>
      <c r="Z32" s="1"/>
      <c r="AA32" s="86"/>
      <c r="AB32" s="86"/>
      <c r="AC32" s="86"/>
      <c r="AD32" s="86"/>
      <c r="AE32" s="110"/>
      <c r="AF32" s="112"/>
      <c r="AG32" s="112"/>
      <c r="AH32" s="86"/>
      <c r="AI32" s="86"/>
      <c r="AJ32" s="110"/>
      <c r="AK32" s="86"/>
      <c r="AL32" s="110"/>
      <c r="AM32" s="86"/>
      <c r="AN32" s="231" t="e">
        <f t="shared" si="1"/>
        <v>#DIV/0!</v>
      </c>
      <c r="AO32" s="232" t="e">
        <f t="shared" si="10"/>
        <v>#DIV/0!</v>
      </c>
      <c r="AP32" s="232" t="e">
        <f t="shared" si="11"/>
        <v>#DIV/0!</v>
      </c>
      <c r="AQ32" s="232" t="e">
        <f t="shared" si="12"/>
        <v>#DIV/0!</v>
      </c>
      <c r="AR32" s="233" t="e">
        <f t="shared" si="2"/>
        <v>#DIV/0!</v>
      </c>
      <c r="AS32" s="223">
        <f t="shared" si="3"/>
        <v>4.75</v>
      </c>
      <c r="AT32" s="223">
        <f t="shared" si="4"/>
        <v>4.75</v>
      </c>
      <c r="AU32" s="223">
        <f t="shared" si="5"/>
        <v>5.25</v>
      </c>
      <c r="AV32" s="226">
        <f t="shared" si="21"/>
        <v>61.995082918909375</v>
      </c>
      <c r="AW32" s="226">
        <f t="shared" si="22"/>
        <v>43.837143532183127</v>
      </c>
      <c r="AX32" s="224">
        <f t="shared" si="14"/>
        <v>4.6789667226682363</v>
      </c>
      <c r="AY32" s="224">
        <f t="shared" si="15"/>
        <v>1.2505064571672189</v>
      </c>
      <c r="AZ32" s="226" t="e">
        <f t="shared" si="16"/>
        <v>#DIV/0!</v>
      </c>
      <c r="BA32" s="226" t="e">
        <f t="shared" si="17"/>
        <v>#DIV/0!</v>
      </c>
      <c r="BB32" s="226" t="e">
        <f t="shared" si="7"/>
        <v>#DIV/0!</v>
      </c>
      <c r="BC32" s="226" t="e">
        <f t="shared" si="8"/>
        <v>#DIV/0!</v>
      </c>
      <c r="BD32" s="226" t="e">
        <f t="shared" si="18"/>
        <v>#DIV/0!</v>
      </c>
      <c r="BE32" s="226" t="e">
        <f t="shared" si="9"/>
        <v>#DIV/0!</v>
      </c>
      <c r="BF32" s="226" t="e">
        <f t="shared" si="19"/>
        <v>#DIV/0!</v>
      </c>
      <c r="BG32" s="227" t="e">
        <f t="shared" si="20"/>
        <v>#DIV/0!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 t="e">
        <f t="shared" si="0"/>
        <v>#DIV/0!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/>
      <c r="S33" s="1"/>
      <c r="T33" s="1"/>
      <c r="U33" s="1"/>
      <c r="V33" s="82"/>
      <c r="W33" s="82"/>
      <c r="X33" s="82"/>
      <c r="Y33" s="1"/>
      <c r="Z33" s="1"/>
      <c r="AA33" s="86"/>
      <c r="AB33" s="86"/>
      <c r="AC33" s="86"/>
      <c r="AD33" s="86"/>
      <c r="AE33" s="110"/>
      <c r="AF33" s="112"/>
      <c r="AG33" s="112"/>
      <c r="AH33" s="86"/>
      <c r="AI33" s="86"/>
      <c r="AJ33" s="110"/>
      <c r="AK33" s="86"/>
      <c r="AL33" s="110"/>
      <c r="AM33" s="86"/>
      <c r="AN33" s="231" t="e">
        <f t="shared" si="1"/>
        <v>#DIV/0!</v>
      </c>
      <c r="AO33" s="232" t="e">
        <f t="shared" si="10"/>
        <v>#DIV/0!</v>
      </c>
      <c r="AP33" s="232" t="e">
        <f t="shared" si="11"/>
        <v>#DIV/0!</v>
      </c>
      <c r="AQ33" s="232" t="e">
        <f t="shared" si="12"/>
        <v>#DIV/0!</v>
      </c>
      <c r="AR33" s="233" t="e">
        <f t="shared" si="2"/>
        <v>#DIV/0!</v>
      </c>
      <c r="AS33" s="223">
        <f t="shared" si="3"/>
        <v>4.75</v>
      </c>
      <c r="AT33" s="223">
        <f t="shared" si="4"/>
        <v>4.75</v>
      </c>
      <c r="AU33" s="223">
        <f t="shared" si="5"/>
        <v>5.25</v>
      </c>
      <c r="AV33" s="226">
        <f t="shared" si="21"/>
        <v>61.995082918909375</v>
      </c>
      <c r="AW33" s="226">
        <f t="shared" si="22"/>
        <v>43.837143532183127</v>
      </c>
      <c r="AX33" s="224">
        <f t="shared" si="14"/>
        <v>4.6789667226682363</v>
      </c>
      <c r="AY33" s="224">
        <f t="shared" si="15"/>
        <v>1.2505064571672189</v>
      </c>
      <c r="AZ33" s="226" t="e">
        <f t="shared" si="16"/>
        <v>#DIV/0!</v>
      </c>
      <c r="BA33" s="226" t="e">
        <f t="shared" si="17"/>
        <v>#DIV/0!</v>
      </c>
      <c r="BB33" s="226" t="e">
        <f t="shared" si="7"/>
        <v>#DIV/0!</v>
      </c>
      <c r="BC33" s="226" t="e">
        <f t="shared" si="8"/>
        <v>#DIV/0!</v>
      </c>
      <c r="BD33" s="226" t="e">
        <f t="shared" si="18"/>
        <v>#DIV/0!</v>
      </c>
      <c r="BE33" s="226" t="e">
        <f t="shared" si="9"/>
        <v>#DIV/0!</v>
      </c>
      <c r="BF33" s="226" t="e">
        <f t="shared" si="19"/>
        <v>#DIV/0!</v>
      </c>
      <c r="BG33" s="227" t="e">
        <f t="shared" si="20"/>
        <v>#DIV/0!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 t="e">
        <f t="shared" si="0"/>
        <v>#DIV/0!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/>
      <c r="S34" s="1"/>
      <c r="T34" s="1"/>
      <c r="U34" s="1"/>
      <c r="V34" s="82"/>
      <c r="W34" s="82"/>
      <c r="X34" s="82"/>
      <c r="Y34" s="1"/>
      <c r="Z34" s="1"/>
      <c r="AA34" s="86"/>
      <c r="AB34" s="86"/>
      <c r="AC34" s="86"/>
      <c r="AD34" s="86"/>
      <c r="AE34" s="110"/>
      <c r="AF34" s="112"/>
      <c r="AG34" s="112"/>
      <c r="AH34" s="86"/>
      <c r="AI34" s="86"/>
      <c r="AJ34" s="110"/>
      <c r="AK34" s="86"/>
      <c r="AL34" s="110"/>
      <c r="AM34" s="86"/>
      <c r="AN34" s="231" t="e">
        <f t="shared" si="1"/>
        <v>#DIV/0!</v>
      </c>
      <c r="AO34" s="232" t="e">
        <f t="shared" si="10"/>
        <v>#DIV/0!</v>
      </c>
      <c r="AP34" s="232" t="e">
        <f t="shared" si="11"/>
        <v>#DIV/0!</v>
      </c>
      <c r="AQ34" s="232" t="e">
        <f t="shared" si="12"/>
        <v>#DIV/0!</v>
      </c>
      <c r="AR34" s="233" t="e">
        <f t="shared" si="2"/>
        <v>#DIV/0!</v>
      </c>
      <c r="AS34" s="223">
        <f t="shared" si="3"/>
        <v>4.75</v>
      </c>
      <c r="AT34" s="223">
        <f t="shared" si="4"/>
        <v>4.75</v>
      </c>
      <c r="AU34" s="223">
        <f t="shared" si="5"/>
        <v>5.25</v>
      </c>
      <c r="AV34" s="226">
        <f t="shared" si="21"/>
        <v>61.995082918909375</v>
      </c>
      <c r="AW34" s="226">
        <f t="shared" si="22"/>
        <v>43.837143532183127</v>
      </c>
      <c r="AX34" s="224">
        <f t="shared" si="14"/>
        <v>4.6789667226682363</v>
      </c>
      <c r="AY34" s="224">
        <f t="shared" si="15"/>
        <v>1.2505064571672189</v>
      </c>
      <c r="AZ34" s="226" t="e">
        <f t="shared" si="16"/>
        <v>#DIV/0!</v>
      </c>
      <c r="BA34" s="226" t="e">
        <f t="shared" si="17"/>
        <v>#DIV/0!</v>
      </c>
      <c r="BB34" s="226" t="e">
        <f t="shared" si="7"/>
        <v>#DIV/0!</v>
      </c>
      <c r="BC34" s="226" t="e">
        <f t="shared" si="8"/>
        <v>#DIV/0!</v>
      </c>
      <c r="BD34" s="226" t="e">
        <f t="shared" si="18"/>
        <v>#DIV/0!</v>
      </c>
      <c r="BE34" s="226" t="e">
        <f t="shared" si="9"/>
        <v>#DIV/0!</v>
      </c>
      <c r="BF34" s="226" t="e">
        <f t="shared" si="19"/>
        <v>#DIV/0!</v>
      </c>
      <c r="BG34" s="227" t="e">
        <f t="shared" si="20"/>
        <v>#DIV/0!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10"/>
        <v>#DIV/0!</v>
      </c>
      <c r="AP35" s="232" t="e">
        <f t="shared" si="11"/>
        <v>#DIV/0!</v>
      </c>
      <c r="AQ35" s="232" t="e">
        <f t="shared" si="12"/>
        <v>#DIV/0!</v>
      </c>
      <c r="AR35" s="233" t="e">
        <f t="shared" si="2"/>
        <v>#DIV/0!</v>
      </c>
      <c r="AS35" s="223">
        <f t="shared" si="3"/>
        <v>4.75</v>
      </c>
      <c r="AT35" s="223">
        <f t="shared" si="4"/>
        <v>4.75</v>
      </c>
      <c r="AU35" s="223">
        <f t="shared" si="5"/>
        <v>5.25</v>
      </c>
      <c r="AV35" s="226">
        <f t="shared" si="21"/>
        <v>61.995082918909375</v>
      </c>
      <c r="AW35" s="226">
        <f t="shared" si="22"/>
        <v>43.837143532183127</v>
      </c>
      <c r="AX35" s="224">
        <f t="shared" si="14"/>
        <v>4.6789667226682363</v>
      </c>
      <c r="AY35" s="224">
        <f t="shared" si="15"/>
        <v>1.2505064571672189</v>
      </c>
      <c r="AZ35" s="226" t="e">
        <f t="shared" si="16"/>
        <v>#DIV/0!</v>
      </c>
      <c r="BA35" s="226" t="e">
        <f t="shared" si="17"/>
        <v>#DIV/0!</v>
      </c>
      <c r="BB35" s="226" t="e">
        <f t="shared" si="7"/>
        <v>#DIV/0!</v>
      </c>
      <c r="BC35" s="226" t="e">
        <f t="shared" si="8"/>
        <v>#DIV/0!</v>
      </c>
      <c r="BD35" s="226" t="e">
        <f t="shared" si="18"/>
        <v>#DIV/0!</v>
      </c>
      <c r="BE35" s="226" t="e">
        <f t="shared" si="9"/>
        <v>#DIV/0!</v>
      </c>
      <c r="BF35" s="226" t="e">
        <f t="shared" si="19"/>
        <v>#DIV/0!</v>
      </c>
      <c r="BG35" s="227" t="e">
        <f t="shared" si="20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10"/>
        <v>#DIV/0!</v>
      </c>
      <c r="AP36" s="232" t="e">
        <f t="shared" si="11"/>
        <v>#DIV/0!</v>
      </c>
      <c r="AQ36" s="232" t="e">
        <f t="shared" si="12"/>
        <v>#DIV/0!</v>
      </c>
      <c r="AR36" s="233" t="e">
        <f t="shared" si="2"/>
        <v>#DIV/0!</v>
      </c>
      <c r="AS36" s="223">
        <f t="shared" si="3"/>
        <v>4.75</v>
      </c>
      <c r="AT36" s="223">
        <f t="shared" si="4"/>
        <v>4.75</v>
      </c>
      <c r="AU36" s="223">
        <f t="shared" si="5"/>
        <v>5.25</v>
      </c>
      <c r="AV36" s="226">
        <f t="shared" si="21"/>
        <v>61.995082918909375</v>
      </c>
      <c r="AW36" s="226">
        <f t="shared" si="22"/>
        <v>43.837143532183127</v>
      </c>
      <c r="AX36" s="224">
        <f t="shared" si="14"/>
        <v>4.6789667226682363</v>
      </c>
      <c r="AY36" s="224">
        <f t="shared" si="15"/>
        <v>1.2505064571672189</v>
      </c>
      <c r="AZ36" s="226" t="e">
        <f t="shared" si="16"/>
        <v>#DIV/0!</v>
      </c>
      <c r="BA36" s="226" t="e">
        <f t="shared" si="17"/>
        <v>#DIV/0!</v>
      </c>
      <c r="BB36" s="226" t="e">
        <f t="shared" si="7"/>
        <v>#DIV/0!</v>
      </c>
      <c r="BC36" s="226" t="e">
        <f t="shared" si="8"/>
        <v>#DIV/0!</v>
      </c>
      <c r="BD36" s="226" t="e">
        <f t="shared" si="18"/>
        <v>#DIV/0!</v>
      </c>
      <c r="BE36" s="226" t="e">
        <f t="shared" si="9"/>
        <v>#DIV/0!</v>
      </c>
      <c r="BF36" s="226" t="e">
        <f t="shared" si="19"/>
        <v>#DIV/0!</v>
      </c>
      <c r="BG36" s="227" t="e">
        <f t="shared" si="20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2018-12-17T16:08:29Z</dcterms:modified>
</cp:coreProperties>
</file>