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sfper\Dropbox\DiStefano_WRFO_project\PSA\PSA_data.entry\"/>
    </mc:Choice>
  </mc:AlternateContent>
  <xr:revisionPtr revIDLastSave="0" documentId="8_{3EB00314-3887-4D92-9F83-324D005BD75C}" xr6:coauthVersionLast="36" xr6:coauthVersionMax="36" xr10:uidLastSave="{00000000-0000-0000-0000-000000000000}"/>
  <bookViews>
    <workbookView xWindow="300" yWindow="228" windowWidth="9156" windowHeight="4632" xr2:uid="{00000000-000D-0000-FFFF-FFFF00000000}"/>
  </bookViews>
  <sheets>
    <sheet name="Template" sheetId="1" r:id="rId1"/>
    <sheet name="printable datasheet" sheetId="2" r:id="rId2"/>
  </sheets>
  <definedNames>
    <definedName name="_xlnm.Print_Area" localSheetId="1">'printable datasheet'!$R$1:$AH$36</definedName>
    <definedName name="_xlnm.Print_Area" localSheetId="0">Template!$Q$1:$AF$36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17" i="1" l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16" i="1"/>
  <c r="AE36" i="2"/>
  <c r="AH36" i="2"/>
  <c r="AG36" i="2"/>
  <c r="AF36" i="2"/>
  <c r="AE35" i="2"/>
  <c r="AH35" i="2"/>
  <c r="AG35" i="2"/>
  <c r="AF35" i="2"/>
  <c r="AE34" i="2"/>
  <c r="AH34" i="2"/>
  <c r="AG34" i="2"/>
  <c r="AF34" i="2"/>
  <c r="AE33" i="2"/>
  <c r="AH33" i="2"/>
  <c r="AG33" i="2"/>
  <c r="AF33" i="2"/>
  <c r="AE32" i="2"/>
  <c r="AH32" i="2"/>
  <c r="AG32" i="2"/>
  <c r="AF32" i="2"/>
  <c r="AE31" i="2"/>
  <c r="AH31" i="2"/>
  <c r="AG31" i="2"/>
  <c r="AF31" i="2"/>
  <c r="AE30" i="2"/>
  <c r="AH30" i="2"/>
  <c r="AG30" i="2"/>
  <c r="AF30" i="2"/>
  <c r="AE29" i="2"/>
  <c r="AH29" i="2"/>
  <c r="AG29" i="2"/>
  <c r="AF29" i="2"/>
  <c r="AE28" i="2"/>
  <c r="AH28" i="2"/>
  <c r="AG28" i="2"/>
  <c r="AF28" i="2"/>
  <c r="AE27" i="2"/>
  <c r="AH27" i="2"/>
  <c r="AG27" i="2"/>
  <c r="AF27" i="2"/>
  <c r="AE26" i="2"/>
  <c r="AH26" i="2"/>
  <c r="AG26" i="2"/>
  <c r="AF26" i="2"/>
  <c r="AE25" i="2"/>
  <c r="AH25" i="2"/>
  <c r="AG25" i="2"/>
  <c r="AF25" i="2"/>
  <c r="AE24" i="2"/>
  <c r="AH24" i="2"/>
  <c r="AG24" i="2"/>
  <c r="AF24" i="2"/>
  <c r="AE23" i="2"/>
  <c r="AH23" i="2"/>
  <c r="AG23" i="2"/>
  <c r="AF23" i="2"/>
  <c r="AE22" i="2"/>
  <c r="AH22" i="2"/>
  <c r="AG22" i="2"/>
  <c r="AF22" i="2"/>
  <c r="AE21" i="2"/>
  <c r="AH21" i="2"/>
  <c r="AG21" i="2"/>
  <c r="AF21" i="2"/>
  <c r="AE20" i="2"/>
  <c r="AH20" i="2"/>
  <c r="AG20" i="2"/>
  <c r="AF20" i="2"/>
  <c r="AE19" i="2"/>
  <c r="AH19" i="2"/>
  <c r="AG19" i="2"/>
  <c r="AF19" i="2"/>
  <c r="AE18" i="2"/>
  <c r="AH18" i="2"/>
  <c r="AG18" i="2"/>
  <c r="AF18" i="2"/>
  <c r="AE17" i="2"/>
  <c r="AH17" i="2"/>
  <c r="AG17" i="2"/>
  <c r="AF17" i="2"/>
  <c r="AE16" i="2"/>
  <c r="AH16" i="2"/>
  <c r="AG16" i="2"/>
  <c r="AF16" i="2"/>
  <c r="AC12" i="2"/>
  <c r="AH10" i="2"/>
  <c r="AG10" i="2"/>
  <c r="AH9" i="2"/>
  <c r="AG9" i="2"/>
  <c r="AH8" i="2"/>
  <c r="AG8" i="2"/>
  <c r="AF8" i="2"/>
  <c r="AH2" i="2"/>
  <c r="F36" i="1"/>
  <c r="AN36" i="1"/>
  <c r="AR36" i="1" s="1"/>
  <c r="F35" i="1"/>
  <c r="AN35" i="1" s="1"/>
  <c r="AR35" i="1" s="1"/>
  <c r="F34" i="1"/>
  <c r="AN34" i="1" s="1"/>
  <c r="AR34" i="1" s="1"/>
  <c r="F33" i="1"/>
  <c r="AN33" i="1" s="1"/>
  <c r="AR33" i="1" s="1"/>
  <c r="F32" i="1"/>
  <c r="AN32" i="1"/>
  <c r="AR32" i="1" s="1"/>
  <c r="F31" i="1"/>
  <c r="AN31" i="1" s="1"/>
  <c r="AR31" i="1"/>
  <c r="F30" i="1"/>
  <c r="AN30" i="1" s="1"/>
  <c r="AR30" i="1" s="1"/>
  <c r="F29" i="1"/>
  <c r="AN29" i="1" s="1"/>
  <c r="AR29" i="1" s="1"/>
  <c r="F28" i="1"/>
  <c r="AN28" i="1"/>
  <c r="AR28" i="1" s="1"/>
  <c r="F27" i="1"/>
  <c r="AN27" i="1" s="1"/>
  <c r="AR27" i="1" s="1"/>
  <c r="F26" i="1"/>
  <c r="AN26" i="1" s="1"/>
  <c r="AR26" i="1" s="1"/>
  <c r="F25" i="1"/>
  <c r="AN25" i="1" s="1"/>
  <c r="AR25" i="1" s="1"/>
  <c r="F24" i="1"/>
  <c r="AN24" i="1" s="1"/>
  <c r="F23" i="1"/>
  <c r="AN23" i="1" s="1"/>
  <c r="F22" i="1"/>
  <c r="AN22" i="1" s="1"/>
  <c r="AR22" i="1" s="1"/>
  <c r="F21" i="1"/>
  <c r="AN21" i="1" s="1"/>
  <c r="AR21" i="1" s="1"/>
  <c r="F20" i="1"/>
  <c r="AN20" i="1" s="1"/>
  <c r="AR20" i="1" s="1"/>
  <c r="F19" i="1"/>
  <c r="AN19" i="1" s="1"/>
  <c r="AR19" i="1" s="1"/>
  <c r="F18" i="1"/>
  <c r="AN18" i="1" s="1"/>
  <c r="AR18" i="1" s="1"/>
  <c r="F17" i="1"/>
  <c r="AN17" i="1" s="1"/>
  <c r="AR17" i="1" s="1"/>
  <c r="F16" i="1"/>
  <c r="AN16" i="1" s="1"/>
  <c r="AQ2" i="1"/>
  <c r="AO8" i="1"/>
  <c r="AP8" i="1"/>
  <c r="AQ8" i="1"/>
  <c r="AE56" i="1" s="1"/>
  <c r="AP9" i="1"/>
  <c r="AQ9" i="1"/>
  <c r="AP10" i="1"/>
  <c r="AQ10" i="1"/>
  <c r="AL12" i="1"/>
  <c r="AY14" i="1"/>
  <c r="BC14" i="1"/>
  <c r="AS15" i="1"/>
  <c r="AS16" i="1" s="1"/>
  <c r="AS17" i="1" s="1"/>
  <c r="AS18" i="1" s="1"/>
  <c r="AT15" i="1"/>
  <c r="AT16" i="1" s="1"/>
  <c r="AU15" i="1"/>
  <c r="AV16" i="1"/>
  <c r="AW16" i="1"/>
  <c r="AU16" i="1"/>
  <c r="AV17" i="1"/>
  <c r="AW17" i="1"/>
  <c r="AU17" i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E54" i="1"/>
  <c r="AE55" i="1"/>
  <c r="BC29" i="1" l="1"/>
  <c r="AU30" i="1"/>
  <c r="BC23" i="1"/>
  <c r="BC27" i="1"/>
  <c r="BC19" i="1"/>
  <c r="BC26" i="1"/>
  <c r="BC22" i="1"/>
  <c r="BC28" i="1"/>
  <c r="AR24" i="1"/>
  <c r="BC24" i="1"/>
  <c r="AR23" i="1"/>
  <c r="BC21" i="1"/>
  <c r="BC20" i="1"/>
  <c r="BC18" i="1"/>
  <c r="BB16" i="1"/>
  <c r="AZ18" i="1"/>
  <c r="BA18" i="1"/>
  <c r="AT17" i="1"/>
  <c r="AZ17" i="1"/>
  <c r="BA17" i="1"/>
  <c r="AR16" i="1"/>
  <c r="BC16" i="1"/>
  <c r="BC25" i="1"/>
  <c r="AS19" i="1"/>
  <c r="BC17" i="1"/>
  <c r="AZ16" i="1"/>
  <c r="BA16" i="1"/>
  <c r="BC30" i="1" l="1"/>
  <c r="AU31" i="1"/>
  <c r="BE16" i="1"/>
  <c r="BG16" i="1" s="1"/>
  <c r="AQ16" i="1" s="1"/>
  <c r="BD18" i="1"/>
  <c r="BF18" i="1" s="1"/>
  <c r="AO18" i="1" s="1"/>
  <c r="BD17" i="1"/>
  <c r="BF17" i="1" s="1"/>
  <c r="AO17" i="1" s="1"/>
  <c r="BD16" i="1"/>
  <c r="BF16" i="1" s="1"/>
  <c r="BB17" i="1"/>
  <c r="BE17" i="1" s="1"/>
  <c r="BG17" i="1" s="1"/>
  <c r="AQ17" i="1" s="1"/>
  <c r="AT18" i="1"/>
  <c r="AZ19" i="1"/>
  <c r="BA19" i="1"/>
  <c r="AS20" i="1"/>
  <c r="BC31" i="1" l="1"/>
  <c r="AU32" i="1"/>
  <c r="AP16" i="1"/>
  <c r="AO16" i="1"/>
  <c r="AZ20" i="1"/>
  <c r="BA20" i="1"/>
  <c r="AS21" i="1"/>
  <c r="BB18" i="1"/>
  <c r="BE18" i="1" s="1"/>
  <c r="BG18" i="1" s="1"/>
  <c r="AT19" i="1"/>
  <c r="BD19" i="1"/>
  <c r="BF19" i="1" s="1"/>
  <c r="AP17" i="1"/>
  <c r="BC32" i="1" l="1"/>
  <c r="AU33" i="1"/>
  <c r="AQ18" i="1"/>
  <c r="AP18" i="1"/>
  <c r="AZ21" i="1"/>
  <c r="BA21" i="1"/>
  <c r="AS22" i="1"/>
  <c r="AO19" i="1"/>
  <c r="BB19" i="1"/>
  <c r="BE19" i="1" s="1"/>
  <c r="BG19" i="1" s="1"/>
  <c r="AQ19" i="1" s="1"/>
  <c r="AT20" i="1"/>
  <c r="BD20" i="1"/>
  <c r="BF20" i="1" s="1"/>
  <c r="AU34" i="1" l="1"/>
  <c r="BC33" i="1"/>
  <c r="BD21" i="1"/>
  <c r="BF21" i="1" s="1"/>
  <c r="AP19" i="1"/>
  <c r="AO20" i="1"/>
  <c r="BB20" i="1"/>
  <c r="BE20" i="1" s="1"/>
  <c r="BG20" i="1" s="1"/>
  <c r="AQ20" i="1" s="1"/>
  <c r="AT21" i="1"/>
  <c r="AZ22" i="1"/>
  <c r="BA22" i="1"/>
  <c r="AS23" i="1"/>
  <c r="AU35" i="1" l="1"/>
  <c r="BC34" i="1"/>
  <c r="AP20" i="1"/>
  <c r="BD22" i="1"/>
  <c r="BF22" i="1" s="1"/>
  <c r="BB21" i="1"/>
  <c r="BE21" i="1" s="1"/>
  <c r="BG21" i="1" s="1"/>
  <c r="AQ21" i="1" s="1"/>
  <c r="AT22" i="1"/>
  <c r="AZ23" i="1"/>
  <c r="BA23" i="1"/>
  <c r="AS24" i="1"/>
  <c r="AO21" i="1"/>
  <c r="BC35" i="1" l="1"/>
  <c r="AU36" i="1"/>
  <c r="BC36" i="1" s="1"/>
  <c r="BD23" i="1"/>
  <c r="BF23" i="1" s="1"/>
  <c r="AO23" i="1" s="1"/>
  <c r="AP21" i="1"/>
  <c r="BB22" i="1"/>
  <c r="BE22" i="1" s="1"/>
  <c r="BG22" i="1" s="1"/>
  <c r="AQ22" i="1" s="1"/>
  <c r="AT23" i="1"/>
  <c r="AZ24" i="1"/>
  <c r="BA24" i="1"/>
  <c r="AS25" i="1"/>
  <c r="AO22" i="1"/>
  <c r="AZ25" i="1" l="1"/>
  <c r="BA25" i="1"/>
  <c r="AS26" i="1"/>
  <c r="BD24" i="1"/>
  <c r="BF24" i="1" s="1"/>
  <c r="AP22" i="1"/>
  <c r="BB23" i="1"/>
  <c r="BE23" i="1" s="1"/>
  <c r="BG23" i="1" s="1"/>
  <c r="AT24" i="1"/>
  <c r="AO24" i="1" l="1"/>
  <c r="BB24" i="1"/>
  <c r="BE24" i="1" s="1"/>
  <c r="BG24" i="1" s="1"/>
  <c r="AQ24" i="1" s="1"/>
  <c r="AT25" i="1"/>
  <c r="AZ26" i="1"/>
  <c r="BA26" i="1"/>
  <c r="AS27" i="1"/>
  <c r="AQ23" i="1"/>
  <c r="AP23" i="1"/>
  <c r="BD25" i="1"/>
  <c r="BF25" i="1" s="1"/>
  <c r="AZ27" i="1" l="1"/>
  <c r="BA27" i="1"/>
  <c r="AS28" i="1"/>
  <c r="BB25" i="1"/>
  <c r="BE25" i="1" s="1"/>
  <c r="BG25" i="1" s="1"/>
  <c r="AQ25" i="1" s="1"/>
  <c r="AT26" i="1"/>
  <c r="AO25" i="1"/>
  <c r="BD26" i="1"/>
  <c r="BF26" i="1" s="1"/>
  <c r="AP24" i="1"/>
  <c r="AZ28" i="1" l="1"/>
  <c r="BA28" i="1"/>
  <c r="AS29" i="1"/>
  <c r="AO26" i="1"/>
  <c r="AP25" i="1"/>
  <c r="BB26" i="1"/>
  <c r="BE26" i="1" s="1"/>
  <c r="BG26" i="1" s="1"/>
  <c r="AQ26" i="1" s="1"/>
  <c r="AT27" i="1"/>
  <c r="BD27" i="1"/>
  <c r="BF27" i="1" s="1"/>
  <c r="AZ29" i="1" l="1"/>
  <c r="BA29" i="1"/>
  <c r="AS30" i="1"/>
  <c r="BB27" i="1"/>
  <c r="BE27" i="1" s="1"/>
  <c r="BG27" i="1" s="1"/>
  <c r="AQ27" i="1" s="1"/>
  <c r="AT28" i="1"/>
  <c r="AP26" i="1"/>
  <c r="AO27" i="1"/>
  <c r="BD28" i="1"/>
  <c r="BF28" i="1" s="1"/>
  <c r="AP27" i="1" l="1"/>
  <c r="AZ30" i="1"/>
  <c r="BA30" i="1"/>
  <c r="AS31" i="1"/>
  <c r="AO28" i="1"/>
  <c r="BB28" i="1"/>
  <c r="BE28" i="1" s="1"/>
  <c r="BG28" i="1" s="1"/>
  <c r="AQ28" i="1" s="1"/>
  <c r="AT29" i="1"/>
  <c r="BD29" i="1"/>
  <c r="BF29" i="1" s="1"/>
  <c r="BB29" i="1" l="1"/>
  <c r="BE29" i="1" s="1"/>
  <c r="BG29" i="1" s="1"/>
  <c r="AQ29" i="1" s="1"/>
  <c r="AT30" i="1"/>
  <c r="AZ31" i="1"/>
  <c r="BA31" i="1"/>
  <c r="AS32" i="1"/>
  <c r="BD30" i="1"/>
  <c r="BF30" i="1" s="1"/>
  <c r="AO29" i="1"/>
  <c r="AP28" i="1"/>
  <c r="AP29" i="1" l="1"/>
  <c r="BD31" i="1"/>
  <c r="BF31" i="1" s="1"/>
  <c r="AO31" i="1" s="1"/>
  <c r="AO30" i="1"/>
  <c r="BB30" i="1"/>
  <c r="BE30" i="1" s="1"/>
  <c r="BG30" i="1" s="1"/>
  <c r="AQ30" i="1" s="1"/>
  <c r="AT31" i="1"/>
  <c r="AZ32" i="1"/>
  <c r="BA32" i="1"/>
  <c r="AS33" i="1"/>
  <c r="BD32" i="1" l="1"/>
  <c r="BF32" i="1" s="1"/>
  <c r="AP30" i="1"/>
  <c r="BB31" i="1"/>
  <c r="BE31" i="1" s="1"/>
  <c r="BG31" i="1" s="1"/>
  <c r="AT32" i="1"/>
  <c r="AZ33" i="1"/>
  <c r="BA33" i="1"/>
  <c r="AS34" i="1"/>
  <c r="BB32" i="1" l="1"/>
  <c r="BE32" i="1" s="1"/>
  <c r="BG32" i="1" s="1"/>
  <c r="AQ32" i="1" s="1"/>
  <c r="AT33" i="1"/>
  <c r="AQ31" i="1"/>
  <c r="AP31" i="1"/>
  <c r="AZ34" i="1"/>
  <c r="BA34" i="1"/>
  <c r="AS35" i="1"/>
  <c r="BD33" i="1"/>
  <c r="BF33" i="1" s="1"/>
  <c r="AO32" i="1"/>
  <c r="AP32" i="1" l="1"/>
  <c r="AO33" i="1"/>
  <c r="BB33" i="1"/>
  <c r="BE33" i="1" s="1"/>
  <c r="BG33" i="1" s="1"/>
  <c r="AQ33" i="1" s="1"/>
  <c r="AT34" i="1"/>
  <c r="BA35" i="1"/>
  <c r="AZ35" i="1"/>
  <c r="AS36" i="1"/>
  <c r="BD34" i="1"/>
  <c r="BF34" i="1" s="1"/>
  <c r="BD35" i="1" l="1"/>
  <c r="BF35" i="1" s="1"/>
  <c r="BA36" i="1"/>
  <c r="AZ36" i="1"/>
  <c r="BD36" i="1" s="1"/>
  <c r="BF36" i="1" s="1"/>
  <c r="AO34" i="1"/>
  <c r="BB34" i="1"/>
  <c r="BE34" i="1" s="1"/>
  <c r="BG34" i="1" s="1"/>
  <c r="AQ34" i="1" s="1"/>
  <c r="AT35" i="1"/>
  <c r="AO35" i="1"/>
  <c r="AP33" i="1"/>
  <c r="AP34" i="1" l="1"/>
  <c r="AT36" i="1"/>
  <c r="BB36" i="1" s="1"/>
  <c r="BE36" i="1" s="1"/>
  <c r="BG36" i="1" s="1"/>
  <c r="AQ36" i="1" s="1"/>
  <c r="BB35" i="1"/>
  <c r="BE35" i="1" s="1"/>
  <c r="BG35" i="1" s="1"/>
  <c r="AP36" i="1"/>
  <c r="AO36" i="1"/>
  <c r="AQ35" i="1" l="1"/>
  <c r="AP35" i="1"/>
</calcChain>
</file>

<file path=xl/sharedStrings.xml><?xml version="1.0" encoding="utf-8"?>
<sst xmlns="http://schemas.openxmlformats.org/spreadsheetml/2006/main" count="335" uniqueCount="130">
  <si>
    <t>p(s)=particle dens.</t>
  </si>
  <si>
    <t>Temperatures</t>
  </si>
  <si>
    <t>Project:</t>
  </si>
  <si>
    <t>Use mechanical splitter--------------------------------------------------------------&gt;</t>
  </si>
  <si>
    <t>p(l) = water density</t>
  </si>
  <si>
    <t>HMP final (g/l):</t>
  </si>
  <si>
    <t>minutes</t>
  </si>
  <si>
    <t>Carbonate</t>
  </si>
  <si>
    <t>*Increase weight for</t>
  </si>
  <si>
    <t>Date/time samples mixed w/HMP:</t>
  </si>
  <si>
    <t>Control</t>
  </si>
  <si>
    <t>high-carbonate soils so that after</t>
  </si>
  <si>
    <t>Date/time readings complete:</t>
  </si>
  <si>
    <t>Time 1 (0.5 min)</t>
  </si>
  <si>
    <t>Bath</t>
  </si>
  <si>
    <t>acid treatment, have 40-60g.</t>
  </si>
  <si>
    <t>Date/time sand washed out:</t>
  </si>
  <si>
    <t>Time 2 (1 min)</t>
  </si>
  <si>
    <t>Test</t>
  </si>
  <si>
    <t>Reader (name):</t>
  </si>
  <si>
    <t>Time 3 (90 min)</t>
  </si>
  <si>
    <t>Notes:</t>
  </si>
  <si>
    <t>(40-60g)</t>
  </si>
  <si>
    <t>(40-60g)*</t>
  </si>
  <si>
    <t>Time 4 (21hrs =1260 min)*</t>
  </si>
  <si>
    <t>C-B</t>
  </si>
  <si>
    <t>Untreated</t>
  </si>
  <si>
    <t>AcidTreat</t>
  </si>
  <si>
    <t>Viscosity lookup table is located below data.</t>
  </si>
  <si>
    <t>B-T</t>
  </si>
  <si>
    <t>Before</t>
  </si>
  <si>
    <t>Rocks</t>
  </si>
  <si>
    <t>(3.5-4.5g)</t>
  </si>
  <si>
    <t>Particle</t>
  </si>
  <si>
    <t>(15-25g)</t>
  </si>
  <si>
    <t>Do not delete columns A-C.</t>
  </si>
  <si>
    <t>C-T</t>
  </si>
  <si>
    <t>&lt;2mm</t>
  </si>
  <si>
    <t>Sieve</t>
  </si>
  <si>
    <t>Smaller</t>
  </si>
  <si>
    <t>Larger</t>
  </si>
  <si>
    <t>Aggreg.</t>
  </si>
  <si>
    <t>Size</t>
  </si>
  <si>
    <t>C/N</t>
  </si>
  <si>
    <t>Bulk</t>
  </si>
  <si>
    <t>AirDry</t>
  </si>
  <si>
    <t>Total</t>
  </si>
  <si>
    <t>Than</t>
  </si>
  <si>
    <t>Stability</t>
  </si>
  <si>
    <t>Moisture</t>
  </si>
  <si>
    <t>Tin+</t>
  </si>
  <si>
    <t>SubSamp</t>
  </si>
  <si>
    <t>90 minutes</t>
  </si>
  <si>
    <t>min.</t>
  </si>
  <si>
    <t>Sample</t>
  </si>
  <si>
    <t>Sand</t>
  </si>
  <si>
    <t>Silt</t>
  </si>
  <si>
    <t>Clay</t>
  </si>
  <si>
    <t>----------- Sample ID's -------------</t>
  </si>
  <si>
    <t>Density</t>
  </si>
  <si>
    <t>Gravim.</t>
  </si>
  <si>
    <t>Gravel</t>
  </si>
  <si>
    <t>Root</t>
  </si>
  <si>
    <t>Litter</t>
  </si>
  <si>
    <t>Air-Dry</t>
  </si>
  <si>
    <t>2mm</t>
  </si>
  <si>
    <t>Tin</t>
  </si>
  <si>
    <t>Tin+Lid</t>
  </si>
  <si>
    <t>OvenDry</t>
  </si>
  <si>
    <t>Start</t>
  </si>
  <si>
    <t>Oven-Dry</t>
  </si>
  <si>
    <t>X</t>
  </si>
  <si>
    <t>P</t>
  </si>
  <si>
    <t>Site</t>
  </si>
  <si>
    <t>Depth</t>
  </si>
  <si>
    <t>(g/cm3)</t>
  </si>
  <si>
    <t>%</t>
  </si>
  <si>
    <t>Weight</t>
  </si>
  <si>
    <t>ID</t>
  </si>
  <si>
    <t>Cyl.</t>
  </si>
  <si>
    <t>Jar</t>
  </si>
  <si>
    <t>Bobber</t>
  </si>
  <si>
    <t>Time</t>
  </si>
  <si>
    <t>Ref-0.5/1</t>
  </si>
  <si>
    <t>Ref-90</t>
  </si>
  <si>
    <t>Ref-1260</t>
  </si>
  <si>
    <t>m(50u)</t>
  </si>
  <si>
    <t>m(2u)</t>
  </si>
  <si>
    <t>P(50u)</t>
  </si>
  <si>
    <t>P(2u)</t>
  </si>
  <si>
    <t>Viscosity Lookup</t>
  </si>
  <si>
    <t>T</t>
  </si>
  <si>
    <t>n(poise, g/cm/s = centipoise/100g)</t>
  </si>
  <si>
    <t>0 min.</t>
  </si>
  <si>
    <t>0.5 min.</t>
  </si>
  <si>
    <t>*Note: 21 hours permits analyses to be run on consecutive days (allows</t>
  </si>
  <si>
    <t>90 minutes for cleanup and 90 minutes for initiation of next run). Change</t>
  </si>
  <si>
    <t>this value if time is longer than 21 hours (i.e. 1320 min. for 22 hrs., etc.)</t>
  </si>
  <si>
    <r>
      <t>&gt;50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</si>
  <si>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2-50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</si>
  <si>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r>
      <t>&lt;2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m</t>
    </r>
  </si>
  <si>
    <t>1 min.</t>
  </si>
  <si>
    <t>-------------- Sample ID's ----------------</t>
  </si>
  <si>
    <t>tare</t>
  </si>
  <si>
    <r>
      <t>&gt;53</t>
    </r>
    <r>
      <rPr>
        <sz val="10"/>
        <rFont val="Symbol"/>
        <family val="1"/>
        <charset val="2"/>
      </rPr>
      <t>m</t>
    </r>
    <r>
      <rPr>
        <sz val="10"/>
        <rFont val="Arial"/>
        <family val="2"/>
      </rPr>
      <t>m</t>
    </r>
  </si>
  <si>
    <t>fraction</t>
  </si>
  <si>
    <t>Note time change here</t>
  </si>
  <si>
    <t>if different</t>
  </si>
  <si>
    <t>than 1260 min</t>
  </si>
  <si>
    <t>fract.</t>
  </si>
  <si>
    <t>%sand</t>
  </si>
  <si>
    <t>Error checked (names &amp; date):</t>
  </si>
  <si>
    <t>Operator (name):</t>
  </si>
  <si>
    <t>Hydrometer # used</t>
  </si>
  <si>
    <t>Hydrometer used</t>
  </si>
  <si>
    <t>#</t>
  </si>
  <si>
    <t>USDA Jornada Experimental Range - Particle Size datasheet</t>
  </si>
  <si>
    <t>CONTROL (= 50g/l HMP blank)</t>
  </si>
  <si>
    <t>DTU 1058</t>
  </si>
  <si>
    <t>Plot 2</t>
  </si>
  <si>
    <t>H3</t>
  </si>
  <si>
    <t>SDC 7326</t>
  </si>
  <si>
    <t>Fed 30-16</t>
  </si>
  <si>
    <t>DTU 1022</t>
  </si>
  <si>
    <t>Pk Mtn 9016</t>
  </si>
  <si>
    <t>Cities Fed 07 31</t>
  </si>
  <si>
    <t>Plot 1</t>
  </si>
  <si>
    <t>H1</t>
  </si>
  <si>
    <t>H2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</si>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</sst>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16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1"/>
      <color indexed="3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b/>
      <i/>
      <sz val="8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4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3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/>
      <bottom/>
      <diagonal/>
    </border>
    <border>
      <left style="thin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 style="double">
        <color indexed="0"/>
      </right>
      <top/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double">
        <color indexed="0"/>
      </right>
      <top/>
      <bottom style="double">
        <color indexed="0"/>
      </bottom>
      <diagonal/>
    </border>
    <border>
      <left/>
      <right style="thin">
        <color indexed="0"/>
      </right>
      <top/>
      <bottom/>
      <diagonal/>
    </border>
    <border>
      <left style="double">
        <color indexed="0"/>
      </left>
      <right/>
      <top style="double">
        <color indexed="0"/>
      </top>
      <bottom/>
      <diagonal/>
    </border>
    <border>
      <left style="double">
        <color indexed="0"/>
      </left>
      <right/>
      <top/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 style="double">
        <color indexed="0"/>
      </right>
      <top style="double">
        <color indexed="0"/>
      </top>
      <bottom/>
      <diagonal/>
    </border>
    <border>
      <left style="thin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 style="thin">
        <color indexed="0"/>
      </right>
      <top/>
      <bottom style="thick">
        <color indexed="0"/>
      </bottom>
      <diagonal/>
    </border>
    <border>
      <left/>
      <right style="thin">
        <color indexed="0"/>
      </right>
      <top style="thick">
        <color indexed="0"/>
      </top>
      <bottom/>
      <diagonal/>
    </border>
    <border>
      <left style="thin">
        <color indexed="0"/>
      </left>
      <right/>
      <top style="double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double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ck">
        <color indexed="0"/>
      </bottom>
      <diagonal/>
    </border>
    <border>
      <left style="thin">
        <color indexed="0"/>
      </left>
      <right style="thin">
        <color indexed="0"/>
      </right>
      <top/>
      <bottom style="thick">
        <color indexed="0"/>
      </bottom>
      <diagonal/>
    </border>
    <border>
      <left style="thin">
        <color indexed="0"/>
      </left>
      <right/>
      <top/>
      <bottom style="thick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64"/>
      </left>
      <right/>
      <top style="double">
        <color indexed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0"/>
      </right>
      <top style="thick">
        <color indexed="0"/>
      </top>
      <bottom/>
      <diagonal/>
    </border>
    <border>
      <left/>
      <right style="double">
        <color indexed="0"/>
      </right>
      <top/>
      <bottom style="thick">
        <color indexed="0"/>
      </bottom>
      <diagonal/>
    </border>
  </borders>
  <cellStyleXfs count="8">
    <xf numFmtId="0" fontId="0" fillId="0" borderId="0">
      <alignment vertical="top"/>
    </xf>
    <xf numFmtId="3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15" fillId="0" borderId="1" applyNumberFormat="0" applyFont="0" applyBorder="0" applyAlignment="0" applyProtection="0"/>
  </cellStyleXfs>
  <cellXfs count="240">
    <xf numFmtId="0" fontId="0" fillId="0" borderId="0" xfId="0" applyAlignment="1"/>
    <xf numFmtId="0" fontId="0" fillId="0" borderId="2" xfId="0" applyFill="1" applyBorder="1" applyAlignment="1" applyProtection="1">
      <protection locked="0"/>
    </xf>
    <xf numFmtId="0" fontId="7" fillId="2" borderId="2" xfId="0" applyFont="1" applyFill="1" applyBorder="1" applyAlignment="1" applyProtection="1">
      <protection locked="0"/>
    </xf>
    <xf numFmtId="164" fontId="7" fillId="2" borderId="2" xfId="0" applyNumberFormat="1" applyFont="1" applyFill="1" applyBorder="1" applyAlignment="1" applyProtection="1">
      <protection locked="0"/>
    </xf>
    <xf numFmtId="2" fontId="0" fillId="0" borderId="0" xfId="0" applyNumberFormat="1" applyAlignment="1"/>
    <xf numFmtId="0" fontId="9" fillId="2" borderId="2" xfId="0" applyFont="1" applyFill="1" applyBorder="1" applyAlignme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 applyProtection="1">
      <protection locked="0"/>
    </xf>
    <xf numFmtId="0" fontId="7" fillId="0" borderId="0" xfId="0" applyFont="1" applyBorder="1" applyAlignment="1" applyProtection="1">
      <protection locked="0"/>
    </xf>
    <xf numFmtId="0" fontId="7" fillId="0" borderId="0" xfId="0" applyFont="1" applyBorder="1" applyAlignment="1"/>
    <xf numFmtId="164" fontId="7" fillId="0" borderId="0" xfId="0" applyNumberFormat="1" applyFont="1" applyBorder="1" applyAlignment="1" applyProtection="1">
      <protection locked="0"/>
    </xf>
    <xf numFmtId="0" fontId="0" fillId="2" borderId="3" xfId="0" applyFill="1" applyBorder="1" applyAlignment="1"/>
    <xf numFmtId="0" fontId="4" fillId="2" borderId="3" xfId="0" applyFont="1" applyFill="1" applyBorder="1" applyAlignment="1" applyProtection="1">
      <protection locked="0"/>
    </xf>
    <xf numFmtId="0" fontId="0" fillId="2" borderId="4" xfId="0" applyFill="1" applyBorder="1" applyAlignment="1"/>
    <xf numFmtId="0" fontId="0" fillId="2" borderId="5" xfId="0" applyFill="1" applyBorder="1" applyAlignment="1"/>
    <xf numFmtId="0" fontId="4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0" xfId="0" applyFont="1" applyFill="1" applyBorder="1" applyAlignment="1"/>
    <xf numFmtId="0" fontId="3" fillId="2" borderId="5" xfId="0" applyFont="1" applyFill="1" applyBorder="1" applyAlignment="1"/>
    <xf numFmtId="164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 applyProtection="1">
      <protection locked="0"/>
    </xf>
    <xf numFmtId="2" fontId="0" fillId="2" borderId="0" xfId="0" applyNumberFormat="1" applyFill="1" applyAlignment="1"/>
    <xf numFmtId="0" fontId="6" fillId="2" borderId="0" xfId="0" applyFont="1" applyFill="1" applyBorder="1" applyAlignment="1" applyProtection="1">
      <protection locked="0"/>
    </xf>
    <xf numFmtId="0" fontId="0" fillId="2" borderId="0" xfId="0" applyFill="1" applyAlignment="1"/>
    <xf numFmtId="0" fontId="6" fillId="2" borderId="0" xfId="0" applyFont="1" applyFill="1" applyBorder="1" applyAlignment="1"/>
    <xf numFmtId="0" fontId="4" fillId="2" borderId="0" xfId="0" applyFont="1" applyFill="1" applyBorder="1" applyAlignment="1"/>
    <xf numFmtId="2" fontId="0" fillId="2" borderId="5" xfId="0" applyNumberFormat="1" applyFill="1" applyBorder="1" applyAlignment="1"/>
    <xf numFmtId="0" fontId="0" fillId="2" borderId="6" xfId="0" applyFill="1" applyBorder="1" applyAlignment="1" applyProtection="1">
      <protection locked="0"/>
    </xf>
    <xf numFmtId="0" fontId="0" fillId="2" borderId="8" xfId="0" applyFont="1" applyFill="1" applyBorder="1" applyAlignment="1">
      <alignment horizontal="centerContinuous"/>
    </xf>
    <xf numFmtId="0" fontId="7" fillId="2" borderId="9" xfId="0" applyFont="1" applyFill="1" applyBorder="1" applyAlignment="1" applyProtection="1">
      <alignment horizontal="centerContinuous"/>
      <protection locked="0"/>
    </xf>
    <xf numFmtId="0" fontId="0" fillId="2" borderId="6" xfId="0" applyFill="1" applyBorder="1" applyAlignment="1"/>
    <xf numFmtId="0" fontId="0" fillId="2" borderId="10" xfId="0" applyFill="1" applyBorder="1" applyAlignment="1"/>
    <xf numFmtId="0" fontId="0" fillId="2" borderId="8" xfId="0" applyFill="1" applyBorder="1" applyAlignment="1" applyProtection="1">
      <protection locked="0"/>
    </xf>
    <xf numFmtId="0" fontId="0" fillId="2" borderId="3" xfId="0" applyFill="1" applyBorder="1" applyAlignment="1" applyProtection="1">
      <protection locked="0"/>
    </xf>
    <xf numFmtId="164" fontId="0" fillId="2" borderId="3" xfId="0" applyNumberFormat="1" applyFill="1" applyBorder="1" applyAlignment="1" applyProtection="1">
      <protection locked="0"/>
    </xf>
    <xf numFmtId="0" fontId="0" fillId="2" borderId="11" xfId="0" applyFill="1" applyBorder="1" applyAlignment="1" applyProtection="1">
      <protection locked="0"/>
    </xf>
    <xf numFmtId="0" fontId="0" fillId="2" borderId="0" xfId="0" applyFill="1" applyAlignment="1" applyProtection="1">
      <protection locked="0"/>
    </xf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0" fontId="4" fillId="2" borderId="13" xfId="0" applyFont="1" applyFill="1" applyBorder="1" applyAlignment="1" applyProtection="1">
      <protection locked="0"/>
    </xf>
    <xf numFmtId="0" fontId="4" fillId="2" borderId="14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6" xfId="0" applyFont="1" applyFill="1" applyBorder="1" applyAlignment="1" applyProtection="1">
      <protection locked="0"/>
    </xf>
    <xf numFmtId="0" fontId="4" fillId="2" borderId="6" xfId="0" applyFont="1" applyFill="1" applyBorder="1" applyAlignment="1"/>
    <xf numFmtId="0" fontId="4" fillId="2" borderId="10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2" fontId="4" fillId="2" borderId="0" xfId="0" applyNumberFormat="1" applyFont="1" applyFill="1" applyBorder="1" applyAlignment="1"/>
    <xf numFmtId="2" fontId="4" fillId="2" borderId="0" xfId="0" applyNumberFormat="1" applyFont="1" applyFill="1" applyBorder="1" applyAlignment="1" applyProtection="1">
      <protection locked="0"/>
    </xf>
    <xf numFmtId="0" fontId="0" fillId="0" borderId="0" xfId="0" applyAlignment="1" applyProtection="1">
      <protection locked="0"/>
    </xf>
    <xf numFmtId="164" fontId="0" fillId="0" borderId="0" xfId="0" applyNumberFormat="1" applyAlignment="1" applyProtection="1">
      <protection locked="0"/>
    </xf>
    <xf numFmtId="0" fontId="6" fillId="0" borderId="8" xfId="0" applyFont="1" applyFill="1" applyBorder="1" applyAlignment="1" applyProtection="1">
      <protection locked="0"/>
    </xf>
    <xf numFmtId="0" fontId="3" fillId="0" borderId="0" xfId="0" applyFont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5" fillId="2" borderId="1" xfId="0" applyFont="1" applyFill="1" applyBorder="1" applyAlignment="1"/>
    <xf numFmtId="0" fontId="6" fillId="2" borderId="1" xfId="0" applyFont="1" applyFill="1" applyBorder="1" applyAlignment="1" applyProtection="1">
      <protection locked="0"/>
    </xf>
    <xf numFmtId="0" fontId="4" fillId="2" borderId="1" xfId="0" applyFont="1" applyFill="1" applyBorder="1" applyAlignment="1"/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Continuous"/>
    </xf>
    <xf numFmtId="2" fontId="4" fillId="2" borderId="1" xfId="0" applyNumberFormat="1" applyFont="1" applyFill="1" applyBorder="1" applyAlignment="1"/>
    <xf numFmtId="0" fontId="0" fillId="2" borderId="18" xfId="0" applyFill="1" applyBorder="1" applyAlignment="1"/>
    <xf numFmtId="0" fontId="4" fillId="2" borderId="15" xfId="0" applyFont="1" applyFill="1" applyBorder="1" applyAlignment="1"/>
    <xf numFmtId="0" fontId="0" fillId="2" borderId="17" xfId="0" applyFont="1" applyFill="1" applyBorder="1" applyAlignment="1">
      <alignment horizontal="centerContinuous"/>
    </xf>
    <xf numFmtId="0" fontId="3" fillId="2" borderId="17" xfId="0" applyFont="1" applyFill="1" applyBorder="1" applyAlignment="1" applyProtection="1">
      <protection locked="0"/>
    </xf>
    <xf numFmtId="0" fontId="0" fillId="2" borderId="16" xfId="0" applyFill="1" applyBorder="1" applyAlignment="1" applyProtection="1">
      <protection locked="0"/>
    </xf>
    <xf numFmtId="164" fontId="0" fillId="2" borderId="16" xfId="0" applyNumberFormat="1" applyFill="1" applyBorder="1" applyAlignment="1" applyProtection="1">
      <protection locked="0"/>
    </xf>
    <xf numFmtId="0" fontId="0" fillId="2" borderId="19" xfId="0" applyFont="1" applyFill="1" applyBorder="1" applyAlignment="1" applyProtection="1">
      <alignment horizontal="centerContinuous"/>
      <protection locked="0"/>
    </xf>
    <xf numFmtId="0" fontId="0" fillId="2" borderId="17" xfId="0" applyFill="1" applyBorder="1" applyAlignment="1" applyProtection="1">
      <protection locked="0"/>
    </xf>
    <xf numFmtId="0" fontId="0" fillId="2" borderId="19" xfId="0" applyFill="1" applyBorder="1" applyAlignment="1" applyProtection="1">
      <protection locked="0"/>
    </xf>
    <xf numFmtId="0" fontId="5" fillId="2" borderId="20" xfId="0" applyFont="1" applyFill="1" applyBorder="1" applyAlignment="1"/>
    <xf numFmtId="0" fontId="6" fillId="2" borderId="3" xfId="0" applyFont="1" applyFill="1" applyBorder="1" applyAlignment="1" applyProtection="1">
      <protection locked="0"/>
    </xf>
    <xf numFmtId="0" fontId="6" fillId="2" borderId="3" xfId="0" applyFont="1" applyFill="1" applyBorder="1" applyAlignment="1"/>
    <xf numFmtId="0" fontId="3" fillId="2" borderId="3" xfId="0" applyFont="1" applyFill="1" applyBorder="1" applyAlignment="1"/>
    <xf numFmtId="0" fontId="0" fillId="2" borderId="2" xfId="0" applyFill="1" applyBorder="1" applyAlignment="1"/>
    <xf numFmtId="0" fontId="0" fillId="2" borderId="13" xfId="0" applyFill="1" applyBorder="1" applyAlignment="1"/>
    <xf numFmtId="0" fontId="3" fillId="2" borderId="13" xfId="0" applyFont="1" applyFill="1" applyBorder="1" applyAlignment="1"/>
    <xf numFmtId="0" fontId="0" fillId="2" borderId="21" xfId="0" applyFill="1" applyBorder="1" applyAlignment="1"/>
    <xf numFmtId="0" fontId="0" fillId="2" borderId="22" xfId="0" applyFill="1" applyBorder="1" applyAlignment="1"/>
    <xf numFmtId="0" fontId="0" fillId="3" borderId="2" xfId="0" applyFill="1" applyBorder="1" applyAlignment="1" applyProtection="1">
      <protection locked="0"/>
    </xf>
    <xf numFmtId="164" fontId="7" fillId="4" borderId="2" xfId="0" applyNumberFormat="1" applyFont="1" applyFill="1" applyBorder="1" applyAlignment="1" applyProtection="1">
      <protection locked="0"/>
    </xf>
    <xf numFmtId="0" fontId="4" fillId="0" borderId="2" xfId="0" applyFont="1" applyFill="1" applyBorder="1" applyAlignment="1" applyProtection="1">
      <protection locked="0"/>
    </xf>
    <xf numFmtId="0" fontId="4" fillId="0" borderId="23" xfId="0" applyFont="1" applyFill="1" applyBorder="1" applyAlignment="1" applyProtection="1">
      <protection locked="0"/>
    </xf>
    <xf numFmtId="0" fontId="7" fillId="0" borderId="2" xfId="0" applyFont="1" applyFill="1" applyBorder="1" applyAlignment="1" applyProtection="1">
      <protection locked="0"/>
    </xf>
    <xf numFmtId="164" fontId="7" fillId="0" borderId="2" xfId="0" applyNumberFormat="1" applyFont="1" applyFill="1" applyBorder="1" applyAlignment="1" applyProtection="1">
      <protection locked="0"/>
    </xf>
    <xf numFmtId="0" fontId="0" fillId="0" borderId="2" xfId="0" applyFill="1" applyBorder="1" applyAlignment="1"/>
    <xf numFmtId="0" fontId="0" fillId="0" borderId="0" xfId="0" applyFill="1" applyAlignment="1"/>
    <xf numFmtId="0" fontId="0" fillId="0" borderId="18" xfId="0" applyFill="1" applyBorder="1" applyAlignment="1" applyProtection="1">
      <protection locked="0"/>
    </xf>
    <xf numFmtId="0" fontId="0" fillId="0" borderId="24" xfId="0" applyFont="1" applyFill="1" applyBorder="1" applyAlignment="1" applyProtection="1">
      <alignment horizontal="centerContinuous"/>
      <protection locked="0"/>
    </xf>
    <xf numFmtId="0" fontId="0" fillId="0" borderId="25" xfId="0" applyFill="1" applyBorder="1" applyAlignment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6" xfId="0" applyFill="1" applyBorder="1" applyAlignment="1" applyProtection="1">
      <alignment horizontal="centerContinuous"/>
      <protection locked="0"/>
    </xf>
    <xf numFmtId="0" fontId="11" fillId="2" borderId="0" xfId="0" applyFont="1" applyFill="1" applyBorder="1" applyAlignment="1"/>
    <xf numFmtId="0" fontId="0" fillId="2" borderId="26" xfId="0" applyFill="1" applyBorder="1" applyAlignment="1" applyProtection="1">
      <alignment horizontal="center"/>
      <protection locked="0"/>
    </xf>
    <xf numFmtId="164" fontId="0" fillId="2" borderId="26" xfId="0" applyNumberFormat="1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27" xfId="0" quotePrefix="1" applyFill="1" applyBorder="1" applyAlignment="1">
      <alignment horizontal="centerContinuous"/>
    </xf>
    <xf numFmtId="0" fontId="0" fillId="3" borderId="0" xfId="0" applyFill="1" applyAlignment="1"/>
    <xf numFmtId="0" fontId="4" fillId="2" borderId="28" xfId="0" applyFont="1" applyFill="1" applyBorder="1" applyAlignment="1"/>
    <xf numFmtId="0" fontId="4" fillId="2" borderId="29" xfId="0" applyFont="1" applyFill="1" applyBorder="1" applyAlignment="1"/>
    <xf numFmtId="0" fontId="11" fillId="2" borderId="29" xfId="0" applyFont="1" applyFill="1" applyBorder="1" applyAlignment="1"/>
    <xf numFmtId="49" fontId="4" fillId="0" borderId="8" xfId="0" applyNumberFormat="1" applyFont="1" applyFill="1" applyBorder="1" applyAlignment="1" applyProtection="1">
      <protection locked="0"/>
    </xf>
    <xf numFmtId="15" fontId="0" fillId="0" borderId="25" xfId="0" applyNumberFormat="1" applyFill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7" fillId="5" borderId="2" xfId="0" applyFont="1" applyFill="1" applyBorder="1" applyAlignment="1" applyProtection="1">
      <protection locked="0"/>
    </xf>
    <xf numFmtId="0" fontId="0" fillId="5" borderId="2" xfId="0" applyFill="1" applyBorder="1" applyAlignment="1"/>
    <xf numFmtId="0" fontId="8" fillId="5" borderId="2" xfId="0" applyFont="1" applyFill="1" applyBorder="1" applyAlignment="1" applyProtection="1">
      <protection locked="0"/>
    </xf>
    <xf numFmtId="0" fontId="5" fillId="3" borderId="20" xfId="0" applyFont="1" applyFill="1" applyBorder="1" applyAlignment="1"/>
    <xf numFmtId="0" fontId="5" fillId="3" borderId="1" xfId="0" applyFont="1" applyFill="1" applyBorder="1" applyAlignment="1"/>
    <xf numFmtId="0" fontId="6" fillId="3" borderId="3" xfId="0" applyFont="1" applyFill="1" applyBorder="1" applyAlignment="1" applyProtection="1">
      <protection locked="0"/>
    </xf>
    <xf numFmtId="0" fontId="6" fillId="3" borderId="0" xfId="0" applyFont="1" applyFill="1" applyBorder="1" applyAlignment="1" applyProtection="1">
      <protection locked="0"/>
    </xf>
    <xf numFmtId="164" fontId="4" fillId="3" borderId="8" xfId="0" applyNumberFormat="1" applyFont="1" applyFill="1" applyBorder="1" applyAlignment="1" applyProtection="1">
      <protection locked="0"/>
    </xf>
    <xf numFmtId="0" fontId="4" fillId="3" borderId="8" xfId="0" applyFont="1" applyFill="1" applyBorder="1" applyAlignment="1" applyProtection="1">
      <protection locked="0"/>
    </xf>
    <xf numFmtId="0" fontId="0" fillId="3" borderId="3" xfId="0" applyFill="1" applyBorder="1" applyAlignment="1"/>
    <xf numFmtId="0" fontId="6" fillId="3" borderId="3" xfId="0" applyFont="1" applyFill="1" applyBorder="1" applyAlignment="1"/>
    <xf numFmtId="0" fontId="6" fillId="3" borderId="0" xfId="0" applyFont="1" applyFill="1" applyBorder="1" applyAlignment="1"/>
    <xf numFmtId="0" fontId="4" fillId="3" borderId="0" xfId="0" applyFont="1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0" fillId="3" borderId="21" xfId="0" applyFill="1" applyBorder="1" applyAlignment="1"/>
    <xf numFmtId="0" fontId="0" fillId="3" borderId="30" xfId="0" applyFill="1" applyBorder="1" applyAlignment="1"/>
    <xf numFmtId="0" fontId="0" fillId="3" borderId="9" xfId="0" applyFill="1" applyBorder="1" applyAlignment="1" applyProtection="1">
      <protection locked="0"/>
    </xf>
    <xf numFmtId="0" fontId="0" fillId="3" borderId="22" xfId="0" applyFill="1" applyBorder="1" applyAlignment="1"/>
    <xf numFmtId="0" fontId="0" fillId="3" borderId="0" xfId="0" applyFill="1" applyAlignment="1" applyProtection="1">
      <protection locked="0"/>
    </xf>
    <xf numFmtId="0" fontId="0" fillId="3" borderId="7" xfId="0" applyFont="1" applyFill="1" applyBorder="1" applyAlignment="1">
      <alignment horizontal="centerContinuous"/>
    </xf>
    <xf numFmtId="0" fontId="0" fillId="3" borderId="31" xfId="0" applyFont="1" applyFill="1" applyBorder="1" applyAlignment="1">
      <alignment horizontal="centerContinuous"/>
    </xf>
    <xf numFmtId="0" fontId="0" fillId="3" borderId="2" xfId="0" applyFont="1" applyFill="1" applyBorder="1" applyAlignment="1" applyProtection="1">
      <alignment horizontal="centerContinuous"/>
      <protection locked="0"/>
    </xf>
    <xf numFmtId="0" fontId="0" fillId="5" borderId="2" xfId="0" applyFill="1" applyBorder="1" applyAlignment="1" applyProtection="1">
      <protection locked="0"/>
    </xf>
    <xf numFmtId="0" fontId="0" fillId="0" borderId="0" xfId="0" applyFill="1" applyBorder="1" applyAlignment="1"/>
    <xf numFmtId="0" fontId="4" fillId="0" borderId="0" xfId="0" applyFont="1" applyFill="1" applyBorder="1" applyAlignment="1"/>
    <xf numFmtId="0" fontId="14" fillId="6" borderId="3" xfId="0" applyFont="1" applyFill="1" applyBorder="1" applyAlignment="1"/>
    <xf numFmtId="0" fontId="4" fillId="6" borderId="0" xfId="0" applyFont="1" applyFill="1" applyBorder="1" applyAlignment="1"/>
    <xf numFmtId="0" fontId="5" fillId="0" borderId="20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 applyProtection="1">
      <protection locked="0"/>
    </xf>
    <xf numFmtId="0" fontId="4" fillId="0" borderId="1" xfId="0" applyFont="1" applyFill="1" applyBorder="1" applyAlignment="1"/>
    <xf numFmtId="0" fontId="4" fillId="0" borderId="28" xfId="0" applyFont="1" applyFill="1" applyBorder="1" applyAlignment="1"/>
    <xf numFmtId="0" fontId="0" fillId="0" borderId="1" xfId="0" applyFill="1" applyBorder="1" applyAlignment="1"/>
    <xf numFmtId="0" fontId="5" fillId="0" borderId="1" xfId="0" applyFont="1" applyFill="1" applyBorder="1" applyAlignment="1">
      <alignment horizontal="centerContinuous"/>
    </xf>
    <xf numFmtId="0" fontId="0" fillId="0" borderId="13" xfId="0" applyFill="1" applyBorder="1" applyAlignment="1"/>
    <xf numFmtId="0" fontId="6" fillId="0" borderId="3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4" fillId="0" borderId="29" xfId="0" applyFont="1" applyFill="1" applyBorder="1" applyAlignment="1"/>
    <xf numFmtId="0" fontId="4" fillId="0" borderId="12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13" xfId="0" applyFont="1" applyFill="1" applyBorder="1" applyAlignment="1"/>
    <xf numFmtId="0" fontId="0" fillId="0" borderId="3" xfId="0" applyFill="1" applyBorder="1" applyAlignment="1"/>
    <xf numFmtId="0" fontId="4" fillId="0" borderId="13" xfId="0" applyFont="1" applyFill="1" applyBorder="1" applyAlignment="1"/>
    <xf numFmtId="0" fontId="4" fillId="0" borderId="6" xfId="0" applyFont="1" applyFill="1" applyBorder="1" applyAlignment="1">
      <alignment horizontal="center"/>
    </xf>
    <xf numFmtId="0" fontId="11" fillId="0" borderId="29" xfId="0" applyFont="1" applyFill="1" applyBorder="1" applyAlignment="1"/>
    <xf numFmtId="0" fontId="6" fillId="0" borderId="3" xfId="0" applyFont="1" applyFill="1" applyBorder="1" applyAlignment="1"/>
    <xf numFmtId="0" fontId="6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3" xfId="0" applyFont="1" applyFill="1" applyBorder="1" applyAlignment="1" applyProtection="1">
      <protection locked="0"/>
    </xf>
    <xf numFmtId="0" fontId="4" fillId="0" borderId="6" xfId="0" applyFont="1" applyFill="1" applyBorder="1" applyAlignment="1" applyProtection="1">
      <protection locked="0"/>
    </xf>
    <xf numFmtId="0" fontId="0" fillId="0" borderId="21" xfId="0" applyFill="1" applyBorder="1" applyAlignment="1"/>
    <xf numFmtId="0" fontId="4" fillId="0" borderId="6" xfId="0" applyFont="1" applyFill="1" applyBorder="1" applyAlignment="1"/>
    <xf numFmtId="0" fontId="0" fillId="0" borderId="22" xfId="0" applyFill="1" applyBorder="1" applyAlignment="1"/>
    <xf numFmtId="0" fontId="11" fillId="0" borderId="0" xfId="0" applyFont="1" applyFill="1" applyBorder="1" applyAlignment="1"/>
    <xf numFmtId="0" fontId="3" fillId="0" borderId="3" xfId="0" applyFont="1" applyFill="1" applyBorder="1" applyAlignment="1"/>
    <xf numFmtId="0" fontId="4" fillId="0" borderId="14" xfId="0" applyFont="1" applyFill="1" applyBorder="1" applyAlignment="1"/>
    <xf numFmtId="0" fontId="4" fillId="0" borderId="5" xfId="0" applyFont="1" applyFill="1" applyBorder="1" applyAlignment="1"/>
    <xf numFmtId="0" fontId="4" fillId="0" borderId="10" xfId="0" applyFont="1" applyFill="1" applyBorder="1" applyAlignment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0" borderId="17" xfId="0" applyFont="1" applyFill="1" applyBorder="1" applyAlignment="1">
      <alignment horizontal="centerContinuous"/>
    </xf>
    <xf numFmtId="0" fontId="3" fillId="0" borderId="17" xfId="0" applyFont="1" applyFill="1" applyBorder="1" applyAlignment="1" applyProtection="1">
      <protection locked="0"/>
    </xf>
    <xf numFmtId="0" fontId="0" fillId="0" borderId="16" xfId="0" applyFill="1" applyBorder="1" applyAlignment="1" applyProtection="1">
      <protection locked="0"/>
    </xf>
    <xf numFmtId="164" fontId="0" fillId="0" borderId="16" xfId="0" applyNumberFormat="1" applyFill="1" applyBorder="1" applyAlignment="1" applyProtection="1">
      <protection locked="0"/>
    </xf>
    <xf numFmtId="0" fontId="0" fillId="0" borderId="16" xfId="0" applyFill="1" applyBorder="1" applyAlignment="1" applyProtection="1">
      <alignment horizontal="centerContinuous"/>
      <protection locked="0"/>
    </xf>
    <xf numFmtId="0" fontId="0" fillId="0" borderId="19" xfId="0" applyFont="1" applyFill="1" applyBorder="1" applyAlignment="1" applyProtection="1">
      <alignment horizontal="centerContinuous"/>
      <protection locked="0"/>
    </xf>
    <xf numFmtId="0" fontId="0" fillId="0" borderId="17" xfId="0" applyFill="1" applyBorder="1" applyAlignment="1" applyProtection="1">
      <protection locked="0"/>
    </xf>
    <xf numFmtId="0" fontId="0" fillId="0" borderId="19" xfId="0" applyFill="1" applyBorder="1" applyAlignment="1" applyProtection="1">
      <protection locked="0"/>
    </xf>
    <xf numFmtId="164" fontId="10" fillId="0" borderId="19" xfId="0" applyNumberFormat="1" applyFont="1" applyFill="1" applyBorder="1" applyAlignment="1" applyProtection="1">
      <protection locked="0"/>
    </xf>
    <xf numFmtId="0" fontId="0" fillId="0" borderId="27" xfId="0" quotePrefix="1" applyFill="1" applyBorder="1" applyAlignment="1">
      <alignment horizontal="centerContinuous"/>
    </xf>
    <xf numFmtId="0" fontId="0" fillId="0" borderId="8" xfId="0" applyFont="1" applyFill="1" applyBorder="1" applyAlignment="1">
      <alignment horizontal="centerContinuous"/>
    </xf>
    <xf numFmtId="0" fontId="0" fillId="0" borderId="8" xfId="0" applyFill="1" applyBorder="1" applyAlignment="1" applyProtection="1">
      <protection locked="0"/>
    </xf>
    <xf numFmtId="0" fontId="0" fillId="0" borderId="3" xfId="0" applyFill="1" applyBorder="1" applyAlignment="1" applyProtection="1">
      <alignment horizontal="center"/>
      <protection locked="0"/>
    </xf>
    <xf numFmtId="164" fontId="0" fillId="0" borderId="3" xfId="0" applyNumberFormat="1" applyFill="1" applyBorder="1" applyAlignment="1" applyProtection="1">
      <protection locked="0"/>
    </xf>
    <xf numFmtId="0" fontId="0" fillId="0" borderId="3" xfId="0" applyFill="1" applyBorder="1" applyAlignment="1" applyProtection="1">
      <protection locked="0"/>
    </xf>
    <xf numFmtId="0" fontId="0" fillId="0" borderId="11" xfId="0" applyFill="1" applyBorder="1" applyAlignment="1" applyProtection="1">
      <protection locked="0"/>
    </xf>
    <xf numFmtId="0" fontId="0" fillId="0" borderId="0" xfId="0" applyFill="1" applyAlignment="1" applyProtection="1">
      <protection locked="0"/>
    </xf>
    <xf numFmtId="164" fontId="10" fillId="0" borderId="11" xfId="0" applyNumberFormat="1" applyFont="1" applyFill="1" applyBorder="1" applyAlignment="1" applyProtection="1">
      <protection locked="0"/>
    </xf>
    <xf numFmtId="0" fontId="0" fillId="0" borderId="24" xfId="0" applyFill="1" applyBorder="1" applyAlignment="1" applyProtection="1">
      <alignment horizontal="centerContinuous"/>
      <protection locked="0"/>
    </xf>
    <xf numFmtId="0" fontId="0" fillId="0" borderId="18" xfId="0" applyFont="1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6" xfId="0" applyFill="1" applyBorder="1" applyAlignment="1" applyProtection="1">
      <alignment horizontal="center"/>
      <protection locked="0"/>
    </xf>
    <xf numFmtId="164" fontId="0" fillId="0" borderId="26" xfId="0" applyNumberFormat="1" applyFill="1" applyBorder="1" applyAlignment="1" applyProtection="1">
      <alignment horizontal="center"/>
      <protection locked="0"/>
    </xf>
    <xf numFmtId="0" fontId="0" fillId="0" borderId="18" xfId="0" applyFill="1" applyBorder="1" applyAlignment="1" applyProtection="1">
      <alignment horizontal="center"/>
      <protection locked="0"/>
    </xf>
    <xf numFmtId="0" fontId="0" fillId="0" borderId="18" xfId="0" applyFill="1" applyBorder="1" applyAlignment="1"/>
    <xf numFmtId="164" fontId="10" fillId="0" borderId="18" xfId="0" applyNumberFormat="1" applyFont="1" applyFill="1" applyBorder="1" applyAlignment="1" applyProtection="1">
      <protection locked="0"/>
    </xf>
    <xf numFmtId="0" fontId="9" fillId="0" borderId="2" xfId="0" applyFont="1" applyFill="1" applyBorder="1" applyAlignment="1" applyProtection="1">
      <protection locked="0"/>
    </xf>
    <xf numFmtId="0" fontId="7" fillId="0" borderId="0" xfId="0" applyFont="1" applyFill="1" applyBorder="1" applyAlignment="1"/>
    <xf numFmtId="0" fontId="8" fillId="0" borderId="2" xfId="0" applyFont="1" applyFill="1" applyBorder="1" applyAlignment="1" applyProtection="1">
      <protection locked="0"/>
    </xf>
    <xf numFmtId="0" fontId="7" fillId="0" borderId="22" xfId="0" applyFont="1" applyFill="1" applyBorder="1" applyAlignment="1" applyProtection="1">
      <protection locked="0"/>
    </xf>
    <xf numFmtId="0" fontId="3" fillId="0" borderId="0" xfId="0" applyFont="1" applyFill="1" applyBorder="1" applyAlignment="1"/>
    <xf numFmtId="0" fontId="0" fillId="0" borderId="32" xfId="0" applyFill="1" applyBorder="1" applyAlignment="1"/>
    <xf numFmtId="164" fontId="10" fillId="0" borderId="17" xfId="0" applyNumberFormat="1" applyFont="1" applyFill="1" applyBorder="1" applyAlignment="1" applyProtection="1">
      <protection locked="0"/>
    </xf>
    <xf numFmtId="164" fontId="10" fillId="0" borderId="0" xfId="0" applyNumberFormat="1" applyFont="1" applyFill="1" applyBorder="1" applyAlignment="1" applyProtection="1">
      <protection locked="0"/>
    </xf>
    <xf numFmtId="164" fontId="10" fillId="0" borderId="24" xfId="0" applyNumberFormat="1" applyFont="1" applyFill="1" applyBorder="1" applyAlignment="1" applyProtection="1">
      <protection locked="0"/>
    </xf>
    <xf numFmtId="0" fontId="14" fillId="0" borderId="3" xfId="0" applyFont="1" applyFill="1" applyBorder="1" applyAlignment="1"/>
    <xf numFmtId="0" fontId="0" fillId="5" borderId="0" xfId="0" applyFill="1" applyAlignment="1"/>
    <xf numFmtId="164" fontId="7" fillId="4" borderId="7" xfId="0" applyNumberFormat="1" applyFont="1" applyFill="1" applyBorder="1" applyAlignment="1" applyProtection="1">
      <protection locked="0"/>
    </xf>
    <xf numFmtId="0" fontId="7" fillId="5" borderId="9" xfId="0" applyFont="1" applyFill="1" applyBorder="1" applyAlignment="1" applyProtection="1">
      <alignment horizontal="centerContinuous"/>
      <protection locked="0"/>
    </xf>
    <xf numFmtId="0" fontId="0" fillId="7" borderId="0" xfId="0" applyFill="1" applyAlignment="1"/>
    <xf numFmtId="0" fontId="0" fillId="8" borderId="0" xfId="0" applyFill="1" applyAlignment="1"/>
    <xf numFmtId="0" fontId="10" fillId="0" borderId="0" xfId="0" applyFont="1" applyFill="1" applyAlignment="1"/>
    <xf numFmtId="0" fontId="0" fillId="2" borderId="17" xfId="0" applyFill="1" applyBorder="1" applyAlignment="1" applyProtection="1">
      <alignment horizontal="center"/>
      <protection locked="0"/>
    </xf>
    <xf numFmtId="0" fontId="0" fillId="2" borderId="17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4" xfId="0" applyFill="1" applyBorder="1" applyAlignment="1" applyProtection="1">
      <alignment horizontal="center"/>
      <protection locked="0"/>
    </xf>
    <xf numFmtId="1" fontId="0" fillId="2" borderId="24" xfId="0" applyNumberFormat="1" applyFill="1" applyBorder="1" applyAlignment="1" applyProtection="1">
      <alignment horizontal="center"/>
      <protection locked="0"/>
    </xf>
    <xf numFmtId="0" fontId="0" fillId="2" borderId="34" xfId="0" applyFill="1" applyBorder="1" applyAlignment="1" applyProtection="1">
      <alignment horizontal="center"/>
      <protection locked="0"/>
    </xf>
    <xf numFmtId="0" fontId="7" fillId="2" borderId="0" xfId="0" applyFont="1" applyFill="1" applyBorder="1" applyAlignment="1" applyProtection="1">
      <alignment horizontal="center"/>
      <protection locked="0"/>
    </xf>
    <xf numFmtId="2" fontId="7" fillId="2" borderId="0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1" fontId="7" fillId="2" borderId="0" xfId="0" applyNumberFormat="1" applyFont="1" applyFill="1" applyBorder="1" applyAlignment="1" applyProtection="1">
      <alignment horizontal="center"/>
      <protection locked="0"/>
    </xf>
    <xf numFmtId="1" fontId="7" fillId="2" borderId="6" xfId="0" applyNumberFormat="1" applyFont="1" applyFill="1" applyBorder="1" applyAlignment="1" applyProtection="1">
      <alignment horizontal="center"/>
      <protection locked="0"/>
    </xf>
    <xf numFmtId="164" fontId="10" fillId="2" borderId="19" xfId="0" applyNumberFormat="1" applyFont="1" applyFill="1" applyBorder="1" applyAlignment="1" applyProtection="1">
      <alignment horizontal="center"/>
      <protection locked="0"/>
    </xf>
    <xf numFmtId="164" fontId="10" fillId="2" borderId="11" xfId="0" applyNumberFormat="1" applyFont="1" applyFill="1" applyBorder="1" applyAlignment="1" applyProtection="1">
      <alignment horizontal="center"/>
      <protection locked="0"/>
    </xf>
    <xf numFmtId="164" fontId="10" fillId="2" borderId="18" xfId="0" applyNumberFormat="1" applyFont="1" applyFill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4" borderId="2" xfId="0" applyNumberFormat="1" applyFont="1" applyFill="1" applyBorder="1" applyAlignment="1" applyProtection="1">
      <alignment horizontal="center"/>
      <protection locked="0"/>
    </xf>
    <xf numFmtId="164" fontId="7" fillId="4" borderId="0" xfId="0" applyNumberFormat="1" applyFont="1" applyFill="1" applyBorder="1" applyAlignment="1" applyProtection="1">
      <alignment horizontal="center"/>
      <protection locked="0"/>
    </xf>
    <xf numFmtId="0" fontId="3" fillId="7" borderId="0" xfId="0" applyFont="1" applyFill="1" applyBorder="1" applyAlignment="1"/>
    <xf numFmtId="0" fontId="4" fillId="7" borderId="0" xfId="0" applyFont="1" applyFill="1" applyBorder="1" applyAlignment="1"/>
    <xf numFmtId="0" fontId="7" fillId="7" borderId="0" xfId="0" applyFont="1" applyFill="1" applyBorder="1" applyAlignment="1"/>
    <xf numFmtId="0" fontId="7" fillId="8" borderId="0" xfId="0" applyFont="1" applyFill="1" applyBorder="1" applyAlignment="1"/>
    <xf numFmtId="0" fontId="15" fillId="2" borderId="7" xfId="0" applyFont="1" applyFill="1" applyBorder="1" applyAlignment="1" applyProtection="1">
      <alignment horizontal="left"/>
      <protection locked="0"/>
    </xf>
    <xf numFmtId="0" fontId="15" fillId="5" borderId="7" xfId="0" applyFont="1" applyFill="1" applyBorder="1" applyAlignment="1" applyProtection="1">
      <alignment horizontal="left"/>
      <protection locked="0"/>
    </xf>
  </cellXfs>
  <cellStyles count="8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Heading 1" xfId="5" builtinId="16" customBuiltin="1"/>
    <cellStyle name="Heading 2" xfId="6" builtinId="17" customBuiltin="1"/>
    <cellStyle name="Normal" xfId="0" builtinId="0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381000</xdr:colOff>
      <xdr:row>4</xdr:row>
      <xdr:rowOff>180975</xdr:rowOff>
    </xdr:from>
    <xdr:to>
      <xdr:col>38</xdr:col>
      <xdr:colOff>381000</xdr:colOff>
      <xdr:row>7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 bwMode="auto">
        <a:xfrm>
          <a:off x="21307425" y="857250"/>
          <a:ext cx="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10</xdr:row>
      <xdr:rowOff>85725</xdr:rowOff>
    </xdr:from>
    <xdr:to>
      <xdr:col>27</xdr:col>
      <xdr:colOff>676275</xdr:colOff>
      <xdr:row>10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 bwMode="auto">
        <a:xfrm>
          <a:off x="16163925" y="1819275"/>
          <a:ext cx="2476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381000</xdr:colOff>
      <xdr:row>4</xdr:row>
      <xdr:rowOff>180975</xdr:rowOff>
    </xdr:from>
    <xdr:to>
      <xdr:col>29</xdr:col>
      <xdr:colOff>381000</xdr:colOff>
      <xdr:row>7</xdr:row>
      <xdr:rowOff>19050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15649575" y="885825"/>
          <a:ext cx="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95250</xdr:colOff>
      <xdr:row>10</xdr:row>
      <xdr:rowOff>85725</xdr:rowOff>
    </xdr:from>
    <xdr:to>
      <xdr:col>19</xdr:col>
      <xdr:colOff>371475</xdr:colOff>
      <xdr:row>10</xdr:row>
      <xdr:rowOff>85725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ShapeType="1"/>
        </xdr:cNvSpPr>
      </xdr:nvSpPr>
      <xdr:spPr bwMode="auto">
        <a:xfrm>
          <a:off x="10287000" y="1866900"/>
          <a:ext cx="276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38</xdr:row>
      <xdr:rowOff>0</xdr:rowOff>
    </xdr:from>
    <xdr:to>
      <xdr:col>12</xdr:col>
      <xdr:colOff>381000</xdr:colOff>
      <xdr:row>38</xdr:row>
      <xdr:rowOff>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>
          <a:spLocks noChangeShapeType="1"/>
        </xdr:cNvSpPr>
      </xdr:nvSpPr>
      <xdr:spPr bwMode="auto">
        <a:xfrm>
          <a:off x="6715125" y="700087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228600</xdr:colOff>
      <xdr:row>10</xdr:row>
      <xdr:rowOff>76200</xdr:rowOff>
    </xdr:from>
    <xdr:to>
      <xdr:col>12</xdr:col>
      <xdr:colOff>428625</xdr:colOff>
      <xdr:row>10</xdr:row>
      <xdr:rowOff>76200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>
          <a:spLocks noChangeShapeType="1"/>
        </xdr:cNvSpPr>
      </xdr:nvSpPr>
      <xdr:spPr bwMode="auto">
        <a:xfrm>
          <a:off x="6562725" y="1857375"/>
          <a:ext cx="200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1"/>
  <sheetViews>
    <sheetView tabSelected="1" topLeftCell="T1" workbookViewId="0">
      <selection activeCell="AQ7" sqref="AQ7"/>
    </sheetView>
  </sheetViews>
  <sheetFormatPr defaultColWidth="8.44140625" defaultRowHeight="13.2" x14ac:dyDescent="0.25"/>
  <cols>
    <col min="1" max="5" width="9.109375" customWidth="1"/>
    <col min="6" max="6" width="8.44140625" customWidth="1"/>
    <col min="7" max="10" width="9.109375" customWidth="1"/>
    <col min="11" max="13" width="8.44140625" customWidth="1"/>
    <col min="14" max="15" width="9.109375" customWidth="1"/>
    <col min="16" max="16" width="8.44140625" customWidth="1"/>
    <col min="17" max="17" width="7.6640625" customWidth="1"/>
    <col min="18" max="18" width="7.109375" customWidth="1"/>
    <col min="19" max="19" width="7.44140625" customWidth="1"/>
    <col min="20" max="20" width="8.33203125" customWidth="1"/>
    <col min="21" max="21" width="9.109375" customWidth="1"/>
    <col min="22" max="22" width="8.44140625" customWidth="1"/>
    <col min="23" max="23" width="8.88671875" customWidth="1"/>
    <col min="24" max="24" width="7.33203125" customWidth="1"/>
    <col min="25" max="26" width="9.109375" customWidth="1"/>
    <col min="27" max="28" width="10.6640625" customWidth="1"/>
    <col min="29" max="30" width="6.44140625" customWidth="1"/>
    <col min="31" max="31" width="5.33203125" customWidth="1"/>
    <col min="32" max="32" width="5.33203125" style="55" customWidth="1"/>
    <col min="33" max="33" width="7.33203125" style="55" customWidth="1"/>
    <col min="34" max="39" width="7.33203125" customWidth="1"/>
    <col min="40" max="49" width="8.44140625" customWidth="1"/>
    <col min="50" max="51" width="8.44140625" style="4" customWidth="1"/>
  </cols>
  <sheetData>
    <row r="1" spans="1:256" x14ac:dyDescent="0.25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02"/>
      <c r="N1" s="102"/>
      <c r="O1" s="10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73"/>
      <c r="AB1" s="58"/>
      <c r="AC1" s="58"/>
      <c r="AD1" s="58"/>
      <c r="AE1" s="58"/>
      <c r="AF1" s="58"/>
      <c r="AG1" s="58"/>
      <c r="AH1" s="59" t="s">
        <v>0</v>
      </c>
      <c r="AI1" s="59"/>
      <c r="AJ1" s="60"/>
      <c r="AK1" s="59">
        <v>2.6</v>
      </c>
      <c r="AL1" s="103"/>
      <c r="AM1" s="61"/>
      <c r="AN1" s="60"/>
      <c r="AO1" s="62" t="s">
        <v>1</v>
      </c>
      <c r="AP1" s="60"/>
      <c r="AQ1" s="60"/>
      <c r="AR1" s="60"/>
      <c r="AS1" s="60"/>
      <c r="AT1" s="60"/>
      <c r="AU1" s="60"/>
      <c r="AV1" s="60"/>
      <c r="AW1" s="60"/>
      <c r="AX1" s="63"/>
      <c r="AY1" s="63"/>
      <c r="AZ1" s="60"/>
      <c r="BA1" s="60"/>
      <c r="BB1" s="60"/>
      <c r="BC1" s="60"/>
      <c r="BD1" s="60"/>
      <c r="BE1" s="60"/>
      <c r="BF1" s="60"/>
      <c r="BG1" s="65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2" spans="1:256" x14ac:dyDescent="0.25">
      <c r="A2" s="115" t="s">
        <v>2</v>
      </c>
      <c r="B2" s="116"/>
      <c r="C2" s="116"/>
      <c r="D2" s="117"/>
      <c r="E2" s="118"/>
      <c r="F2" s="118"/>
      <c r="G2" s="118"/>
      <c r="H2" s="118"/>
      <c r="I2" s="118"/>
      <c r="J2" s="118"/>
      <c r="K2" s="118"/>
      <c r="L2" s="118"/>
      <c r="M2" s="102"/>
      <c r="N2" s="102"/>
      <c r="O2" s="102"/>
      <c r="P2" s="23"/>
      <c r="Q2" s="78" t="s">
        <v>3</v>
      </c>
      <c r="R2" s="23"/>
      <c r="S2" s="23"/>
      <c r="T2" s="23"/>
      <c r="U2" s="23"/>
      <c r="V2" s="23"/>
      <c r="W2" s="23"/>
      <c r="X2" s="23"/>
      <c r="Y2" s="23"/>
      <c r="Z2" s="23"/>
      <c r="AA2" s="74" t="s">
        <v>2</v>
      </c>
      <c r="AB2" s="22"/>
      <c r="AC2" s="22"/>
      <c r="AD2" s="106"/>
      <c r="AE2" s="106"/>
      <c r="AF2" s="106"/>
      <c r="AG2" s="23"/>
      <c r="AH2" s="22" t="s">
        <v>4</v>
      </c>
      <c r="AI2" s="22"/>
      <c r="AJ2" s="25"/>
      <c r="AK2" s="22">
        <v>1</v>
      </c>
      <c r="AL2" s="104"/>
      <c r="AM2" s="23"/>
      <c r="AN2" s="37"/>
      <c r="AO2" s="41">
        <v>0</v>
      </c>
      <c r="AP2" s="41">
        <v>90</v>
      </c>
      <c r="AQ2" s="44">
        <f>AK8</f>
        <v>1260</v>
      </c>
      <c r="AR2" s="42"/>
      <c r="AS2" s="25"/>
      <c r="AT2" s="25"/>
      <c r="AU2" s="25"/>
      <c r="AV2" s="25"/>
      <c r="AW2" s="25"/>
      <c r="AX2" s="50"/>
      <c r="AY2" s="50"/>
      <c r="AZ2" s="25"/>
      <c r="BA2" s="25"/>
      <c r="BB2" s="25"/>
      <c r="BC2" s="25"/>
      <c r="BD2" s="25"/>
      <c r="BE2" s="25"/>
      <c r="BF2" s="25"/>
      <c r="BG2" s="47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pans="1:256" x14ac:dyDescent="0.25">
      <c r="A3" s="119"/>
      <c r="B3" s="102"/>
      <c r="C3" s="102"/>
      <c r="D3" s="117"/>
      <c r="E3" s="118"/>
      <c r="F3" s="118"/>
      <c r="G3" s="118"/>
      <c r="H3" s="118"/>
      <c r="I3" s="118"/>
      <c r="J3" s="118"/>
      <c r="K3" s="118"/>
      <c r="L3" s="118"/>
      <c r="M3" s="102"/>
      <c r="N3" s="102"/>
      <c r="O3" s="102"/>
      <c r="P3" s="23"/>
      <c r="Q3" s="79"/>
      <c r="R3" s="23"/>
      <c r="S3" s="23"/>
      <c r="T3" s="23"/>
      <c r="U3" s="23"/>
      <c r="V3" s="23"/>
      <c r="W3" s="23"/>
      <c r="X3" s="23"/>
      <c r="Y3" s="23"/>
      <c r="Z3" s="23"/>
      <c r="AA3" s="11"/>
      <c r="AB3" s="23"/>
      <c r="AC3" s="23"/>
      <c r="AD3" s="106"/>
      <c r="AE3" s="106"/>
      <c r="AF3" s="106"/>
      <c r="AG3" s="23"/>
      <c r="AH3" s="22" t="s">
        <v>5</v>
      </c>
      <c r="AI3" s="22"/>
      <c r="AJ3" s="25"/>
      <c r="AK3" s="22">
        <v>5</v>
      </c>
      <c r="AL3" s="104"/>
      <c r="AM3" s="23"/>
      <c r="AN3" s="38"/>
      <c r="AO3" s="42" t="s">
        <v>6</v>
      </c>
      <c r="AP3" s="42" t="s">
        <v>6</v>
      </c>
      <c r="AQ3" s="45" t="s">
        <v>6</v>
      </c>
      <c r="AR3" s="42"/>
      <c r="AS3" s="25"/>
      <c r="AT3" s="25"/>
      <c r="AU3" s="25"/>
      <c r="AV3" s="25"/>
      <c r="AW3" s="25"/>
      <c r="AX3" s="50"/>
      <c r="AY3" s="50"/>
      <c r="AZ3" s="25"/>
      <c r="BA3" s="25"/>
      <c r="BB3" s="25"/>
      <c r="BC3" s="25"/>
      <c r="BD3" s="25"/>
      <c r="BE3" s="25"/>
      <c r="BF3" s="25"/>
      <c r="BG3" s="47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 ht="15" customHeight="1" x14ac:dyDescent="0.25">
      <c r="A4" s="115"/>
      <c r="B4" s="116"/>
      <c r="C4" s="116"/>
      <c r="D4" s="117"/>
      <c r="E4" s="118"/>
      <c r="F4" s="118"/>
      <c r="G4" s="118"/>
      <c r="H4" s="118"/>
      <c r="I4" s="118"/>
      <c r="J4" s="118"/>
      <c r="K4" s="118"/>
      <c r="L4" s="118"/>
      <c r="M4" s="102"/>
      <c r="N4" s="102"/>
      <c r="O4" s="102"/>
      <c r="P4" s="23"/>
      <c r="Q4" s="78"/>
      <c r="R4" s="23"/>
      <c r="S4" s="23"/>
      <c r="T4" s="23"/>
      <c r="U4" s="23"/>
      <c r="V4" s="23" t="s">
        <v>8</v>
      </c>
      <c r="W4" s="23"/>
      <c r="X4" s="23"/>
      <c r="Y4" s="23"/>
      <c r="Z4" s="23"/>
      <c r="AA4" s="74" t="s">
        <v>9</v>
      </c>
      <c r="AB4" s="22"/>
      <c r="AC4" s="22"/>
      <c r="AD4" s="106"/>
      <c r="AE4" s="106"/>
      <c r="AF4" s="106"/>
      <c r="AG4" s="23"/>
      <c r="AH4" s="22"/>
      <c r="AI4" s="22"/>
      <c r="AJ4" s="25"/>
      <c r="AK4" s="22"/>
      <c r="AL4" s="104"/>
      <c r="AM4" s="23"/>
      <c r="AN4" s="38" t="s">
        <v>10</v>
      </c>
      <c r="AO4" s="84">
        <v>19.5</v>
      </c>
      <c r="AP4" s="84">
        <v>19.399999999999999</v>
      </c>
      <c r="AQ4" s="85">
        <v>19.7</v>
      </c>
      <c r="AR4" s="109"/>
      <c r="AS4" s="49"/>
      <c r="AT4" s="25"/>
      <c r="AU4" s="15"/>
      <c r="AV4" s="15"/>
      <c r="AW4" s="15"/>
      <c r="AX4" s="15"/>
      <c r="AY4" s="51"/>
      <c r="AZ4" s="15"/>
      <c r="BA4" s="15"/>
      <c r="BB4" s="15"/>
      <c r="BC4" s="15"/>
      <c r="BD4" s="15"/>
      <c r="BE4" s="15"/>
      <c r="BF4" s="15"/>
      <c r="BG4" s="46"/>
      <c r="BH4" s="7"/>
      <c r="BI4" s="7"/>
      <c r="BJ4" s="7"/>
      <c r="BK4" s="7"/>
      <c r="BL4" s="7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</row>
    <row r="5" spans="1:256" ht="15" customHeight="1" x14ac:dyDescent="0.25">
      <c r="A5" s="115"/>
      <c r="B5" s="116"/>
      <c r="C5" s="116"/>
      <c r="D5" s="117"/>
      <c r="E5" s="118"/>
      <c r="F5" s="118"/>
      <c r="G5" s="118"/>
      <c r="H5" s="118"/>
      <c r="I5" s="118"/>
      <c r="J5" s="118"/>
      <c r="K5" s="118"/>
      <c r="L5" s="118"/>
      <c r="M5" s="23"/>
      <c r="N5" s="23"/>
      <c r="O5" s="23"/>
      <c r="P5" s="23"/>
      <c r="Q5" s="78"/>
      <c r="R5" s="23"/>
      <c r="S5" s="23"/>
      <c r="T5" s="23"/>
      <c r="U5" s="23"/>
      <c r="V5" s="23" t="s">
        <v>11</v>
      </c>
      <c r="W5" s="23"/>
      <c r="X5" s="23"/>
      <c r="Y5" s="23"/>
      <c r="Z5" s="23"/>
      <c r="AA5" s="74" t="s">
        <v>12</v>
      </c>
      <c r="AB5" s="22"/>
      <c r="AC5" s="22"/>
      <c r="AD5" s="106"/>
      <c r="AE5" s="106"/>
      <c r="AF5" s="106"/>
      <c r="AG5" s="23"/>
      <c r="AH5" s="22" t="s">
        <v>13</v>
      </c>
      <c r="AI5" s="22"/>
      <c r="AJ5" s="25"/>
      <c r="AK5" s="22">
        <v>0.5</v>
      </c>
      <c r="AL5" s="105" t="s">
        <v>106</v>
      </c>
      <c r="AM5" s="102"/>
      <c r="AN5" s="38" t="s">
        <v>14</v>
      </c>
      <c r="AO5" s="84">
        <v>19.3</v>
      </c>
      <c r="AP5" s="84">
        <v>19.399999999999999</v>
      </c>
      <c r="AQ5" s="85">
        <v>19.5</v>
      </c>
      <c r="AR5" s="109"/>
      <c r="AS5" s="25"/>
      <c r="AT5" s="25"/>
      <c r="AU5" s="15"/>
      <c r="AV5" s="15"/>
      <c r="AW5" s="15"/>
      <c r="AX5" s="15"/>
      <c r="AY5" s="51"/>
      <c r="AZ5" s="15"/>
      <c r="BA5" s="15"/>
      <c r="BB5" s="15"/>
      <c r="BC5" s="15"/>
      <c r="BD5" s="15"/>
      <c r="BE5" s="15"/>
      <c r="BF5" s="15"/>
      <c r="BG5" s="46"/>
      <c r="BH5" s="7"/>
      <c r="BI5" s="7"/>
      <c r="BJ5" s="7"/>
      <c r="BK5" s="7"/>
      <c r="BL5" s="7"/>
      <c r="BM5" s="7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</row>
    <row r="6" spans="1:256" ht="15" customHeight="1" x14ac:dyDescent="0.25">
      <c r="A6" s="120"/>
      <c r="B6" s="121"/>
      <c r="C6" s="122"/>
      <c r="D6" s="118"/>
      <c r="E6" s="118"/>
      <c r="F6" s="118"/>
      <c r="G6" s="118"/>
      <c r="H6" s="118"/>
      <c r="I6" s="118"/>
      <c r="J6" s="118"/>
      <c r="K6" s="118"/>
      <c r="L6" s="118"/>
      <c r="M6" s="23"/>
      <c r="N6" s="23"/>
      <c r="O6" s="23"/>
      <c r="P6" s="23"/>
      <c r="Q6" s="78"/>
      <c r="R6" s="23"/>
      <c r="S6" s="23"/>
      <c r="T6" s="23"/>
      <c r="U6" s="23"/>
      <c r="V6" s="23" t="s">
        <v>15</v>
      </c>
      <c r="W6" s="23"/>
      <c r="X6" s="23"/>
      <c r="Y6" s="23"/>
      <c r="Z6" s="23"/>
      <c r="AA6" s="75" t="s">
        <v>16</v>
      </c>
      <c r="AB6" s="24"/>
      <c r="AC6" s="15"/>
      <c r="AD6" s="106"/>
      <c r="AE6" s="106"/>
      <c r="AF6" s="106"/>
      <c r="AG6" s="23"/>
      <c r="AH6" s="22" t="s">
        <v>17</v>
      </c>
      <c r="AI6" s="22"/>
      <c r="AJ6" s="25"/>
      <c r="AK6" s="22">
        <v>1</v>
      </c>
      <c r="AL6" s="105" t="s">
        <v>107</v>
      </c>
      <c r="AM6" s="102"/>
      <c r="AN6" s="38" t="s">
        <v>18</v>
      </c>
      <c r="AO6" s="15"/>
      <c r="AP6" s="84">
        <v>19.2</v>
      </c>
      <c r="AQ6" s="85">
        <v>19.8</v>
      </c>
      <c r="AR6" s="109"/>
      <c r="AS6" s="25"/>
      <c r="AT6" s="25"/>
      <c r="AU6" s="15"/>
      <c r="AV6" s="15"/>
      <c r="AW6" s="15"/>
      <c r="AX6" s="15"/>
      <c r="AY6" s="51"/>
      <c r="AZ6" s="15"/>
      <c r="BA6" s="15"/>
      <c r="BB6" s="15"/>
      <c r="BC6" s="15"/>
      <c r="BD6" s="15"/>
      <c r="BE6" s="15"/>
      <c r="BF6" s="15"/>
      <c r="BG6" s="46"/>
      <c r="BH6" s="7"/>
      <c r="BI6" s="7"/>
      <c r="BJ6" s="7"/>
      <c r="BK6" s="7"/>
      <c r="BL6" s="7"/>
      <c r="BM6" s="7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</row>
    <row r="7" spans="1:256" x14ac:dyDescent="0.25">
      <c r="A7" s="115" t="s">
        <v>19</v>
      </c>
      <c r="B7" s="116"/>
      <c r="C7" s="122"/>
      <c r="D7" s="118"/>
      <c r="E7" s="118"/>
      <c r="F7" s="118"/>
      <c r="G7" s="118"/>
      <c r="H7" s="118"/>
      <c r="I7" s="118"/>
      <c r="J7" s="118"/>
      <c r="K7" s="118"/>
      <c r="L7" s="11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74" t="s">
        <v>112</v>
      </c>
      <c r="AB7" s="22"/>
      <c r="AC7" s="15"/>
      <c r="AD7" s="106"/>
      <c r="AE7" s="106"/>
      <c r="AF7" s="106"/>
      <c r="AG7" s="23"/>
      <c r="AH7" s="22" t="s">
        <v>20</v>
      </c>
      <c r="AI7" s="22"/>
      <c r="AJ7" s="25"/>
      <c r="AK7" s="22">
        <v>90</v>
      </c>
      <c r="AL7" s="105" t="s">
        <v>108</v>
      </c>
      <c r="AM7" s="23"/>
      <c r="AN7" s="39"/>
      <c r="AO7" s="25"/>
      <c r="AP7" s="15"/>
      <c r="AQ7" s="46"/>
      <c r="AR7" s="15"/>
      <c r="AS7" s="25"/>
      <c r="AT7" s="25"/>
      <c r="AU7" s="15"/>
      <c r="AV7" s="15"/>
      <c r="AW7" s="15"/>
      <c r="AX7" s="15"/>
      <c r="AY7" s="51"/>
      <c r="AZ7" s="15"/>
      <c r="BA7" s="15"/>
      <c r="BB7" s="15"/>
      <c r="BC7" s="15"/>
      <c r="BD7" s="15"/>
      <c r="BE7" s="15"/>
      <c r="BF7" s="15"/>
      <c r="BG7" s="46"/>
      <c r="BH7" s="7"/>
      <c r="BI7" s="7"/>
      <c r="BJ7" s="7"/>
      <c r="BK7" s="7"/>
      <c r="BL7" s="7"/>
      <c r="BM7" s="7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</row>
    <row r="8" spans="1:256" ht="15" customHeight="1" x14ac:dyDescent="0.25">
      <c r="A8" s="102" t="s">
        <v>21</v>
      </c>
      <c r="B8" s="123"/>
      <c r="C8" s="123"/>
      <c r="D8" s="123"/>
      <c r="E8" s="124"/>
      <c r="F8" s="124"/>
      <c r="G8" s="124"/>
      <c r="H8" s="124"/>
      <c r="I8" s="124"/>
      <c r="J8" s="125"/>
      <c r="K8" s="125"/>
      <c r="L8" s="124"/>
      <c r="M8" s="80"/>
      <c r="N8" s="80"/>
      <c r="O8" s="80"/>
      <c r="P8" s="80"/>
      <c r="Q8" s="80"/>
      <c r="R8" s="80"/>
      <c r="S8" s="80"/>
      <c r="T8" s="80"/>
      <c r="U8" s="80" t="s">
        <v>22</v>
      </c>
      <c r="V8" s="80" t="s">
        <v>23</v>
      </c>
      <c r="W8" s="80"/>
      <c r="X8" s="80"/>
      <c r="Y8" s="80"/>
      <c r="Z8" s="80"/>
      <c r="AA8" s="135" t="s">
        <v>111</v>
      </c>
      <c r="AB8" s="136"/>
      <c r="AC8" s="136"/>
      <c r="AD8" s="134"/>
      <c r="AE8" s="134"/>
      <c r="AF8" s="134"/>
      <c r="AG8" s="25"/>
      <c r="AH8" s="22" t="s">
        <v>24</v>
      </c>
      <c r="AI8" s="22"/>
      <c r="AJ8" s="25"/>
      <c r="AK8" s="54">
        <v>1260</v>
      </c>
      <c r="AL8" s="25"/>
      <c r="AM8" s="89"/>
      <c r="AN8" s="38" t="s">
        <v>25</v>
      </c>
      <c r="AO8" s="25">
        <f>ABS(AO4-AO5)</f>
        <v>0.19999999999999929</v>
      </c>
      <c r="AP8" s="25">
        <f>ABS(AP4-AP5)</f>
        <v>0</v>
      </c>
      <c r="AQ8" s="47">
        <f>ABS(AQ4-AQ5)</f>
        <v>0.19999999999999929</v>
      </c>
      <c r="AR8" s="25"/>
      <c r="AS8" s="25"/>
      <c r="AT8" s="25"/>
      <c r="AU8" s="15"/>
      <c r="AV8" s="15"/>
      <c r="AW8" s="15"/>
      <c r="AX8" s="15"/>
      <c r="AY8" s="51"/>
      <c r="AZ8" s="15"/>
      <c r="BA8" s="15"/>
      <c r="BB8" s="15"/>
      <c r="BC8" s="15"/>
      <c r="BD8" s="15"/>
      <c r="BE8" s="15"/>
      <c r="BF8" s="15"/>
      <c r="BG8" s="46"/>
      <c r="BH8" s="7"/>
      <c r="BI8" s="7"/>
      <c r="BJ8" s="7"/>
      <c r="BK8" s="7"/>
      <c r="BL8" s="7"/>
      <c r="BM8" s="7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</row>
    <row r="9" spans="1:256" x14ac:dyDescent="0.25">
      <c r="A9" s="123"/>
      <c r="B9" s="126"/>
      <c r="C9" s="126"/>
      <c r="D9" s="126"/>
      <c r="E9" s="127"/>
      <c r="F9" s="127"/>
      <c r="G9" s="127"/>
      <c r="H9" s="127"/>
      <c r="I9" s="127"/>
      <c r="J9" s="119"/>
      <c r="K9" s="119"/>
      <c r="L9" s="127"/>
      <c r="M9" s="81"/>
      <c r="N9" s="81"/>
      <c r="O9" s="81"/>
      <c r="P9" s="81"/>
      <c r="Q9" s="81"/>
      <c r="R9" s="81"/>
      <c r="S9" s="81"/>
      <c r="T9" s="81"/>
      <c r="U9" s="81" t="s">
        <v>26</v>
      </c>
      <c r="V9" s="81" t="s">
        <v>27</v>
      </c>
      <c r="W9" s="81"/>
      <c r="X9" s="81"/>
      <c r="Y9" s="81"/>
      <c r="Z9" s="81"/>
      <c r="AA9" s="11" t="s">
        <v>28</v>
      </c>
      <c r="AB9" s="23"/>
      <c r="AC9" s="22"/>
      <c r="AD9" s="25"/>
      <c r="AE9" s="25"/>
      <c r="AF9" s="25"/>
      <c r="AG9" s="25"/>
      <c r="AH9" s="96" t="s">
        <v>95</v>
      </c>
      <c r="AI9" s="25"/>
      <c r="AJ9" s="25"/>
      <c r="AK9" s="25"/>
      <c r="AL9" s="25"/>
      <c r="AM9" s="23"/>
      <c r="AN9" s="38" t="s">
        <v>29</v>
      </c>
      <c r="AO9" s="25"/>
      <c r="AP9" s="25">
        <f>ABS(AP5-AP6)</f>
        <v>0.19999999999999929</v>
      </c>
      <c r="AQ9" s="47">
        <f>ABS(AQ5-AQ6)</f>
        <v>0.30000000000000071</v>
      </c>
      <c r="AR9" s="25"/>
      <c r="AS9" s="25"/>
      <c r="AT9" s="25"/>
      <c r="AU9" s="15"/>
      <c r="AV9" s="15"/>
      <c r="AW9" s="15"/>
      <c r="AX9" s="15"/>
      <c r="AY9" s="51"/>
      <c r="AZ9" s="15"/>
      <c r="BA9" s="15"/>
      <c r="BB9" s="15"/>
      <c r="BC9" s="15"/>
      <c r="BD9" s="15"/>
      <c r="BE9" s="15"/>
      <c r="BF9" s="15"/>
      <c r="BG9" s="46"/>
      <c r="BH9" s="7"/>
      <c r="BI9" s="7"/>
      <c r="BJ9" s="7"/>
      <c r="BK9" s="7"/>
      <c r="BL9" s="7"/>
      <c r="BM9" s="7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</row>
    <row r="10" spans="1:256" x14ac:dyDescent="0.25">
      <c r="A10" s="126"/>
      <c r="B10" s="126"/>
      <c r="C10" s="126"/>
      <c r="D10" s="126"/>
      <c r="E10" s="127"/>
      <c r="F10" s="127"/>
      <c r="G10" s="127"/>
      <c r="H10" s="127"/>
      <c r="I10" s="127"/>
      <c r="J10" s="119"/>
      <c r="K10" s="119" t="s">
        <v>30</v>
      </c>
      <c r="L10" s="127"/>
      <c r="M10" s="81" t="s">
        <v>31</v>
      </c>
      <c r="N10" s="81" t="s">
        <v>34</v>
      </c>
      <c r="O10" s="81"/>
      <c r="P10" s="81" t="s">
        <v>32</v>
      </c>
      <c r="Q10" s="81"/>
      <c r="R10" s="81"/>
      <c r="S10" s="81"/>
      <c r="T10" s="81"/>
      <c r="U10" s="81" t="s">
        <v>33</v>
      </c>
      <c r="V10" s="81" t="s">
        <v>33</v>
      </c>
      <c r="W10" s="81" t="s">
        <v>34</v>
      </c>
      <c r="X10" s="102"/>
      <c r="Y10" s="81" t="s">
        <v>55</v>
      </c>
      <c r="Z10" s="81" t="s">
        <v>55</v>
      </c>
      <c r="AA10" s="76" t="s">
        <v>35</v>
      </c>
      <c r="AB10" s="23"/>
      <c r="AC10" s="23"/>
      <c r="AD10" s="23"/>
      <c r="AE10" s="23"/>
      <c r="AF10" s="23"/>
      <c r="AG10" s="23"/>
      <c r="AH10" s="96" t="s">
        <v>96</v>
      </c>
      <c r="AI10" s="25"/>
      <c r="AJ10" s="25"/>
      <c r="AK10" s="25"/>
      <c r="AL10" s="22"/>
      <c r="AM10" s="23"/>
      <c r="AN10" s="40" t="s">
        <v>36</v>
      </c>
      <c r="AO10" s="43"/>
      <c r="AP10" s="43">
        <f>ABS(AP4-AP6)</f>
        <v>0.19999999999999929</v>
      </c>
      <c r="AQ10" s="48">
        <f>ABS(AQ4-AQ6)</f>
        <v>0.10000000000000142</v>
      </c>
      <c r="AR10" s="25"/>
      <c r="AS10" s="25"/>
      <c r="AT10" s="15"/>
      <c r="AU10" s="15"/>
      <c r="AV10" s="15"/>
      <c r="AW10" s="15"/>
      <c r="AX10" s="15"/>
      <c r="AY10" s="51"/>
      <c r="AZ10" s="15"/>
      <c r="BA10" s="15"/>
      <c r="BB10" s="15"/>
      <c r="BC10" s="15"/>
      <c r="BD10" s="15"/>
      <c r="BE10" s="15"/>
      <c r="BF10" s="15"/>
      <c r="BG10" s="46"/>
      <c r="BH10" s="7"/>
      <c r="BI10" s="7"/>
      <c r="BJ10" s="7"/>
      <c r="BK10" s="7"/>
      <c r="BL10" s="7"/>
      <c r="BM10" s="7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x14ac:dyDescent="0.25">
      <c r="A11" s="126"/>
      <c r="B11" s="126"/>
      <c r="C11" s="126"/>
      <c r="D11" s="126"/>
      <c r="E11" s="127"/>
      <c r="F11" s="127"/>
      <c r="G11" s="127" t="s">
        <v>37</v>
      </c>
      <c r="H11" s="127"/>
      <c r="I11" s="127"/>
      <c r="J11" s="119"/>
      <c r="K11" s="119" t="s">
        <v>38</v>
      </c>
      <c r="L11" s="127" t="s">
        <v>39</v>
      </c>
      <c r="M11" s="81" t="s">
        <v>40</v>
      </c>
      <c r="N11" s="81" t="s">
        <v>43</v>
      </c>
      <c r="O11" s="81"/>
      <c r="P11" s="81" t="s">
        <v>41</v>
      </c>
      <c r="Q11" s="81"/>
      <c r="R11" s="81"/>
      <c r="S11" s="81"/>
      <c r="T11" s="81"/>
      <c r="U11" s="81" t="s">
        <v>42</v>
      </c>
      <c r="V11" s="81" t="s">
        <v>42</v>
      </c>
      <c r="W11" s="81" t="s">
        <v>7</v>
      </c>
      <c r="X11" s="81" t="s">
        <v>55</v>
      </c>
      <c r="Y11" s="102" t="s">
        <v>105</v>
      </c>
      <c r="Z11" s="81" t="s">
        <v>105</v>
      </c>
      <c r="AA11" s="11" t="s">
        <v>113</v>
      </c>
      <c r="AB11" s="23"/>
      <c r="AC11" s="133"/>
      <c r="AD11" s="23"/>
      <c r="AE11" s="23"/>
      <c r="AF11" s="23"/>
      <c r="AG11" s="23"/>
      <c r="AH11" s="96" t="s">
        <v>97</v>
      </c>
      <c r="AI11" s="25"/>
      <c r="AJ11" s="25"/>
      <c r="AK11" s="25"/>
      <c r="AL11" s="25"/>
      <c r="AM11" s="23"/>
      <c r="AN11" s="22"/>
      <c r="AO11" s="25"/>
      <c r="AP11" s="25"/>
      <c r="AQ11" s="25"/>
      <c r="AR11" s="25"/>
      <c r="AS11" s="25"/>
      <c r="AT11" s="15"/>
      <c r="AU11" s="15"/>
      <c r="AV11" s="15"/>
      <c r="AW11" s="15"/>
      <c r="AX11" s="15"/>
      <c r="AY11" s="51"/>
      <c r="AZ11" s="15"/>
      <c r="BA11" s="15"/>
      <c r="BB11" s="15"/>
      <c r="BC11" s="15"/>
      <c r="BD11" s="15"/>
      <c r="BE11" s="15"/>
      <c r="BF11" s="15"/>
      <c r="BG11" s="46"/>
      <c r="BH11" s="7"/>
      <c r="BI11" s="7"/>
      <c r="BJ11" s="7"/>
      <c r="BK11" s="7"/>
      <c r="BL11" s="7"/>
      <c r="BM11" s="7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</row>
    <row r="12" spans="1:256" x14ac:dyDescent="0.25">
      <c r="A12" s="128"/>
      <c r="B12" s="126"/>
      <c r="C12" s="126"/>
      <c r="D12" s="126"/>
      <c r="E12" s="127" t="s">
        <v>44</v>
      </c>
      <c r="F12" s="127" t="s">
        <v>45</v>
      </c>
      <c r="G12" s="127" t="s">
        <v>44</v>
      </c>
      <c r="H12" s="127"/>
      <c r="I12" s="127"/>
      <c r="J12" s="119"/>
      <c r="K12" s="119" t="s">
        <v>46</v>
      </c>
      <c r="L12" s="127" t="s">
        <v>47</v>
      </c>
      <c r="M12" s="81" t="s">
        <v>47</v>
      </c>
      <c r="N12" s="81" t="s">
        <v>51</v>
      </c>
      <c r="O12" s="81"/>
      <c r="P12" s="81" t="s">
        <v>48</v>
      </c>
      <c r="Q12" s="81" t="s">
        <v>49</v>
      </c>
      <c r="R12" s="23"/>
      <c r="S12" s="81" t="s">
        <v>50</v>
      </c>
      <c r="T12" s="81" t="s">
        <v>50</v>
      </c>
      <c r="U12" s="81" t="s">
        <v>51</v>
      </c>
      <c r="V12" s="81" t="s">
        <v>51</v>
      </c>
      <c r="W12" s="81" t="s">
        <v>51</v>
      </c>
      <c r="X12" s="81" t="s">
        <v>105</v>
      </c>
      <c r="Y12" s="81" t="s">
        <v>80</v>
      </c>
      <c r="Z12" s="81" t="s">
        <v>104</v>
      </c>
      <c r="AA12" s="56"/>
      <c r="AB12" s="57"/>
      <c r="AC12" s="66"/>
      <c r="AD12" s="66"/>
      <c r="AE12" s="66"/>
      <c r="AF12" s="67"/>
      <c r="AG12" s="68" t="s">
        <v>93</v>
      </c>
      <c r="AH12" s="69" t="s">
        <v>94</v>
      </c>
      <c r="AI12" s="68" t="s">
        <v>101</v>
      </c>
      <c r="AJ12" s="95" t="s">
        <v>52</v>
      </c>
      <c r="AK12" s="70"/>
      <c r="AL12" s="71">
        <f>$AK$8</f>
        <v>1260</v>
      </c>
      <c r="AM12" s="72" t="s">
        <v>53</v>
      </c>
      <c r="AN12" s="72" t="s">
        <v>54</v>
      </c>
      <c r="AO12" s="228" t="s">
        <v>55</v>
      </c>
      <c r="AP12" s="228" t="s">
        <v>56</v>
      </c>
      <c r="AQ12" s="228" t="s">
        <v>57</v>
      </c>
      <c r="AR12" s="228" t="s">
        <v>55</v>
      </c>
      <c r="AS12" s="214"/>
      <c r="AT12" s="214"/>
      <c r="AU12" s="214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6"/>
      <c r="BK12" s="52"/>
      <c r="BL12" s="52"/>
      <c r="BM12" s="53"/>
    </row>
    <row r="13" spans="1:256" x14ac:dyDescent="0.25">
      <c r="A13" s="129" t="s">
        <v>58</v>
      </c>
      <c r="B13" s="130"/>
      <c r="C13" s="130"/>
      <c r="D13" s="130"/>
      <c r="E13" s="127" t="s">
        <v>59</v>
      </c>
      <c r="F13" s="127" t="s">
        <v>60</v>
      </c>
      <c r="G13" s="127" t="s">
        <v>59</v>
      </c>
      <c r="H13" s="127" t="s">
        <v>61</v>
      </c>
      <c r="I13" s="127" t="s">
        <v>62</v>
      </c>
      <c r="J13" s="119" t="s">
        <v>63</v>
      </c>
      <c r="K13" s="119" t="s">
        <v>64</v>
      </c>
      <c r="L13" s="127" t="s">
        <v>65</v>
      </c>
      <c r="M13" s="81" t="s">
        <v>65</v>
      </c>
      <c r="N13" s="81" t="s">
        <v>45</v>
      </c>
      <c r="O13" s="81" t="s">
        <v>63</v>
      </c>
      <c r="P13" s="81" t="s">
        <v>45</v>
      </c>
      <c r="Q13" s="81" t="s">
        <v>66</v>
      </c>
      <c r="R13" s="81" t="s">
        <v>67</v>
      </c>
      <c r="S13" s="81" t="s">
        <v>45</v>
      </c>
      <c r="T13" s="81" t="s">
        <v>68</v>
      </c>
      <c r="U13" s="81" t="s">
        <v>45</v>
      </c>
      <c r="V13" s="81" t="s">
        <v>45</v>
      </c>
      <c r="W13" s="81" t="s">
        <v>45</v>
      </c>
      <c r="X13" s="81" t="s">
        <v>80</v>
      </c>
      <c r="Y13" s="81" t="s">
        <v>103</v>
      </c>
      <c r="Z13" s="81" t="s">
        <v>68</v>
      </c>
      <c r="AA13" s="101" t="s">
        <v>102</v>
      </c>
      <c r="AB13" s="28"/>
      <c r="AC13" s="28"/>
      <c r="AD13" s="28"/>
      <c r="AE13" s="28"/>
      <c r="AF13" s="32"/>
      <c r="AG13" s="100" t="s">
        <v>69</v>
      </c>
      <c r="AH13" s="34"/>
      <c r="AI13" s="33"/>
      <c r="AJ13" s="33"/>
      <c r="AK13" s="35"/>
      <c r="AL13" s="36"/>
      <c r="AM13" s="35"/>
      <c r="AN13" s="35" t="s">
        <v>70</v>
      </c>
      <c r="AO13" s="229" t="s">
        <v>98</v>
      </c>
      <c r="AP13" s="229" t="s">
        <v>99</v>
      </c>
      <c r="AQ13" s="229" t="s">
        <v>100</v>
      </c>
      <c r="AR13" s="229" t="s">
        <v>109</v>
      </c>
      <c r="AS13" s="217"/>
      <c r="AT13" s="217"/>
      <c r="AU13" s="217"/>
      <c r="AV13" s="217" t="s">
        <v>71</v>
      </c>
      <c r="AW13" s="217" t="s">
        <v>71</v>
      </c>
      <c r="AX13" s="217" t="s">
        <v>71</v>
      </c>
      <c r="AY13" s="217" t="s">
        <v>71</v>
      </c>
      <c r="AZ13" s="217" t="s">
        <v>72</v>
      </c>
      <c r="BA13" s="217" t="s">
        <v>72</v>
      </c>
      <c r="BB13" s="217" t="s">
        <v>72</v>
      </c>
      <c r="BC13" s="217" t="s">
        <v>72</v>
      </c>
      <c r="BD13" s="218"/>
      <c r="BE13" s="218"/>
      <c r="BF13" s="218"/>
      <c r="BG13" s="219"/>
      <c r="BK13" s="52"/>
      <c r="BL13" s="52"/>
      <c r="BM13" s="53"/>
    </row>
    <row r="14" spans="1:256" ht="15" customHeight="1" x14ac:dyDescent="0.25">
      <c r="A14" s="82"/>
      <c r="B14" s="131"/>
      <c r="C14" s="131" t="s">
        <v>73</v>
      </c>
      <c r="D14" s="131" t="s">
        <v>74</v>
      </c>
      <c r="E14" s="127" t="s">
        <v>75</v>
      </c>
      <c r="F14" s="127" t="s">
        <v>49</v>
      </c>
      <c r="G14" s="127" t="s">
        <v>75</v>
      </c>
      <c r="H14" s="127" t="s">
        <v>76</v>
      </c>
      <c r="I14" s="127" t="s">
        <v>76</v>
      </c>
      <c r="J14" s="119" t="s">
        <v>76</v>
      </c>
      <c r="K14" s="119" t="s">
        <v>77</v>
      </c>
      <c r="L14" s="127" t="s">
        <v>77</v>
      </c>
      <c r="M14" s="81" t="s">
        <v>77</v>
      </c>
      <c r="N14" s="81" t="s">
        <v>77</v>
      </c>
      <c r="O14" s="81" t="s">
        <v>77</v>
      </c>
      <c r="P14" s="81" t="s">
        <v>77</v>
      </c>
      <c r="Q14" s="81" t="s">
        <v>78</v>
      </c>
      <c r="R14" s="81" t="s">
        <v>77</v>
      </c>
      <c r="S14" s="81" t="s">
        <v>77</v>
      </c>
      <c r="T14" s="81" t="s">
        <v>77</v>
      </c>
      <c r="U14" s="81" t="s">
        <v>77</v>
      </c>
      <c r="V14" s="81" t="s">
        <v>77</v>
      </c>
      <c r="W14" s="81" t="s">
        <v>77</v>
      </c>
      <c r="X14" s="81" t="s">
        <v>78</v>
      </c>
      <c r="Y14" s="81" t="s">
        <v>77</v>
      </c>
      <c r="Z14" s="81" t="s">
        <v>77</v>
      </c>
      <c r="AA14" s="107"/>
      <c r="AB14" s="90"/>
      <c r="AC14" s="91"/>
      <c r="AD14" s="92"/>
      <c r="AE14" s="94" t="s">
        <v>79</v>
      </c>
      <c r="AF14" s="93" t="s">
        <v>80</v>
      </c>
      <c r="AG14" s="97" t="s">
        <v>82</v>
      </c>
      <c r="AH14" s="98" t="s">
        <v>81</v>
      </c>
      <c r="AI14" s="97" t="s">
        <v>81</v>
      </c>
      <c r="AJ14" s="97" t="s">
        <v>82</v>
      </c>
      <c r="AK14" s="99" t="s">
        <v>81</v>
      </c>
      <c r="AL14" s="99" t="s">
        <v>82</v>
      </c>
      <c r="AM14" s="99" t="s">
        <v>81</v>
      </c>
      <c r="AN14" s="64" t="s">
        <v>77</v>
      </c>
      <c r="AO14" s="230"/>
      <c r="AP14" s="230"/>
      <c r="AQ14" s="230"/>
      <c r="AR14" s="230" t="s">
        <v>110</v>
      </c>
      <c r="AS14" s="220" t="s">
        <v>83</v>
      </c>
      <c r="AT14" s="220" t="s">
        <v>84</v>
      </c>
      <c r="AU14" s="220" t="s">
        <v>85</v>
      </c>
      <c r="AV14" s="220">
        <v>0.5</v>
      </c>
      <c r="AW14" s="220">
        <v>1</v>
      </c>
      <c r="AX14" s="221">
        <v>90</v>
      </c>
      <c r="AY14" s="221">
        <f>$AK$8</f>
        <v>1260</v>
      </c>
      <c r="AZ14" s="220">
        <v>0.5</v>
      </c>
      <c r="BA14" s="220">
        <v>1</v>
      </c>
      <c r="BB14" s="221">
        <v>90</v>
      </c>
      <c r="BC14" s="221">
        <f>$AK$8</f>
        <v>1260</v>
      </c>
      <c r="BD14" s="220" t="s">
        <v>86</v>
      </c>
      <c r="BE14" s="220" t="s">
        <v>87</v>
      </c>
      <c r="BF14" s="220" t="s">
        <v>88</v>
      </c>
      <c r="BG14" s="222" t="s">
        <v>89</v>
      </c>
      <c r="BK14" s="52"/>
      <c r="BL14" s="52"/>
      <c r="BM14" s="53"/>
    </row>
    <row r="15" spans="1:256" ht="15" customHeight="1" x14ac:dyDescent="0.3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238" t="s">
        <v>117</v>
      </c>
      <c r="AB15" s="29"/>
      <c r="AC15" s="29"/>
      <c r="AD15" s="29"/>
      <c r="AE15" s="110"/>
      <c r="AF15" s="112"/>
      <c r="AG15" s="5"/>
      <c r="AH15" s="87">
        <v>6.25</v>
      </c>
      <c r="AI15" s="86">
        <v>6.25</v>
      </c>
      <c r="AJ15" s="2"/>
      <c r="AK15" s="86">
        <v>7.25</v>
      </c>
      <c r="AL15" s="2"/>
      <c r="AM15" s="86">
        <v>7.25</v>
      </c>
      <c r="AN15" s="23"/>
      <c r="AO15" s="3"/>
      <c r="AP15" s="3"/>
      <c r="AQ15" s="3"/>
      <c r="AR15" s="108"/>
      <c r="AS15" s="223">
        <f>AH15</f>
        <v>6.25</v>
      </c>
      <c r="AT15" s="223">
        <f>AK15</f>
        <v>7.25</v>
      </c>
      <c r="AU15" s="223">
        <f>AM15</f>
        <v>7.25</v>
      </c>
      <c r="AV15" s="223"/>
      <c r="AW15" s="223"/>
      <c r="AX15" s="224"/>
      <c r="AY15" s="224"/>
      <c r="AZ15" s="223"/>
      <c r="BA15" s="223"/>
      <c r="BB15" s="223"/>
      <c r="BC15" s="223"/>
      <c r="BD15" s="223"/>
      <c r="BE15" s="223"/>
      <c r="BF15" s="223"/>
      <c r="BG15" s="225"/>
      <c r="BH15" s="9"/>
      <c r="BI15" s="9"/>
      <c r="BJ15" s="9"/>
      <c r="BK15" s="8"/>
      <c r="BL15" s="8"/>
      <c r="BM15" s="10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</row>
    <row r="16" spans="1:256" ht="15" customHeight="1" x14ac:dyDescent="0.3">
      <c r="A16" s="82"/>
      <c r="B16" s="82"/>
      <c r="C16" s="82"/>
      <c r="D16" s="82"/>
      <c r="E16" s="82"/>
      <c r="F16" s="82">
        <f t="shared" ref="F16:F36" si="0">(S16-T16)/(T16-R16)</f>
        <v>3.6854103343464999E-2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132"/>
      <c r="R16" s="1">
        <v>29.32</v>
      </c>
      <c r="S16" s="1">
        <v>56.61</v>
      </c>
      <c r="T16" s="1">
        <v>55.64</v>
      </c>
      <c r="U16" s="1">
        <v>53.9</v>
      </c>
      <c r="V16" s="82"/>
      <c r="W16" s="82"/>
      <c r="X16" s="82"/>
      <c r="Y16" s="1"/>
      <c r="Z16" s="1"/>
      <c r="AA16" s="86" t="s">
        <v>118</v>
      </c>
      <c r="AB16" s="86" t="s">
        <v>119</v>
      </c>
      <c r="AC16" s="86" t="s">
        <v>120</v>
      </c>
      <c r="AD16" s="86"/>
      <c r="AE16" s="110"/>
      <c r="AF16" s="112"/>
      <c r="AG16" s="112"/>
      <c r="AH16" s="86">
        <v>47</v>
      </c>
      <c r="AI16" s="86">
        <v>43.25</v>
      </c>
      <c r="AJ16" s="110"/>
      <c r="AK16" s="86">
        <v>20.5</v>
      </c>
      <c r="AL16" s="110"/>
      <c r="AM16" s="86">
        <v>16</v>
      </c>
      <c r="AN16" s="231">
        <f t="shared" ref="AN16:AN36" si="1">U16/(1+F16)</f>
        <v>51.984170025650421</v>
      </c>
      <c r="AO16" s="232">
        <f t="shared" ref="AO16:AO36" si="2">100-BF16</f>
        <v>19.179995137234926</v>
      </c>
      <c r="AP16" s="232">
        <f t="shared" ref="AP16:AP36" si="3">BF16-BG16</f>
        <v>60.16924098165768</v>
      </c>
      <c r="AQ16" s="232">
        <f t="shared" ref="AQ16:AQ36" si="4">BG16</f>
        <v>20.650763881107395</v>
      </c>
      <c r="AR16" s="233">
        <f t="shared" ref="AR16:AR36" si="5">(Z16-Y16)/AN16*100</f>
        <v>0</v>
      </c>
      <c r="AS16" s="223">
        <f t="shared" ref="AS16:AS36" si="6">AS15</f>
        <v>6.25</v>
      </c>
      <c r="AT16" s="223">
        <f t="shared" ref="AT16:AT36" si="7">AT15</f>
        <v>7.25</v>
      </c>
      <c r="AU16" s="223">
        <f t="shared" ref="AU16:AU36" si="8">AU15</f>
        <v>7.25</v>
      </c>
      <c r="AV16" s="226">
        <f t="shared" ref="AV16:AV22" si="9">(1000*(((18*VLOOKUP($AO$4,$AA$42:$AC$60,2)/(980*($AK$1-$AK$2)))*(-0.164*AH16+16.3))^0.5)*($AK$5)^-0.5)</f>
        <v>45.010162117876789</v>
      </c>
      <c r="AW16" s="226">
        <f t="shared" ref="AW16:AW22" si="10">(1000*((18*VLOOKUP($AO$4,$AA$42:$AC$60,2)/(980*($AK$1-$AK$2))*(-0.164*AI16+16.3))^0.5)*($AK$6)^-0.5)</f>
        <v>32.946365853598842</v>
      </c>
      <c r="AX16" s="224">
        <f>(1000*((18*VLOOKUP((AVERAGE($AO$4:$AP$4)),$AA$42:$AC$60,2)/(980*($AK$1-$AK$2))*(-0.164*AK16+16.3))^0.5)*($AK$7)^-0.5)</f>
        <v>4.1168094318245023</v>
      </c>
      <c r="AY16" s="224">
        <f>(1000*((18*VLOOKUP((AVERAGE($AO$4:$AQ$4)),$AA$42:$AC$60,2)/(980*($AK$1-$AK$2))*(-0.164*AM16+16.3))^0.5)*($AK$8)^-0.5)</f>
        <v>1.131208653384826</v>
      </c>
      <c r="AZ16" s="226">
        <f t="shared" ref="AZ16:AZ36" si="11">100*(AH16-AS16)/(AN16)</f>
        <v>78.38924807281299</v>
      </c>
      <c r="BA16" s="226">
        <f t="shared" ref="BA16:BA36" si="12">100*(AI16-AS16)/(AN16)</f>
        <v>71.175513587584803</v>
      </c>
      <c r="BB16" s="226">
        <f t="shared" ref="BB16:BB36" si="13">100*(AK16-AT16)/(AN16)</f>
        <v>25.488528514472936</v>
      </c>
      <c r="BC16" s="226">
        <f t="shared" ref="BC16:BC36" si="14">100*(AM16-AU16)/(AN16)</f>
        <v>16.832047132199108</v>
      </c>
      <c r="BD16" s="226">
        <f t="shared" ref="BD16:BD36" si="15">(AZ16-BA16)/LN(AV16/AW16)</f>
        <v>23.120400903240235</v>
      </c>
      <c r="BE16" s="226">
        <f t="shared" ref="BE16:BE36" si="16">(BB16-BC16)/LN(AX16/AY16)</f>
        <v>6.7011429121139026</v>
      </c>
      <c r="BF16" s="226">
        <f t="shared" ref="BF16:BF36" si="17">BD16*LN(50/AW16)+BA16</f>
        <v>80.820004862765074</v>
      </c>
      <c r="BG16" s="227">
        <f t="shared" ref="BG16:BG36" si="18">BE16*LN(2/AY16)+BC16</f>
        <v>20.650763881107395</v>
      </c>
      <c r="BH16" s="9"/>
      <c r="BI16" s="9"/>
      <c r="BJ16" s="9"/>
      <c r="BK16" s="8"/>
      <c r="BL16" s="8"/>
      <c r="BM16" s="10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</row>
    <row r="17" spans="1:256" ht="15" customHeight="1" x14ac:dyDescent="0.3">
      <c r="A17" s="82"/>
      <c r="B17" s="82"/>
      <c r="C17" s="82"/>
      <c r="D17" s="82"/>
      <c r="E17" s="82"/>
      <c r="F17" s="82">
        <f t="shared" si="0"/>
        <v>3.1055900621118019E-2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132"/>
      <c r="R17" s="1">
        <v>29.26</v>
      </c>
      <c r="S17" s="1">
        <v>54.16</v>
      </c>
      <c r="T17" s="1">
        <v>53.41</v>
      </c>
      <c r="U17" s="1">
        <v>49.13</v>
      </c>
      <c r="V17" s="82"/>
      <c r="W17" s="82"/>
      <c r="X17" s="82"/>
      <c r="Y17" s="1"/>
      <c r="Z17" s="1"/>
      <c r="AA17" s="86" t="s">
        <v>121</v>
      </c>
      <c r="AB17" s="86" t="s">
        <v>126</v>
      </c>
      <c r="AC17" s="86" t="s">
        <v>127</v>
      </c>
      <c r="AD17" s="86"/>
      <c r="AE17" s="110"/>
      <c r="AF17" s="112"/>
      <c r="AG17" s="112"/>
      <c r="AH17" s="86">
        <v>39</v>
      </c>
      <c r="AI17" s="86">
        <v>36</v>
      </c>
      <c r="AJ17" s="110"/>
      <c r="AK17" s="86">
        <v>18.75</v>
      </c>
      <c r="AL17" s="110"/>
      <c r="AM17" s="86">
        <v>13</v>
      </c>
      <c r="AN17" s="231">
        <f t="shared" si="1"/>
        <v>47.650180722891569</v>
      </c>
      <c r="AO17" s="232">
        <f t="shared" si="2"/>
        <v>30.604253551953519</v>
      </c>
      <c r="AP17" s="232">
        <f t="shared" si="3"/>
        <v>52.143534231450417</v>
      </c>
      <c r="AQ17" s="232">
        <f t="shared" si="4"/>
        <v>17.252212216596067</v>
      </c>
      <c r="AR17" s="233">
        <f t="shared" si="5"/>
        <v>0</v>
      </c>
      <c r="AS17" s="223">
        <f t="shared" si="6"/>
        <v>6.25</v>
      </c>
      <c r="AT17" s="223">
        <f t="shared" si="7"/>
        <v>7.25</v>
      </c>
      <c r="AU17" s="223">
        <f t="shared" si="8"/>
        <v>7.25</v>
      </c>
      <c r="AV17" s="226">
        <f t="shared" si="9"/>
        <v>48.324654627818695</v>
      </c>
      <c r="AW17" s="226">
        <f t="shared" si="10"/>
        <v>35.009151136028798</v>
      </c>
      <c r="AX17" s="224">
        <f t="shared" ref="AX17:AX36" si="19">(1000*((18*VLOOKUP((AVERAGE($AO$4:$AP$4)),$AA$42:$AC$60,2)/(980*($AK$1-$AK$2))*(-0.164*AK17+16.3))^0.5)*($AK$7)^-0.5)</f>
        <v>4.1622199911948483</v>
      </c>
      <c r="AY17" s="224">
        <f t="shared" ref="AY17:AY36" si="20">(1000*((18*VLOOKUP((AVERAGE($AO$4:$AQ$4)),$AA$42:$AC$60,2)/(980*($AK$1-$AK$2))*(-0.164*AM17+16.3))^0.5)*($AK$8)^-0.5)</f>
        <v>1.1513767269434181</v>
      </c>
      <c r="AZ17" s="226">
        <f t="shared" si="11"/>
        <v>68.730064614983945</v>
      </c>
      <c r="BA17" s="226">
        <f t="shared" si="12"/>
        <v>62.434180833458697</v>
      </c>
      <c r="BB17" s="226">
        <f t="shared" si="13"/>
        <v>24.134221162513448</v>
      </c>
      <c r="BC17" s="226">
        <f t="shared" si="14"/>
        <v>12.067110581256724</v>
      </c>
      <c r="BD17" s="226">
        <f t="shared" si="15"/>
        <v>19.532271591542631</v>
      </c>
      <c r="BE17" s="226">
        <f t="shared" si="16"/>
        <v>9.3900883758658296</v>
      </c>
      <c r="BF17" s="226">
        <f t="shared" si="17"/>
        <v>69.395746448046481</v>
      </c>
      <c r="BG17" s="227">
        <f t="shared" si="18"/>
        <v>17.252212216596067</v>
      </c>
      <c r="BH17" s="9"/>
      <c r="BI17" s="9"/>
      <c r="BJ17" s="9"/>
      <c r="BK17" s="8"/>
      <c r="BL17" s="8"/>
      <c r="BM17" s="10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</row>
    <row r="18" spans="1:256" ht="15" customHeight="1" x14ac:dyDescent="0.3">
      <c r="A18" s="82"/>
      <c r="B18" s="82"/>
      <c r="C18" s="82"/>
      <c r="D18" s="82"/>
      <c r="E18" s="82"/>
      <c r="F18" s="82">
        <f t="shared" si="0"/>
        <v>3.9487179487179655E-2</v>
      </c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132"/>
      <c r="R18" s="1">
        <v>30.51</v>
      </c>
      <c r="S18" s="1">
        <v>50.78</v>
      </c>
      <c r="T18" s="1">
        <v>50.01</v>
      </c>
      <c r="U18" s="1">
        <v>58.58</v>
      </c>
      <c r="V18" s="82"/>
      <c r="W18" s="82"/>
      <c r="X18" s="82"/>
      <c r="Y18" s="1"/>
      <c r="Z18" s="1"/>
      <c r="AA18" s="86" t="s">
        <v>121</v>
      </c>
      <c r="AB18" s="86" t="s">
        <v>126</v>
      </c>
      <c r="AC18" s="86" t="s">
        <v>128</v>
      </c>
      <c r="AD18" s="86"/>
      <c r="AE18" s="110"/>
      <c r="AF18" s="112"/>
      <c r="AG18" s="112"/>
      <c r="AH18" s="86">
        <v>49.5</v>
      </c>
      <c r="AI18" s="86">
        <v>46.5</v>
      </c>
      <c r="AJ18" s="110"/>
      <c r="AK18" s="86">
        <v>29</v>
      </c>
      <c r="AL18" s="110"/>
      <c r="AM18" s="86">
        <v>20.25</v>
      </c>
      <c r="AN18" s="231">
        <f t="shared" si="1"/>
        <v>56.354711396151941</v>
      </c>
      <c r="AO18" s="232">
        <f t="shared" si="2"/>
        <v>21.080469764744848</v>
      </c>
      <c r="AP18" s="232">
        <f t="shared" si="3"/>
        <v>48.512324141004839</v>
      </c>
      <c r="AQ18" s="232">
        <f t="shared" si="4"/>
        <v>30.407206094250313</v>
      </c>
      <c r="AR18" s="233">
        <f t="shared" si="5"/>
        <v>0</v>
      </c>
      <c r="AS18" s="223">
        <f t="shared" si="6"/>
        <v>6.25</v>
      </c>
      <c r="AT18" s="223">
        <f t="shared" si="7"/>
        <v>7.25</v>
      </c>
      <c r="AU18" s="223">
        <f t="shared" si="8"/>
        <v>7.25</v>
      </c>
      <c r="AV18" s="226">
        <f t="shared" si="9"/>
        <v>43.923119870788696</v>
      </c>
      <c r="AW18" s="226">
        <f t="shared" si="10"/>
        <v>31.978504818208172</v>
      </c>
      <c r="AX18" s="224">
        <f t="shared" si="19"/>
        <v>3.8887081428680346</v>
      </c>
      <c r="AY18" s="224">
        <f t="shared" si="20"/>
        <v>1.1020055679831611</v>
      </c>
      <c r="AZ18" s="226">
        <f t="shared" si="11"/>
        <v>76.746023408706932</v>
      </c>
      <c r="BA18" s="226">
        <f t="shared" si="12"/>
        <v>71.422599819663674</v>
      </c>
      <c r="BB18" s="226">
        <f t="shared" si="13"/>
        <v>38.5948210205636</v>
      </c>
      <c r="BC18" s="226">
        <f t="shared" si="14"/>
        <v>23.068168885854107</v>
      </c>
      <c r="BD18" s="226">
        <f t="shared" si="15"/>
        <v>16.773192911462839</v>
      </c>
      <c r="BE18" s="226">
        <f t="shared" si="16"/>
        <v>12.313502295893118</v>
      </c>
      <c r="BF18" s="226">
        <f t="shared" si="17"/>
        <v>78.919530235255152</v>
      </c>
      <c r="BG18" s="227">
        <f t="shared" si="18"/>
        <v>30.407206094250313</v>
      </c>
      <c r="BH18" s="9"/>
      <c r="BI18" s="9"/>
      <c r="BJ18" s="9"/>
      <c r="BK18" s="8"/>
      <c r="BL18" s="8"/>
      <c r="BM18" s="10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</row>
    <row r="19" spans="1:256" ht="15" customHeight="1" x14ac:dyDescent="0.3">
      <c r="A19" s="82"/>
      <c r="B19" s="82"/>
      <c r="C19" s="82"/>
      <c r="D19" s="82"/>
      <c r="E19" s="82"/>
      <c r="F19" s="82">
        <f t="shared" si="0"/>
        <v>4.9115314215985341E-2</v>
      </c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132"/>
      <c r="R19" s="1">
        <v>30.81</v>
      </c>
      <c r="S19" s="1">
        <v>65.2</v>
      </c>
      <c r="T19" s="1">
        <v>63.59</v>
      </c>
      <c r="U19" s="1">
        <v>45.35</v>
      </c>
      <c r="V19" s="82"/>
      <c r="W19" s="82"/>
      <c r="X19" s="82"/>
      <c r="Y19" s="1"/>
      <c r="Z19" s="1"/>
      <c r="AA19" s="86" t="s">
        <v>122</v>
      </c>
      <c r="AB19" s="86" t="s">
        <v>119</v>
      </c>
      <c r="AC19" s="86" t="s">
        <v>128</v>
      </c>
      <c r="AD19" s="86"/>
      <c r="AE19" s="110"/>
      <c r="AF19" s="112"/>
      <c r="AG19" s="112"/>
      <c r="AH19" s="86">
        <v>33</v>
      </c>
      <c r="AI19" s="86">
        <v>30.25</v>
      </c>
      <c r="AJ19" s="110"/>
      <c r="AK19" s="86">
        <v>24.75</v>
      </c>
      <c r="AL19" s="110"/>
      <c r="AM19" s="86">
        <v>19</v>
      </c>
      <c r="AN19" s="231">
        <f t="shared" si="1"/>
        <v>43.226897353881945</v>
      </c>
      <c r="AO19" s="232">
        <f t="shared" si="2"/>
        <v>38.376168450622686</v>
      </c>
      <c r="AP19" s="232">
        <f t="shared" si="3"/>
        <v>28.340796671117431</v>
      </c>
      <c r="AQ19" s="232">
        <f t="shared" si="4"/>
        <v>33.283034878259883</v>
      </c>
      <c r="AR19" s="233">
        <f t="shared" si="5"/>
        <v>0</v>
      </c>
      <c r="AS19" s="223">
        <f t="shared" si="6"/>
        <v>6.25</v>
      </c>
      <c r="AT19" s="223">
        <f t="shared" si="7"/>
        <v>7.25</v>
      </c>
      <c r="AU19" s="223">
        <f t="shared" si="8"/>
        <v>7.25</v>
      </c>
      <c r="AV19" s="226">
        <f t="shared" si="9"/>
        <v>50.66843601457682</v>
      </c>
      <c r="AW19" s="226">
        <f t="shared" si="10"/>
        <v>36.562494897958828</v>
      </c>
      <c r="AX19" s="224">
        <f t="shared" si="19"/>
        <v>4.0043832807541886</v>
      </c>
      <c r="AY19" s="224">
        <f t="shared" si="20"/>
        <v>1.1106744201783365</v>
      </c>
      <c r="AZ19" s="226">
        <f t="shared" si="11"/>
        <v>61.88276660480178</v>
      </c>
      <c r="BA19" s="226">
        <f t="shared" si="12"/>
        <v>55.520986860382905</v>
      </c>
      <c r="BB19" s="226">
        <f t="shared" si="13"/>
        <v>40.484052919029203</v>
      </c>
      <c r="BC19" s="226">
        <f t="shared" si="14"/>
        <v>27.182149817062463</v>
      </c>
      <c r="BD19" s="226">
        <f t="shared" si="15"/>
        <v>19.497905110044936</v>
      </c>
      <c r="BE19" s="226">
        <f t="shared" si="16"/>
        <v>10.372483779040529</v>
      </c>
      <c r="BF19" s="226">
        <f t="shared" si="17"/>
        <v>61.623831549377314</v>
      </c>
      <c r="BG19" s="227">
        <f t="shared" si="18"/>
        <v>33.283034878259883</v>
      </c>
      <c r="BH19" s="9"/>
      <c r="BI19" s="9"/>
      <c r="BJ19" s="9"/>
      <c r="BK19" s="8"/>
      <c r="BL19" s="8"/>
      <c r="BM19" s="10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</row>
    <row r="20" spans="1:256" ht="15" customHeight="1" x14ac:dyDescent="0.3">
      <c r="A20" s="82"/>
      <c r="B20" s="82"/>
      <c r="C20" s="82"/>
      <c r="D20" s="82"/>
      <c r="E20" s="82"/>
      <c r="F20" s="82">
        <f t="shared" si="0"/>
        <v>2.3653088042050133E-2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132"/>
      <c r="R20" s="1">
        <v>30.54</v>
      </c>
      <c r="S20" s="1">
        <v>61.7</v>
      </c>
      <c r="T20" s="1">
        <v>60.98</v>
      </c>
      <c r="U20" s="1">
        <v>58.99</v>
      </c>
      <c r="V20" s="82"/>
      <c r="W20" s="82"/>
      <c r="X20" s="82"/>
      <c r="Y20" s="1"/>
      <c r="Z20" s="1"/>
      <c r="AA20" s="86" t="s">
        <v>121</v>
      </c>
      <c r="AB20" s="86" t="s">
        <v>119</v>
      </c>
      <c r="AC20" s="86" t="s">
        <v>127</v>
      </c>
      <c r="AD20" s="86"/>
      <c r="AE20" s="110"/>
      <c r="AF20" s="112"/>
      <c r="AG20" s="112"/>
      <c r="AH20" s="86">
        <v>34</v>
      </c>
      <c r="AI20" s="86">
        <v>29.75</v>
      </c>
      <c r="AJ20" s="110"/>
      <c r="AK20" s="86">
        <v>14.25</v>
      </c>
      <c r="AL20" s="110"/>
      <c r="AM20" s="86">
        <v>10.5</v>
      </c>
      <c r="AN20" s="231">
        <f t="shared" si="1"/>
        <v>57.626944801026944</v>
      </c>
      <c r="AO20" s="232">
        <f t="shared" si="2"/>
        <v>51.978662106965217</v>
      </c>
      <c r="AP20" s="232">
        <f t="shared" si="3"/>
        <v>39.684743458780531</v>
      </c>
      <c r="AQ20" s="232">
        <f t="shared" si="4"/>
        <v>8.3365944342542537</v>
      </c>
      <c r="AR20" s="233">
        <f t="shared" si="5"/>
        <v>0</v>
      </c>
      <c r="AS20" s="223">
        <f t="shared" si="6"/>
        <v>6.25</v>
      </c>
      <c r="AT20" s="223">
        <f t="shared" si="7"/>
        <v>7.25</v>
      </c>
      <c r="AU20" s="223">
        <f t="shared" si="8"/>
        <v>7.25</v>
      </c>
      <c r="AV20" s="226">
        <f t="shared" si="9"/>
        <v>50.285392653192176</v>
      </c>
      <c r="AW20" s="226">
        <f t="shared" si="10"/>
        <v>36.694460844010948</v>
      </c>
      <c r="AX20" s="224">
        <f t="shared" si="19"/>
        <v>4.2767765433841429</v>
      </c>
      <c r="AY20" s="224">
        <f t="shared" si="20"/>
        <v>1.1679174452383732</v>
      </c>
      <c r="AZ20" s="226">
        <f t="shared" si="11"/>
        <v>48.154557031983202</v>
      </c>
      <c r="BA20" s="226">
        <f t="shared" si="12"/>
        <v>40.779534783841633</v>
      </c>
      <c r="BB20" s="226">
        <f t="shared" si="13"/>
        <v>12.147095467527295</v>
      </c>
      <c r="BC20" s="226">
        <f t="shared" si="14"/>
        <v>5.6397228956376724</v>
      </c>
      <c r="BD20" s="226">
        <f t="shared" si="15"/>
        <v>23.406169435763246</v>
      </c>
      <c r="BE20" s="226">
        <f t="shared" si="16"/>
        <v>5.0134714754021683</v>
      </c>
      <c r="BF20" s="226">
        <f t="shared" si="17"/>
        <v>48.021337893034783</v>
      </c>
      <c r="BG20" s="227">
        <f t="shared" si="18"/>
        <v>8.3365944342542537</v>
      </c>
      <c r="BH20" s="9"/>
      <c r="BI20" s="9"/>
      <c r="BJ20" s="9"/>
      <c r="BK20" s="8"/>
      <c r="BL20" s="8"/>
      <c r="BM20" s="10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</row>
    <row r="21" spans="1:256" ht="15" customHeight="1" x14ac:dyDescent="0.3">
      <c r="A21" s="82"/>
      <c r="B21" s="82"/>
      <c r="C21" s="82"/>
      <c r="D21" s="82"/>
      <c r="E21" s="82"/>
      <c r="F21" s="82">
        <f t="shared" si="0"/>
        <v>2.1501586182587223E-2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132"/>
      <c r="R21" s="1">
        <v>30.46</v>
      </c>
      <c r="S21" s="1">
        <v>59.44</v>
      </c>
      <c r="T21" s="1">
        <v>58.83</v>
      </c>
      <c r="U21" s="1">
        <v>57.78</v>
      </c>
      <c r="V21" s="82"/>
      <c r="W21" s="82"/>
      <c r="X21" s="82"/>
      <c r="Y21" s="1"/>
      <c r="Z21" s="1"/>
      <c r="AA21" s="86" t="s">
        <v>123</v>
      </c>
      <c r="AB21" s="86" t="s">
        <v>119</v>
      </c>
      <c r="AC21" s="86" t="s">
        <v>129</v>
      </c>
      <c r="AD21" s="86"/>
      <c r="AE21" s="110"/>
      <c r="AF21" s="112"/>
      <c r="AG21" s="112"/>
      <c r="AH21" s="86">
        <v>39.75</v>
      </c>
      <c r="AI21" s="86">
        <v>38.25</v>
      </c>
      <c r="AJ21" s="110"/>
      <c r="AK21" s="86">
        <v>25.5</v>
      </c>
      <c r="AL21" s="110"/>
      <c r="AM21" s="86">
        <v>19</v>
      </c>
      <c r="AN21" s="231">
        <f t="shared" si="1"/>
        <v>56.563788819875782</v>
      </c>
      <c r="AO21" s="232">
        <f t="shared" si="2"/>
        <v>40.454770745238825</v>
      </c>
      <c r="AP21" s="232">
        <f t="shared" si="3"/>
        <v>33.480861690195574</v>
      </c>
      <c r="AQ21" s="232">
        <f t="shared" si="4"/>
        <v>26.0643675645656</v>
      </c>
      <c r="AR21" s="233">
        <f t="shared" si="5"/>
        <v>0</v>
      </c>
      <c r="AS21" s="223">
        <f t="shared" si="6"/>
        <v>6.25</v>
      </c>
      <c r="AT21" s="223">
        <f t="shared" si="7"/>
        <v>7.25</v>
      </c>
      <c r="AU21" s="223">
        <f t="shared" si="8"/>
        <v>7.25</v>
      </c>
      <c r="AV21" s="226">
        <f t="shared" si="9"/>
        <v>48.023639746376951</v>
      </c>
      <c r="AW21" s="226">
        <f t="shared" si="10"/>
        <v>34.382222988821731</v>
      </c>
      <c r="AX21" s="224">
        <f t="shared" si="19"/>
        <v>3.9842140673781419</v>
      </c>
      <c r="AY21" s="224">
        <f t="shared" si="20"/>
        <v>1.1106744201783365</v>
      </c>
      <c r="AZ21" s="226">
        <f t="shared" si="11"/>
        <v>59.225169846169379</v>
      </c>
      <c r="BA21" s="226">
        <f t="shared" si="12"/>
        <v>56.573296569475232</v>
      </c>
      <c r="BB21" s="226">
        <f t="shared" si="13"/>
        <v>32.264458199778844</v>
      </c>
      <c r="BC21" s="226">
        <f t="shared" si="14"/>
        <v>20.773007334104186</v>
      </c>
      <c r="BD21" s="226">
        <f t="shared" si="15"/>
        <v>7.9360876779881924</v>
      </c>
      <c r="BE21" s="226">
        <f t="shared" si="16"/>
        <v>8.996161640316009</v>
      </c>
      <c r="BF21" s="226">
        <f t="shared" si="17"/>
        <v>59.545229254761175</v>
      </c>
      <c r="BG21" s="227">
        <f t="shared" si="18"/>
        <v>26.0643675645656</v>
      </c>
      <c r="BH21" s="9"/>
      <c r="BI21" s="9"/>
      <c r="BJ21" s="9"/>
      <c r="BK21" s="8"/>
      <c r="BL21" s="8"/>
      <c r="BM21" s="10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</row>
    <row r="22" spans="1:256" ht="15" customHeight="1" x14ac:dyDescent="0.3">
      <c r="A22" s="82"/>
      <c r="B22" s="82"/>
      <c r="C22" s="82"/>
      <c r="D22" s="82"/>
      <c r="E22" s="82"/>
      <c r="F22" s="82">
        <f t="shared" si="0"/>
        <v>2.4815560026827617E-2</v>
      </c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132"/>
      <c r="R22" s="1">
        <v>30.64</v>
      </c>
      <c r="S22" s="1">
        <v>76.48</v>
      </c>
      <c r="T22" s="1">
        <v>75.37</v>
      </c>
      <c r="U22" s="1">
        <v>46.2</v>
      </c>
      <c r="V22" s="82"/>
      <c r="W22" s="82"/>
      <c r="X22" s="82"/>
      <c r="Y22" s="1"/>
      <c r="Z22" s="1"/>
      <c r="AA22" s="86" t="s">
        <v>123</v>
      </c>
      <c r="AB22" s="86" t="s">
        <v>119</v>
      </c>
      <c r="AC22" s="86" t="s">
        <v>127</v>
      </c>
      <c r="AD22" s="86"/>
      <c r="AE22" s="110"/>
      <c r="AF22" s="112"/>
      <c r="AG22" s="112"/>
      <c r="AH22" s="86">
        <v>35</v>
      </c>
      <c r="AI22" s="86">
        <v>33</v>
      </c>
      <c r="AJ22" s="110"/>
      <c r="AK22" s="86">
        <v>14</v>
      </c>
      <c r="AL22" s="110"/>
      <c r="AM22" s="86">
        <v>9.75</v>
      </c>
      <c r="AN22" s="231">
        <f t="shared" si="1"/>
        <v>45.081282722513095</v>
      </c>
      <c r="AO22" s="232">
        <f t="shared" si="2"/>
        <v>36.199335406538758</v>
      </c>
      <c r="AP22" s="232">
        <f t="shared" si="3"/>
        <v>54.370418248172925</v>
      </c>
      <c r="AQ22" s="232">
        <f t="shared" si="4"/>
        <v>9.4302463452883192</v>
      </c>
      <c r="AR22" s="233">
        <f t="shared" si="5"/>
        <v>0</v>
      </c>
      <c r="AS22" s="223">
        <f t="shared" si="6"/>
        <v>6.25</v>
      </c>
      <c r="AT22" s="223">
        <f t="shared" si="7"/>
        <v>7.25</v>
      </c>
      <c r="AU22" s="223">
        <f t="shared" si="8"/>
        <v>7.25</v>
      </c>
      <c r="AV22" s="226">
        <f t="shared" si="9"/>
        <v>49.899409018626287</v>
      </c>
      <c r="AW22" s="226">
        <f t="shared" si="10"/>
        <v>35.827994698023957</v>
      </c>
      <c r="AX22" s="224">
        <f t="shared" si="19"/>
        <v>4.2830509581610263</v>
      </c>
      <c r="AY22" s="224">
        <f t="shared" si="20"/>
        <v>1.1728341725732947</v>
      </c>
      <c r="AZ22" s="226">
        <f t="shared" si="11"/>
        <v>63.773695564440025</v>
      </c>
      <c r="BA22" s="226">
        <f t="shared" si="12"/>
        <v>59.337264568652891</v>
      </c>
      <c r="BB22" s="226">
        <f t="shared" si="13"/>
        <v>14.972954610781571</v>
      </c>
      <c r="BC22" s="226">
        <f t="shared" si="14"/>
        <v>5.5455387447339151</v>
      </c>
      <c r="BD22" s="226">
        <f t="shared" si="15"/>
        <v>13.391802692906078</v>
      </c>
      <c r="BE22" s="226">
        <f t="shared" si="16"/>
        <v>7.2784953727612045</v>
      </c>
      <c r="BF22" s="226">
        <f t="shared" si="17"/>
        <v>63.800664593461242</v>
      </c>
      <c r="BG22" s="227">
        <f t="shared" si="18"/>
        <v>9.4302463452883192</v>
      </c>
      <c r="BH22" s="9"/>
      <c r="BI22" s="9"/>
      <c r="BJ22" s="9"/>
      <c r="BK22" s="8"/>
      <c r="BL22" s="8"/>
      <c r="BM22" s="10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ht="15" customHeight="1" x14ac:dyDescent="0.3">
      <c r="A23" s="82"/>
      <c r="B23" s="82"/>
      <c r="C23" s="82"/>
      <c r="D23" s="82"/>
      <c r="E23" s="82"/>
      <c r="F23" s="82">
        <f t="shared" si="0"/>
        <v>3.9196940726577569E-2</v>
      </c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132"/>
      <c r="R23" s="1">
        <v>30.49</v>
      </c>
      <c r="S23" s="1">
        <v>63.1</v>
      </c>
      <c r="T23" s="1">
        <v>61.87</v>
      </c>
      <c r="U23" s="1">
        <v>42.74</v>
      </c>
      <c r="V23" s="82"/>
      <c r="W23" s="82"/>
      <c r="X23" s="82"/>
      <c r="Y23" s="1"/>
      <c r="Z23" s="1"/>
      <c r="AA23" s="86" t="s">
        <v>122</v>
      </c>
      <c r="AB23" s="86" t="s">
        <v>126</v>
      </c>
      <c r="AC23" s="86" t="s">
        <v>120</v>
      </c>
      <c r="AD23" s="86"/>
      <c r="AE23" s="110"/>
      <c r="AF23" s="112"/>
      <c r="AG23" s="112"/>
      <c r="AH23" s="88">
        <v>41.25</v>
      </c>
      <c r="AI23" s="88">
        <v>40.5</v>
      </c>
      <c r="AJ23" s="111"/>
      <c r="AK23" s="88">
        <v>23.5</v>
      </c>
      <c r="AL23" s="111"/>
      <c r="AM23" s="201">
        <v>17</v>
      </c>
      <c r="AN23" s="231">
        <f t="shared" si="1"/>
        <v>41.127911683532659</v>
      </c>
      <c r="AO23" s="232">
        <f t="shared" si="2"/>
        <v>16.03108439594746</v>
      </c>
      <c r="AP23" s="232">
        <f t="shared" si="3"/>
        <v>53.143073205064525</v>
      </c>
      <c r="AQ23" s="232">
        <f t="shared" si="4"/>
        <v>30.825842398988016</v>
      </c>
      <c r="AR23" s="233">
        <f t="shared" si="5"/>
        <v>0</v>
      </c>
      <c r="AS23" s="223">
        <f t="shared" si="6"/>
        <v>6.25</v>
      </c>
      <c r="AT23" s="223">
        <f t="shared" si="7"/>
        <v>7.25</v>
      </c>
      <c r="AU23" s="223">
        <f t="shared" si="8"/>
        <v>7.25</v>
      </c>
      <c r="AV23" s="226">
        <f>(1000*(((18*VLOOKUP($AO$4,$AA$42:$AC$60,2)/(980*($AK$1-$AK$2)))*(-0.164*AH36+16.3))^0.5)*($AK$5)^-0.5)</f>
        <v>61.995082918909375</v>
      </c>
      <c r="AW23" s="226">
        <f>(1000*((18*VLOOKUP($AO$4,$AA$42:$AC$60,2)/(980*($AK$1-$AK$2))*(-0.164*AI36+16.3))^0.5)*($AK$6)^-0.5)</f>
        <v>43.837143532183127</v>
      </c>
      <c r="AX23" s="224">
        <f t="shared" si="19"/>
        <v>4.0377747584529784</v>
      </c>
      <c r="AY23" s="224">
        <f t="shared" si="20"/>
        <v>1.1244055766824688</v>
      </c>
      <c r="AZ23" s="226">
        <f t="shared" si="11"/>
        <v>85.100357804001433</v>
      </c>
      <c r="BA23" s="226">
        <f t="shared" si="12"/>
        <v>83.276778708201391</v>
      </c>
      <c r="BB23" s="226">
        <f t="shared" si="13"/>
        <v>39.510880409000663</v>
      </c>
      <c r="BC23" s="226">
        <f t="shared" si="14"/>
        <v>23.706528245400399</v>
      </c>
      <c r="BD23" s="226">
        <f t="shared" si="15"/>
        <v>5.2617370363590021</v>
      </c>
      <c r="BE23" s="226">
        <f t="shared" si="16"/>
        <v>12.362224139789362</v>
      </c>
      <c r="BF23" s="226">
        <f t="shared" si="17"/>
        <v>83.96891560405254</v>
      </c>
      <c r="BG23" s="227">
        <f t="shared" si="18"/>
        <v>30.825842398988016</v>
      </c>
      <c r="BH23" s="9"/>
      <c r="BI23" s="9"/>
      <c r="BJ23" s="9"/>
      <c r="BK23" s="8"/>
      <c r="BL23" s="8"/>
      <c r="BM23" s="10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</row>
    <row r="24" spans="1:256" ht="15" customHeight="1" x14ac:dyDescent="0.3">
      <c r="A24" s="82"/>
      <c r="B24" s="82"/>
      <c r="C24" s="82"/>
      <c r="D24" s="82"/>
      <c r="E24" s="82"/>
      <c r="F24" s="82">
        <f t="shared" si="0"/>
        <v>5.317381189764022E-2</v>
      </c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132"/>
      <c r="R24" s="1">
        <v>30.54</v>
      </c>
      <c r="S24" s="1">
        <v>62.23</v>
      </c>
      <c r="T24" s="1">
        <v>60.63</v>
      </c>
      <c r="U24" s="1">
        <v>42.43</v>
      </c>
      <c r="V24" s="82"/>
      <c r="W24" s="82"/>
      <c r="X24" s="82"/>
      <c r="Y24" s="1"/>
      <c r="Z24" s="1"/>
      <c r="AA24" s="86" t="s">
        <v>124</v>
      </c>
      <c r="AB24" s="86" t="s">
        <v>119</v>
      </c>
      <c r="AC24" s="86" t="s">
        <v>127</v>
      </c>
      <c r="AD24" s="86"/>
      <c r="AE24" s="110"/>
      <c r="AF24" s="112"/>
      <c r="AG24" s="112"/>
      <c r="AH24" s="86">
        <v>32</v>
      </c>
      <c r="AI24" s="86">
        <v>28.25</v>
      </c>
      <c r="AJ24" s="110"/>
      <c r="AK24" s="86">
        <v>13</v>
      </c>
      <c r="AL24" s="110"/>
      <c r="AM24" s="86">
        <v>11</v>
      </c>
      <c r="AN24" s="231">
        <f t="shared" si="1"/>
        <v>40.287746923319666</v>
      </c>
      <c r="AO24" s="232">
        <f t="shared" si="2"/>
        <v>36.689455468773858</v>
      </c>
      <c r="AP24" s="232">
        <f t="shared" si="3"/>
        <v>51.95033140976583</v>
      </c>
      <c r="AQ24" s="232">
        <f t="shared" si="4"/>
        <v>11.36021312146031</v>
      </c>
      <c r="AR24" s="233">
        <f t="shared" si="5"/>
        <v>0</v>
      </c>
      <c r="AS24" s="223">
        <f t="shared" si="6"/>
        <v>6.25</v>
      </c>
      <c r="AT24" s="223">
        <f t="shared" si="7"/>
        <v>7.25</v>
      </c>
      <c r="AU24" s="223">
        <f t="shared" si="8"/>
        <v>7.25</v>
      </c>
      <c r="AV24" s="226">
        <f t="shared" ref="AV24:AV36" si="21">(1000*(((18*VLOOKUP($AO$4,$AA$42:$AC$60,2)/(980*($AK$1-$AK$2)))*(-0.164*AH24+16.3))^0.5)*($AK$5)^-0.5)</f>
        <v>51.048605289868753</v>
      </c>
      <c r="AW24" s="226">
        <f t="shared" ref="AW24:AW36" si="22">(1000*((18*VLOOKUP($AO$4,$AA$42:$AC$60,2)/(980*($AK$1-$AK$2))*(-0.164*AI24+16.3))^0.5)*($AK$6)^-0.5)</f>
        <v>37.087541399246419</v>
      </c>
      <c r="AX24" s="224">
        <f t="shared" si="19"/>
        <v>4.3080572353274436</v>
      </c>
      <c r="AY24" s="224">
        <f t="shared" si="20"/>
        <v>1.1646280953948731</v>
      </c>
      <c r="AZ24" s="226">
        <f t="shared" si="11"/>
        <v>63.915214839416066</v>
      </c>
      <c r="BA24" s="226">
        <f t="shared" si="12"/>
        <v>54.607173843384601</v>
      </c>
      <c r="BB24" s="226">
        <f t="shared" si="13"/>
        <v>14.272329527248248</v>
      </c>
      <c r="BC24" s="226">
        <f t="shared" si="14"/>
        <v>9.3080409960314654</v>
      </c>
      <c r="BD24" s="226">
        <f t="shared" si="15"/>
        <v>29.133411096094186</v>
      </c>
      <c r="BE24" s="226">
        <f t="shared" si="16"/>
        <v>3.7950803035648657</v>
      </c>
      <c r="BF24" s="226">
        <f t="shared" si="17"/>
        <v>63.310544531226142</v>
      </c>
      <c r="BG24" s="227">
        <f t="shared" si="18"/>
        <v>11.36021312146031</v>
      </c>
      <c r="BH24" s="9"/>
      <c r="BI24" s="9"/>
      <c r="BJ24" s="9"/>
      <c r="BK24" s="8"/>
      <c r="BL24" s="8"/>
      <c r="BM24" s="10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</row>
    <row r="25" spans="1:256" ht="15" customHeight="1" x14ac:dyDescent="0.3">
      <c r="A25" s="82"/>
      <c r="B25" s="82"/>
      <c r="C25" s="82"/>
      <c r="D25" s="82"/>
      <c r="E25" s="82"/>
      <c r="F25" s="82">
        <f t="shared" si="0"/>
        <v>7.444852941176458E-2</v>
      </c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132"/>
      <c r="R25" s="1">
        <v>30.29</v>
      </c>
      <c r="S25" s="1">
        <v>77.05</v>
      </c>
      <c r="T25" s="1">
        <v>73.81</v>
      </c>
      <c r="U25" s="1">
        <v>47.47</v>
      </c>
      <c r="V25" s="82"/>
      <c r="W25" s="82"/>
      <c r="X25" s="82"/>
      <c r="Y25" s="1"/>
      <c r="Z25" s="1"/>
      <c r="AA25" s="86" t="s">
        <v>122</v>
      </c>
      <c r="AB25" s="86" t="s">
        <v>119</v>
      </c>
      <c r="AC25" s="86" t="s">
        <v>127</v>
      </c>
      <c r="AD25" s="86"/>
      <c r="AE25" s="110"/>
      <c r="AF25" s="112"/>
      <c r="AG25" s="112"/>
      <c r="AH25" s="86">
        <v>30.5</v>
      </c>
      <c r="AI25" s="86">
        <v>27.75</v>
      </c>
      <c r="AJ25" s="110"/>
      <c r="AK25" s="86">
        <v>15.5</v>
      </c>
      <c r="AL25" s="110"/>
      <c r="AM25" s="86">
        <v>13</v>
      </c>
      <c r="AN25" s="231">
        <f t="shared" si="1"/>
        <v>44.180804106073573</v>
      </c>
      <c r="AO25" s="232">
        <f t="shared" si="2"/>
        <v>45.716499133994581</v>
      </c>
      <c r="AP25" s="232">
        <f t="shared" si="3"/>
        <v>38.874189117732335</v>
      </c>
      <c r="AQ25" s="232">
        <f t="shared" si="4"/>
        <v>15.409311748273085</v>
      </c>
      <c r="AR25" s="233">
        <f t="shared" si="5"/>
        <v>0</v>
      </c>
      <c r="AS25" s="223">
        <f t="shared" si="6"/>
        <v>6.25</v>
      </c>
      <c r="AT25" s="223">
        <f t="shared" si="7"/>
        <v>7.25</v>
      </c>
      <c r="AU25" s="223">
        <f t="shared" si="8"/>
        <v>7.25</v>
      </c>
      <c r="AV25" s="226">
        <f t="shared" si="21"/>
        <v>51.613609085755115</v>
      </c>
      <c r="AW25" s="226">
        <f t="shared" si="22"/>
        <v>37.217645687364538</v>
      </c>
      <c r="AX25" s="224">
        <f t="shared" si="19"/>
        <v>4.2452653699414942</v>
      </c>
      <c r="AY25" s="224">
        <f t="shared" si="20"/>
        <v>1.1513767269434181</v>
      </c>
      <c r="AZ25" s="226">
        <f t="shared" si="11"/>
        <v>54.888091085391387</v>
      </c>
      <c r="BA25" s="226">
        <f t="shared" si="12"/>
        <v>48.663668384986174</v>
      </c>
      <c r="BB25" s="226">
        <f t="shared" si="13"/>
        <v>18.673268101215626</v>
      </c>
      <c r="BC25" s="226">
        <f t="shared" si="14"/>
        <v>13.014702009938164</v>
      </c>
      <c r="BD25" s="226">
        <f t="shared" si="15"/>
        <v>19.034793006441614</v>
      </c>
      <c r="BE25" s="226">
        <f t="shared" si="16"/>
        <v>4.3365778821811425</v>
      </c>
      <c r="BF25" s="226">
        <f t="shared" si="17"/>
        <v>54.283500866005419</v>
      </c>
      <c r="BG25" s="227">
        <f t="shared" si="18"/>
        <v>15.409311748273085</v>
      </c>
      <c r="BH25" s="9"/>
      <c r="BI25" s="9"/>
      <c r="BJ25" s="9"/>
      <c r="BK25" s="8"/>
      <c r="BL25" s="8"/>
      <c r="BM25" s="10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</row>
    <row r="26" spans="1:256" ht="15" customHeight="1" x14ac:dyDescent="0.3">
      <c r="A26" s="82"/>
      <c r="B26" s="82"/>
      <c r="C26" s="82"/>
      <c r="D26" s="82"/>
      <c r="E26" s="82"/>
      <c r="F26" s="82">
        <f t="shared" si="0"/>
        <v>2.5858015984955542E-2</v>
      </c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132"/>
      <c r="R26" s="1">
        <v>29.42</v>
      </c>
      <c r="S26" s="1">
        <v>73.06</v>
      </c>
      <c r="T26" s="1">
        <v>71.959999999999994</v>
      </c>
      <c r="U26" s="1">
        <v>44.38</v>
      </c>
      <c r="V26" s="82"/>
      <c r="W26" s="82"/>
      <c r="X26" s="82"/>
      <c r="Y26" s="1"/>
      <c r="Z26" s="1"/>
      <c r="AA26" s="86" t="s">
        <v>125</v>
      </c>
      <c r="AB26" s="86" t="s">
        <v>126</v>
      </c>
      <c r="AC26" s="86" t="s">
        <v>127</v>
      </c>
      <c r="AD26" s="86"/>
      <c r="AE26" s="110"/>
      <c r="AF26" s="112"/>
      <c r="AG26" s="112"/>
      <c r="AH26" s="86">
        <v>37</v>
      </c>
      <c r="AI26" s="86">
        <v>33</v>
      </c>
      <c r="AJ26" s="110"/>
      <c r="AK26" s="86">
        <v>20.5</v>
      </c>
      <c r="AL26" s="110"/>
      <c r="AM26" s="86">
        <v>16</v>
      </c>
      <c r="AN26" s="231">
        <f t="shared" si="1"/>
        <v>43.261347387717684</v>
      </c>
      <c r="AO26" s="232">
        <f t="shared" si="2"/>
        <v>28.399016146705833</v>
      </c>
      <c r="AP26" s="232">
        <f t="shared" si="3"/>
        <v>46.786388710568033</v>
      </c>
      <c r="AQ26" s="232">
        <f t="shared" si="4"/>
        <v>24.814595142726137</v>
      </c>
      <c r="AR26" s="233">
        <f t="shared" si="5"/>
        <v>0</v>
      </c>
      <c r="AS26" s="223">
        <f t="shared" si="6"/>
        <v>6.25</v>
      </c>
      <c r="AT26" s="223">
        <f t="shared" si="7"/>
        <v>7.25</v>
      </c>
      <c r="AU26" s="223">
        <f t="shared" si="8"/>
        <v>7.25</v>
      </c>
      <c r="AV26" s="226">
        <f t="shared" si="21"/>
        <v>49.118343138313008</v>
      </c>
      <c r="AW26" s="226">
        <f t="shared" si="22"/>
        <v>35.827994698023957</v>
      </c>
      <c r="AX26" s="224">
        <f t="shared" si="19"/>
        <v>4.1168094318245023</v>
      </c>
      <c r="AY26" s="224">
        <f t="shared" si="20"/>
        <v>1.131208653384826</v>
      </c>
      <c r="AZ26" s="226">
        <f t="shared" si="11"/>
        <v>71.079616925501085</v>
      </c>
      <c r="BA26" s="226">
        <f t="shared" si="12"/>
        <v>61.833487894541591</v>
      </c>
      <c r="BB26" s="226">
        <f t="shared" si="13"/>
        <v>30.627802415053313</v>
      </c>
      <c r="BC26" s="226">
        <f t="shared" si="14"/>
        <v>20.225907255223884</v>
      </c>
      <c r="BD26" s="226">
        <f t="shared" si="15"/>
        <v>29.305994971622201</v>
      </c>
      <c r="BE26" s="226">
        <f t="shared" si="16"/>
        <v>8.0523001141756456</v>
      </c>
      <c r="BF26" s="226">
        <f t="shared" si="17"/>
        <v>71.600983853294167</v>
      </c>
      <c r="BG26" s="227">
        <f t="shared" si="18"/>
        <v>24.814595142726137</v>
      </c>
      <c r="BH26" s="9"/>
      <c r="BI26" s="9"/>
      <c r="BJ26" s="9"/>
      <c r="BK26" s="8"/>
      <c r="BL26" s="8"/>
      <c r="BM26" s="10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</row>
    <row r="27" spans="1:256" ht="15" customHeight="1" x14ac:dyDescent="0.3">
      <c r="A27" s="82"/>
      <c r="B27" s="82"/>
      <c r="C27" s="82"/>
      <c r="D27" s="82"/>
      <c r="E27" s="82"/>
      <c r="F27" s="82">
        <f t="shared" si="0"/>
        <v>7.8947368421050258E-3</v>
      </c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132"/>
      <c r="R27" s="1">
        <v>30.24</v>
      </c>
      <c r="S27" s="1">
        <v>57.05</v>
      </c>
      <c r="T27" s="1">
        <v>56.84</v>
      </c>
      <c r="U27" s="1">
        <v>53.65</v>
      </c>
      <c r="V27" s="82"/>
      <c r="W27" s="82"/>
      <c r="X27" s="82"/>
      <c r="Y27" s="1"/>
      <c r="Z27" s="1"/>
      <c r="AA27" s="86" t="s">
        <v>118</v>
      </c>
      <c r="AB27" s="86" t="s">
        <v>126</v>
      </c>
      <c r="AC27" s="86" t="s">
        <v>128</v>
      </c>
      <c r="AD27" s="86"/>
      <c r="AE27" s="110"/>
      <c r="AF27" s="112"/>
      <c r="AG27" s="112"/>
      <c r="AH27" s="86">
        <v>20.25</v>
      </c>
      <c r="AI27" s="86">
        <v>16.75</v>
      </c>
      <c r="AJ27" s="110"/>
      <c r="AK27" s="86">
        <v>12.25</v>
      </c>
      <c r="AL27" s="110"/>
      <c r="AM27" s="86">
        <v>10.5</v>
      </c>
      <c r="AN27" s="231">
        <f t="shared" si="1"/>
        <v>53.229765013054845</v>
      </c>
      <c r="AO27" s="232">
        <f t="shared" si="2"/>
        <v>75.74506390622588</v>
      </c>
      <c r="AP27" s="232">
        <f t="shared" si="3"/>
        <v>16.798903250813012</v>
      </c>
      <c r="AQ27" s="232">
        <f t="shared" si="4"/>
        <v>7.4560328429611058</v>
      </c>
      <c r="AR27" s="233">
        <f t="shared" si="5"/>
        <v>0</v>
      </c>
      <c r="AS27" s="223">
        <f t="shared" si="6"/>
        <v>6.25</v>
      </c>
      <c r="AT27" s="223">
        <f t="shared" si="7"/>
        <v>7.25</v>
      </c>
      <c r="AU27" s="223">
        <f t="shared" si="8"/>
        <v>7.25</v>
      </c>
      <c r="AV27" s="226">
        <f t="shared" si="21"/>
        <v>55.32024046496943</v>
      </c>
      <c r="AW27" s="226">
        <f t="shared" si="22"/>
        <v>39.972946686937341</v>
      </c>
      <c r="AX27" s="224">
        <f t="shared" si="19"/>
        <v>4.3267171004523677</v>
      </c>
      <c r="AY27" s="224">
        <f t="shared" si="20"/>
        <v>1.1679174452383732</v>
      </c>
      <c r="AZ27" s="226">
        <f t="shared" si="11"/>
        <v>26.301074213959868</v>
      </c>
      <c r="BA27" s="226">
        <f t="shared" si="12"/>
        <v>19.725805660469902</v>
      </c>
      <c r="BB27" s="226">
        <f t="shared" si="13"/>
        <v>9.393240790699954</v>
      </c>
      <c r="BC27" s="226">
        <f t="shared" si="14"/>
        <v>6.10560651395497</v>
      </c>
      <c r="BD27" s="226">
        <f t="shared" si="15"/>
        <v>20.235582823489924</v>
      </c>
      <c r="BE27" s="226">
        <f t="shared" si="16"/>
        <v>2.5104361787945271</v>
      </c>
      <c r="BF27" s="226">
        <f t="shared" si="17"/>
        <v>24.25493609377412</v>
      </c>
      <c r="BG27" s="227">
        <f t="shared" si="18"/>
        <v>7.4560328429611058</v>
      </c>
      <c r="BH27" s="9"/>
      <c r="BI27" s="9"/>
      <c r="BJ27" s="9"/>
      <c r="BK27" s="8"/>
      <c r="BL27" s="8"/>
      <c r="BM27" s="10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</row>
    <row r="28" spans="1:256" ht="15" customHeight="1" x14ac:dyDescent="0.3">
      <c r="A28" s="82"/>
      <c r="B28" s="82"/>
      <c r="C28" s="82"/>
      <c r="D28" s="82"/>
      <c r="E28" s="82"/>
      <c r="F28" s="82">
        <f t="shared" si="0"/>
        <v>6.4946361264134805E-2</v>
      </c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132"/>
      <c r="R28" s="1">
        <v>30.7</v>
      </c>
      <c r="S28" s="1">
        <v>67.430000000000007</v>
      </c>
      <c r="T28" s="1">
        <v>65.19</v>
      </c>
      <c r="U28" s="1">
        <v>50.66</v>
      </c>
      <c r="V28" s="82"/>
      <c r="W28" s="82"/>
      <c r="X28" s="82"/>
      <c r="Y28" s="1"/>
      <c r="Z28" s="1"/>
      <c r="AA28" s="86" t="s">
        <v>122</v>
      </c>
      <c r="AB28" s="86" t="s">
        <v>126</v>
      </c>
      <c r="AC28" s="86" t="s">
        <v>127</v>
      </c>
      <c r="AD28" s="86"/>
      <c r="AE28" s="110"/>
      <c r="AF28" s="112"/>
      <c r="AG28" s="112"/>
      <c r="AH28" s="86">
        <v>29.75</v>
      </c>
      <c r="AI28" s="86">
        <v>27</v>
      </c>
      <c r="AJ28" s="110"/>
      <c r="AK28" s="86">
        <v>14.75</v>
      </c>
      <c r="AL28" s="110"/>
      <c r="AM28" s="86">
        <v>11.75</v>
      </c>
      <c r="AN28" s="231">
        <f t="shared" si="1"/>
        <v>47.570471004628352</v>
      </c>
      <c r="AO28" s="232">
        <f t="shared" si="2"/>
        <v>51.256412255839535</v>
      </c>
      <c r="AP28" s="232">
        <f t="shared" si="3"/>
        <v>36.644349012316404</v>
      </c>
      <c r="AQ28" s="232">
        <f t="shared" si="4"/>
        <v>12.099238731844062</v>
      </c>
      <c r="AR28" s="233">
        <f t="shared" si="5"/>
        <v>0</v>
      </c>
      <c r="AS28" s="223">
        <f t="shared" si="6"/>
        <v>6.25</v>
      </c>
      <c r="AT28" s="223">
        <f t="shared" si="7"/>
        <v>7.25</v>
      </c>
      <c r="AU28" s="223">
        <f t="shared" si="8"/>
        <v>7.25</v>
      </c>
      <c r="AV28" s="226">
        <f t="shared" si="21"/>
        <v>51.893804189568769</v>
      </c>
      <c r="AW28" s="226">
        <f t="shared" si="22"/>
        <v>37.411953781034825</v>
      </c>
      <c r="AX28" s="224">
        <f t="shared" si="19"/>
        <v>4.2642000170857708</v>
      </c>
      <c r="AY28" s="224">
        <f t="shared" si="20"/>
        <v>1.1596765769470097</v>
      </c>
      <c r="AZ28" s="226">
        <f t="shared" si="11"/>
        <v>49.400393781498558</v>
      </c>
      <c r="BA28" s="226">
        <f t="shared" si="12"/>
        <v>43.619496636855111</v>
      </c>
      <c r="BB28" s="226">
        <f t="shared" si="13"/>
        <v>15.766083121754859</v>
      </c>
      <c r="BC28" s="226">
        <f t="shared" si="14"/>
        <v>9.4596498730529159</v>
      </c>
      <c r="BD28" s="226">
        <f t="shared" si="15"/>
        <v>17.667285576190285</v>
      </c>
      <c r="BE28" s="226">
        <f t="shared" si="16"/>
        <v>4.8432287472069921</v>
      </c>
      <c r="BF28" s="226">
        <f t="shared" si="17"/>
        <v>48.743587744160465</v>
      </c>
      <c r="BG28" s="227">
        <f t="shared" si="18"/>
        <v>12.099238731844062</v>
      </c>
      <c r="BH28" s="9"/>
      <c r="BI28" s="9"/>
      <c r="BJ28" s="9"/>
      <c r="BK28" s="8"/>
      <c r="BL28" s="8"/>
      <c r="BM28" s="10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</row>
    <row r="29" spans="1:256" ht="15" customHeight="1" x14ac:dyDescent="0.3">
      <c r="A29" s="82"/>
      <c r="B29" s="82"/>
      <c r="C29" s="82"/>
      <c r="D29" s="82"/>
      <c r="E29" s="82"/>
      <c r="F29" s="82" t="e">
        <f t="shared" si="0"/>
        <v>#DIV/0!</v>
      </c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132"/>
      <c r="R29" s="1"/>
      <c r="S29" s="1"/>
      <c r="T29" s="1"/>
      <c r="U29" s="1"/>
      <c r="V29" s="82"/>
      <c r="W29" s="82"/>
      <c r="X29" s="82"/>
      <c r="Y29" s="1"/>
      <c r="Z29" s="1"/>
      <c r="AA29" s="86"/>
      <c r="AB29" s="86"/>
      <c r="AC29" s="86"/>
      <c r="AD29" s="86"/>
      <c r="AE29" s="110"/>
      <c r="AF29" s="112"/>
      <c r="AG29" s="112"/>
      <c r="AH29" s="88"/>
      <c r="AI29" s="88"/>
      <c r="AJ29" s="111"/>
      <c r="AK29" s="88"/>
      <c r="AL29" s="111"/>
      <c r="AM29" s="88"/>
      <c r="AN29" s="231" t="e">
        <f t="shared" si="1"/>
        <v>#DIV/0!</v>
      </c>
      <c r="AO29" s="232" t="e">
        <f t="shared" si="2"/>
        <v>#DIV/0!</v>
      </c>
      <c r="AP29" s="232" t="e">
        <f t="shared" si="3"/>
        <v>#DIV/0!</v>
      </c>
      <c r="AQ29" s="232" t="e">
        <f t="shared" si="4"/>
        <v>#DIV/0!</v>
      </c>
      <c r="AR29" s="233" t="e">
        <f t="shared" si="5"/>
        <v>#DIV/0!</v>
      </c>
      <c r="AS29" s="223">
        <f t="shared" si="6"/>
        <v>6.25</v>
      </c>
      <c r="AT29" s="223">
        <f t="shared" si="7"/>
        <v>7.25</v>
      </c>
      <c r="AU29" s="223">
        <f t="shared" si="8"/>
        <v>7.25</v>
      </c>
      <c r="AV29" s="226">
        <f t="shared" si="21"/>
        <v>61.995082918909375</v>
      </c>
      <c r="AW29" s="226">
        <f t="shared" si="22"/>
        <v>43.837143532183127</v>
      </c>
      <c r="AX29" s="224">
        <f t="shared" si="19"/>
        <v>4.6208406559139155</v>
      </c>
      <c r="AY29" s="224">
        <f t="shared" si="20"/>
        <v>1.2349716123789747</v>
      </c>
      <c r="AZ29" s="226" t="e">
        <f t="shared" si="11"/>
        <v>#DIV/0!</v>
      </c>
      <c r="BA29" s="226" t="e">
        <f t="shared" si="12"/>
        <v>#DIV/0!</v>
      </c>
      <c r="BB29" s="226" t="e">
        <f t="shared" si="13"/>
        <v>#DIV/0!</v>
      </c>
      <c r="BC29" s="226" t="e">
        <f t="shared" si="14"/>
        <v>#DIV/0!</v>
      </c>
      <c r="BD29" s="226" t="e">
        <f t="shared" si="15"/>
        <v>#DIV/0!</v>
      </c>
      <c r="BE29" s="226" t="e">
        <f t="shared" si="16"/>
        <v>#DIV/0!</v>
      </c>
      <c r="BF29" s="226" t="e">
        <f t="shared" si="17"/>
        <v>#DIV/0!</v>
      </c>
      <c r="BG29" s="227" t="e">
        <f t="shared" si="18"/>
        <v>#DIV/0!</v>
      </c>
      <c r="BH29" s="9"/>
      <c r="BI29" s="9"/>
      <c r="BJ29" s="9"/>
      <c r="BK29" s="8"/>
      <c r="BL29" s="8"/>
      <c r="BM29" s="10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</row>
    <row r="30" spans="1:256" ht="15" customHeight="1" x14ac:dyDescent="0.3">
      <c r="A30" s="82"/>
      <c r="B30" s="82"/>
      <c r="C30" s="82"/>
      <c r="D30" s="82"/>
      <c r="E30" s="82"/>
      <c r="F30" s="82" t="e">
        <f t="shared" si="0"/>
        <v>#DIV/0!</v>
      </c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132"/>
      <c r="R30" s="1"/>
      <c r="S30" s="1"/>
      <c r="T30" s="1"/>
      <c r="U30" s="1"/>
      <c r="V30" s="82"/>
      <c r="W30" s="82"/>
      <c r="X30" s="82"/>
      <c r="Y30" s="1"/>
      <c r="Z30" s="1"/>
      <c r="AA30" s="86"/>
      <c r="AB30" s="86"/>
      <c r="AC30" s="86"/>
      <c r="AD30" s="86"/>
      <c r="AE30" s="110"/>
      <c r="AF30" s="112"/>
      <c r="AG30" s="112"/>
      <c r="AH30" s="86"/>
      <c r="AI30" s="86"/>
      <c r="AJ30" s="110"/>
      <c r="AK30" s="86"/>
      <c r="AL30" s="110"/>
      <c r="AM30" s="86"/>
      <c r="AN30" s="231" t="e">
        <f t="shared" si="1"/>
        <v>#DIV/0!</v>
      </c>
      <c r="AO30" s="232" t="e">
        <f t="shared" si="2"/>
        <v>#DIV/0!</v>
      </c>
      <c r="AP30" s="232" t="e">
        <f t="shared" si="3"/>
        <v>#DIV/0!</v>
      </c>
      <c r="AQ30" s="232" t="e">
        <f t="shared" si="4"/>
        <v>#DIV/0!</v>
      </c>
      <c r="AR30" s="233" t="e">
        <f t="shared" si="5"/>
        <v>#DIV/0!</v>
      </c>
      <c r="AS30" s="223">
        <f t="shared" si="6"/>
        <v>6.25</v>
      </c>
      <c r="AT30" s="223">
        <f t="shared" si="7"/>
        <v>7.25</v>
      </c>
      <c r="AU30" s="223">
        <f t="shared" si="8"/>
        <v>7.25</v>
      </c>
      <c r="AV30" s="226">
        <f t="shared" si="21"/>
        <v>61.995082918909375</v>
      </c>
      <c r="AW30" s="226">
        <f t="shared" si="22"/>
        <v>43.837143532183127</v>
      </c>
      <c r="AX30" s="224">
        <f t="shared" si="19"/>
        <v>4.6208406559139155</v>
      </c>
      <c r="AY30" s="224">
        <f t="shared" si="20"/>
        <v>1.2349716123789747</v>
      </c>
      <c r="AZ30" s="226" t="e">
        <f t="shared" si="11"/>
        <v>#DIV/0!</v>
      </c>
      <c r="BA30" s="226" t="e">
        <f t="shared" si="12"/>
        <v>#DIV/0!</v>
      </c>
      <c r="BB30" s="226" t="e">
        <f t="shared" si="13"/>
        <v>#DIV/0!</v>
      </c>
      <c r="BC30" s="226" t="e">
        <f t="shared" si="14"/>
        <v>#DIV/0!</v>
      </c>
      <c r="BD30" s="226" t="e">
        <f t="shared" si="15"/>
        <v>#DIV/0!</v>
      </c>
      <c r="BE30" s="226" t="e">
        <f t="shared" si="16"/>
        <v>#DIV/0!</v>
      </c>
      <c r="BF30" s="226" t="e">
        <f t="shared" si="17"/>
        <v>#DIV/0!</v>
      </c>
      <c r="BG30" s="227" t="e">
        <f t="shared" si="18"/>
        <v>#DIV/0!</v>
      </c>
      <c r="BH30" s="9"/>
      <c r="BI30" s="9"/>
      <c r="BJ30" s="9"/>
      <c r="BK30" s="8"/>
      <c r="BL30" s="8"/>
      <c r="BM30" s="10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</row>
    <row r="31" spans="1:256" ht="15" customHeight="1" x14ac:dyDescent="0.3">
      <c r="A31" s="82"/>
      <c r="B31" s="82"/>
      <c r="C31" s="82"/>
      <c r="D31" s="82"/>
      <c r="E31" s="82"/>
      <c r="F31" s="82" t="e">
        <f t="shared" si="0"/>
        <v>#DIV/0!</v>
      </c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132"/>
      <c r="R31" s="1"/>
      <c r="S31" s="1"/>
      <c r="T31" s="1"/>
      <c r="U31" s="1"/>
      <c r="V31" s="82"/>
      <c r="W31" s="82"/>
      <c r="X31" s="82"/>
      <c r="Y31" s="1"/>
      <c r="Z31" s="1"/>
      <c r="AA31" s="86"/>
      <c r="AB31" s="86"/>
      <c r="AC31" s="86"/>
      <c r="AD31" s="86"/>
      <c r="AE31" s="110"/>
      <c r="AF31" s="112"/>
      <c r="AG31" s="112"/>
      <c r="AH31" s="86"/>
      <c r="AI31" s="86"/>
      <c r="AJ31" s="110"/>
      <c r="AK31" s="86"/>
      <c r="AL31" s="110"/>
      <c r="AM31" s="86"/>
      <c r="AN31" s="231" t="e">
        <f t="shared" si="1"/>
        <v>#DIV/0!</v>
      </c>
      <c r="AO31" s="232" t="e">
        <f t="shared" si="2"/>
        <v>#DIV/0!</v>
      </c>
      <c r="AP31" s="232" t="e">
        <f t="shared" si="3"/>
        <v>#DIV/0!</v>
      </c>
      <c r="AQ31" s="232" t="e">
        <f t="shared" si="4"/>
        <v>#DIV/0!</v>
      </c>
      <c r="AR31" s="233" t="e">
        <f t="shared" si="5"/>
        <v>#DIV/0!</v>
      </c>
      <c r="AS31" s="223">
        <f t="shared" si="6"/>
        <v>6.25</v>
      </c>
      <c r="AT31" s="223">
        <f t="shared" si="7"/>
        <v>7.25</v>
      </c>
      <c r="AU31" s="223">
        <f t="shared" si="8"/>
        <v>7.25</v>
      </c>
      <c r="AV31" s="226">
        <f t="shared" si="21"/>
        <v>61.995082918909375</v>
      </c>
      <c r="AW31" s="226">
        <f t="shared" si="22"/>
        <v>43.837143532183127</v>
      </c>
      <c r="AX31" s="224">
        <f t="shared" si="19"/>
        <v>4.6208406559139155</v>
      </c>
      <c r="AY31" s="224">
        <f t="shared" si="20"/>
        <v>1.2349716123789747</v>
      </c>
      <c r="AZ31" s="226" t="e">
        <f t="shared" si="11"/>
        <v>#DIV/0!</v>
      </c>
      <c r="BA31" s="226" t="e">
        <f t="shared" si="12"/>
        <v>#DIV/0!</v>
      </c>
      <c r="BB31" s="226" t="e">
        <f t="shared" si="13"/>
        <v>#DIV/0!</v>
      </c>
      <c r="BC31" s="226" t="e">
        <f t="shared" si="14"/>
        <v>#DIV/0!</v>
      </c>
      <c r="BD31" s="226" t="e">
        <f t="shared" si="15"/>
        <v>#DIV/0!</v>
      </c>
      <c r="BE31" s="226" t="e">
        <f t="shared" si="16"/>
        <v>#DIV/0!</v>
      </c>
      <c r="BF31" s="226" t="e">
        <f t="shared" si="17"/>
        <v>#DIV/0!</v>
      </c>
      <c r="BG31" s="227" t="e">
        <f t="shared" si="18"/>
        <v>#DIV/0!</v>
      </c>
      <c r="BH31" s="9"/>
      <c r="BI31" s="9"/>
      <c r="BJ31" s="9"/>
      <c r="BK31" s="8"/>
      <c r="BL31" s="8"/>
      <c r="BM31" s="10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ht="15" customHeight="1" x14ac:dyDescent="0.3">
      <c r="A32" s="82"/>
      <c r="B32" s="82"/>
      <c r="C32" s="82"/>
      <c r="D32" s="82"/>
      <c r="E32" s="82"/>
      <c r="F32" s="82" t="e">
        <f t="shared" si="0"/>
        <v>#DIV/0!</v>
      </c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132"/>
      <c r="R32" s="1"/>
      <c r="S32" s="1"/>
      <c r="T32" s="1"/>
      <c r="U32" s="1"/>
      <c r="V32" s="82"/>
      <c r="W32" s="82"/>
      <c r="X32" s="82"/>
      <c r="Y32" s="1"/>
      <c r="Z32" s="1"/>
      <c r="AA32" s="86"/>
      <c r="AB32" s="86"/>
      <c r="AC32" s="86"/>
      <c r="AD32" s="86"/>
      <c r="AE32" s="110"/>
      <c r="AF32" s="112"/>
      <c r="AG32" s="112"/>
      <c r="AH32" s="86"/>
      <c r="AI32" s="86"/>
      <c r="AJ32" s="110"/>
      <c r="AK32" s="86"/>
      <c r="AL32" s="110"/>
      <c r="AM32" s="86"/>
      <c r="AN32" s="231" t="e">
        <f t="shared" si="1"/>
        <v>#DIV/0!</v>
      </c>
      <c r="AO32" s="232" t="e">
        <f t="shared" si="2"/>
        <v>#DIV/0!</v>
      </c>
      <c r="AP32" s="232" t="e">
        <f t="shared" si="3"/>
        <v>#DIV/0!</v>
      </c>
      <c r="AQ32" s="232" t="e">
        <f t="shared" si="4"/>
        <v>#DIV/0!</v>
      </c>
      <c r="AR32" s="233" t="e">
        <f t="shared" si="5"/>
        <v>#DIV/0!</v>
      </c>
      <c r="AS32" s="223">
        <f t="shared" si="6"/>
        <v>6.25</v>
      </c>
      <c r="AT32" s="223">
        <f t="shared" si="7"/>
        <v>7.25</v>
      </c>
      <c r="AU32" s="223">
        <f t="shared" si="8"/>
        <v>7.25</v>
      </c>
      <c r="AV32" s="226">
        <f t="shared" si="21"/>
        <v>61.995082918909375</v>
      </c>
      <c r="AW32" s="226">
        <f t="shared" si="22"/>
        <v>43.837143532183127</v>
      </c>
      <c r="AX32" s="224">
        <f t="shared" si="19"/>
        <v>4.6208406559139155</v>
      </c>
      <c r="AY32" s="224">
        <f t="shared" si="20"/>
        <v>1.2349716123789747</v>
      </c>
      <c r="AZ32" s="226" t="e">
        <f t="shared" si="11"/>
        <v>#DIV/0!</v>
      </c>
      <c r="BA32" s="226" t="e">
        <f t="shared" si="12"/>
        <v>#DIV/0!</v>
      </c>
      <c r="BB32" s="226" t="e">
        <f t="shared" si="13"/>
        <v>#DIV/0!</v>
      </c>
      <c r="BC32" s="226" t="e">
        <f t="shared" si="14"/>
        <v>#DIV/0!</v>
      </c>
      <c r="BD32" s="226" t="e">
        <f t="shared" si="15"/>
        <v>#DIV/0!</v>
      </c>
      <c r="BE32" s="226" t="e">
        <f t="shared" si="16"/>
        <v>#DIV/0!</v>
      </c>
      <c r="BF32" s="226" t="e">
        <f t="shared" si="17"/>
        <v>#DIV/0!</v>
      </c>
      <c r="BG32" s="227" t="e">
        <f t="shared" si="18"/>
        <v>#DIV/0!</v>
      </c>
      <c r="BH32" s="9"/>
      <c r="BI32" s="9"/>
      <c r="BJ32" s="9"/>
      <c r="BK32" s="8"/>
      <c r="BL32" s="8"/>
      <c r="BM32" s="10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256" ht="15" customHeight="1" x14ac:dyDescent="0.3">
      <c r="A33" s="82"/>
      <c r="B33" s="82"/>
      <c r="C33" s="82"/>
      <c r="D33" s="82"/>
      <c r="E33" s="82"/>
      <c r="F33" s="82" t="e">
        <f t="shared" si="0"/>
        <v>#DIV/0!</v>
      </c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132"/>
      <c r="R33" s="1"/>
      <c r="S33" s="1"/>
      <c r="T33" s="1"/>
      <c r="U33" s="1"/>
      <c r="V33" s="82"/>
      <c r="W33" s="82"/>
      <c r="X33" s="82"/>
      <c r="Y33" s="1"/>
      <c r="Z33" s="1"/>
      <c r="AA33" s="86"/>
      <c r="AB33" s="86"/>
      <c r="AC33" s="86"/>
      <c r="AD33" s="86"/>
      <c r="AE33" s="110"/>
      <c r="AF33" s="112"/>
      <c r="AG33" s="112"/>
      <c r="AH33" s="86"/>
      <c r="AI33" s="86"/>
      <c r="AJ33" s="110"/>
      <c r="AK33" s="86"/>
      <c r="AL33" s="110"/>
      <c r="AM33" s="86"/>
      <c r="AN33" s="231" t="e">
        <f t="shared" si="1"/>
        <v>#DIV/0!</v>
      </c>
      <c r="AO33" s="232" t="e">
        <f t="shared" si="2"/>
        <v>#DIV/0!</v>
      </c>
      <c r="AP33" s="232" t="e">
        <f t="shared" si="3"/>
        <v>#DIV/0!</v>
      </c>
      <c r="AQ33" s="232" t="e">
        <f t="shared" si="4"/>
        <v>#DIV/0!</v>
      </c>
      <c r="AR33" s="233" t="e">
        <f t="shared" si="5"/>
        <v>#DIV/0!</v>
      </c>
      <c r="AS33" s="223">
        <f t="shared" si="6"/>
        <v>6.25</v>
      </c>
      <c r="AT33" s="223">
        <f t="shared" si="7"/>
        <v>7.25</v>
      </c>
      <c r="AU33" s="223">
        <f t="shared" si="8"/>
        <v>7.25</v>
      </c>
      <c r="AV33" s="226">
        <f t="shared" si="21"/>
        <v>61.995082918909375</v>
      </c>
      <c r="AW33" s="226">
        <f t="shared" si="22"/>
        <v>43.837143532183127</v>
      </c>
      <c r="AX33" s="224">
        <f t="shared" si="19"/>
        <v>4.6208406559139155</v>
      </c>
      <c r="AY33" s="224">
        <f t="shared" si="20"/>
        <v>1.2349716123789747</v>
      </c>
      <c r="AZ33" s="226" t="e">
        <f t="shared" si="11"/>
        <v>#DIV/0!</v>
      </c>
      <c r="BA33" s="226" t="e">
        <f t="shared" si="12"/>
        <v>#DIV/0!</v>
      </c>
      <c r="BB33" s="226" t="e">
        <f t="shared" si="13"/>
        <v>#DIV/0!</v>
      </c>
      <c r="BC33" s="226" t="e">
        <f t="shared" si="14"/>
        <v>#DIV/0!</v>
      </c>
      <c r="BD33" s="226" t="e">
        <f t="shared" si="15"/>
        <v>#DIV/0!</v>
      </c>
      <c r="BE33" s="226" t="e">
        <f t="shared" si="16"/>
        <v>#DIV/0!</v>
      </c>
      <c r="BF33" s="226" t="e">
        <f t="shared" si="17"/>
        <v>#DIV/0!</v>
      </c>
      <c r="BG33" s="227" t="e">
        <f t="shared" si="18"/>
        <v>#DIV/0!</v>
      </c>
      <c r="BH33" s="9"/>
      <c r="BI33" s="9"/>
      <c r="BJ33" s="9"/>
      <c r="BK33" s="8"/>
      <c r="BL33" s="8"/>
      <c r="BM33" s="10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</row>
    <row r="34" spans="1:256" ht="15" customHeight="1" x14ac:dyDescent="0.3">
      <c r="A34" s="82"/>
      <c r="B34" s="82"/>
      <c r="C34" s="82"/>
      <c r="D34" s="82"/>
      <c r="E34" s="82"/>
      <c r="F34" s="82" t="e">
        <f t="shared" si="0"/>
        <v>#DIV/0!</v>
      </c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132"/>
      <c r="R34" s="1"/>
      <c r="S34" s="1"/>
      <c r="T34" s="1"/>
      <c r="U34" s="1"/>
      <c r="V34" s="82"/>
      <c r="W34" s="82"/>
      <c r="X34" s="82"/>
      <c r="Y34" s="1"/>
      <c r="Z34" s="1"/>
      <c r="AA34" s="86"/>
      <c r="AB34" s="86"/>
      <c r="AC34" s="86"/>
      <c r="AD34" s="86"/>
      <c r="AE34" s="110"/>
      <c r="AF34" s="112"/>
      <c r="AG34" s="112"/>
      <c r="AH34" s="86"/>
      <c r="AI34" s="86"/>
      <c r="AJ34" s="110"/>
      <c r="AK34" s="86"/>
      <c r="AL34" s="110"/>
      <c r="AM34" s="86"/>
      <c r="AN34" s="231" t="e">
        <f t="shared" si="1"/>
        <v>#DIV/0!</v>
      </c>
      <c r="AO34" s="232" t="e">
        <f t="shared" si="2"/>
        <v>#DIV/0!</v>
      </c>
      <c r="AP34" s="232" t="e">
        <f t="shared" si="3"/>
        <v>#DIV/0!</v>
      </c>
      <c r="AQ34" s="232" t="e">
        <f t="shared" si="4"/>
        <v>#DIV/0!</v>
      </c>
      <c r="AR34" s="233" t="e">
        <f t="shared" si="5"/>
        <v>#DIV/0!</v>
      </c>
      <c r="AS34" s="223">
        <f t="shared" si="6"/>
        <v>6.25</v>
      </c>
      <c r="AT34" s="223">
        <f t="shared" si="7"/>
        <v>7.25</v>
      </c>
      <c r="AU34" s="223">
        <f t="shared" si="8"/>
        <v>7.25</v>
      </c>
      <c r="AV34" s="226">
        <f t="shared" si="21"/>
        <v>61.995082918909375</v>
      </c>
      <c r="AW34" s="226">
        <f t="shared" si="22"/>
        <v>43.837143532183127</v>
      </c>
      <c r="AX34" s="224">
        <f t="shared" si="19"/>
        <v>4.6208406559139155</v>
      </c>
      <c r="AY34" s="224">
        <f t="shared" si="20"/>
        <v>1.2349716123789747</v>
      </c>
      <c r="AZ34" s="226" t="e">
        <f t="shared" si="11"/>
        <v>#DIV/0!</v>
      </c>
      <c r="BA34" s="226" t="e">
        <f t="shared" si="12"/>
        <v>#DIV/0!</v>
      </c>
      <c r="BB34" s="226" t="e">
        <f t="shared" si="13"/>
        <v>#DIV/0!</v>
      </c>
      <c r="BC34" s="226" t="e">
        <f t="shared" si="14"/>
        <v>#DIV/0!</v>
      </c>
      <c r="BD34" s="226" t="e">
        <f t="shared" si="15"/>
        <v>#DIV/0!</v>
      </c>
      <c r="BE34" s="226" t="e">
        <f t="shared" si="16"/>
        <v>#DIV/0!</v>
      </c>
      <c r="BF34" s="226" t="e">
        <f t="shared" si="17"/>
        <v>#DIV/0!</v>
      </c>
      <c r="BG34" s="227" t="e">
        <f t="shared" si="18"/>
        <v>#DIV/0!</v>
      </c>
      <c r="BH34" s="9"/>
      <c r="BI34" s="9"/>
      <c r="BJ34" s="9"/>
      <c r="BK34" s="8"/>
      <c r="BL34" s="8"/>
      <c r="BM34" s="10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</row>
    <row r="35" spans="1:256" ht="15" customHeight="1" x14ac:dyDescent="0.3">
      <c r="A35" s="82"/>
      <c r="B35" s="82"/>
      <c r="C35" s="82"/>
      <c r="D35" s="82"/>
      <c r="E35" s="82"/>
      <c r="F35" s="82" t="e">
        <f t="shared" si="0"/>
        <v>#DIV/0!</v>
      </c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132"/>
      <c r="R35" s="1"/>
      <c r="S35" s="1"/>
      <c r="T35" s="1"/>
      <c r="U35" s="1"/>
      <c r="V35" s="82"/>
      <c r="W35" s="82"/>
      <c r="X35" s="82"/>
      <c r="Y35" s="1"/>
      <c r="Z35" s="1"/>
      <c r="AA35" s="86"/>
      <c r="AB35" s="86"/>
      <c r="AC35" s="86"/>
      <c r="AD35" s="86"/>
      <c r="AE35" s="110"/>
      <c r="AF35" s="112"/>
      <c r="AG35" s="112"/>
      <c r="AH35" s="86"/>
      <c r="AI35" s="86"/>
      <c r="AJ35" s="110"/>
      <c r="AK35" s="86"/>
      <c r="AL35" s="110"/>
      <c r="AM35" s="86"/>
      <c r="AN35" s="231" t="e">
        <f t="shared" si="1"/>
        <v>#DIV/0!</v>
      </c>
      <c r="AO35" s="232" t="e">
        <f t="shared" si="2"/>
        <v>#DIV/0!</v>
      </c>
      <c r="AP35" s="232" t="e">
        <f t="shared" si="3"/>
        <v>#DIV/0!</v>
      </c>
      <c r="AQ35" s="232" t="e">
        <f t="shared" si="4"/>
        <v>#DIV/0!</v>
      </c>
      <c r="AR35" s="233" t="e">
        <f t="shared" si="5"/>
        <v>#DIV/0!</v>
      </c>
      <c r="AS35" s="223">
        <f t="shared" si="6"/>
        <v>6.25</v>
      </c>
      <c r="AT35" s="223">
        <f t="shared" si="7"/>
        <v>7.25</v>
      </c>
      <c r="AU35" s="223">
        <f t="shared" si="8"/>
        <v>7.25</v>
      </c>
      <c r="AV35" s="226">
        <f t="shared" si="21"/>
        <v>61.995082918909375</v>
      </c>
      <c r="AW35" s="226">
        <f t="shared" si="22"/>
        <v>43.837143532183127</v>
      </c>
      <c r="AX35" s="224">
        <f t="shared" si="19"/>
        <v>4.6208406559139155</v>
      </c>
      <c r="AY35" s="224">
        <f t="shared" si="20"/>
        <v>1.2349716123789747</v>
      </c>
      <c r="AZ35" s="226" t="e">
        <f t="shared" si="11"/>
        <v>#DIV/0!</v>
      </c>
      <c r="BA35" s="226" t="e">
        <f t="shared" si="12"/>
        <v>#DIV/0!</v>
      </c>
      <c r="BB35" s="226" t="e">
        <f t="shared" si="13"/>
        <v>#DIV/0!</v>
      </c>
      <c r="BC35" s="226" t="e">
        <f t="shared" si="14"/>
        <v>#DIV/0!</v>
      </c>
      <c r="BD35" s="226" t="e">
        <f t="shared" si="15"/>
        <v>#DIV/0!</v>
      </c>
      <c r="BE35" s="226" t="e">
        <f t="shared" si="16"/>
        <v>#DIV/0!</v>
      </c>
      <c r="BF35" s="226" t="e">
        <f t="shared" si="17"/>
        <v>#DIV/0!</v>
      </c>
      <c r="BG35" s="227" t="e">
        <f t="shared" si="18"/>
        <v>#DIV/0!</v>
      </c>
      <c r="BH35" s="9"/>
      <c r="BI35" s="9"/>
      <c r="BJ35" s="9"/>
      <c r="BK35" s="8"/>
      <c r="BL35" s="8"/>
      <c r="BM35" s="10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</row>
    <row r="36" spans="1:256" ht="15" customHeight="1" x14ac:dyDescent="0.3">
      <c r="A36" s="82"/>
      <c r="B36" s="82"/>
      <c r="C36" s="82"/>
      <c r="D36" s="82"/>
      <c r="E36" s="82"/>
      <c r="F36" s="82" t="e">
        <f t="shared" si="0"/>
        <v>#DIV/0!</v>
      </c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132"/>
      <c r="R36" s="1"/>
      <c r="S36" s="1"/>
      <c r="T36" s="1"/>
      <c r="U36" s="1"/>
      <c r="V36" s="82"/>
      <c r="W36" s="82"/>
      <c r="X36" s="82"/>
      <c r="Y36" s="1"/>
      <c r="Z36" s="1"/>
      <c r="AA36" s="86"/>
      <c r="AB36" s="86"/>
      <c r="AC36" s="86"/>
      <c r="AD36" s="86"/>
      <c r="AE36" s="110"/>
      <c r="AF36" s="112"/>
      <c r="AG36" s="112"/>
      <c r="AH36" s="86"/>
      <c r="AI36" s="86"/>
      <c r="AJ36" s="110"/>
      <c r="AK36" s="86"/>
      <c r="AL36" s="110"/>
      <c r="AM36" s="86"/>
      <c r="AN36" s="231" t="e">
        <f t="shared" si="1"/>
        <v>#DIV/0!</v>
      </c>
      <c r="AO36" s="232" t="e">
        <f t="shared" si="2"/>
        <v>#DIV/0!</v>
      </c>
      <c r="AP36" s="232" t="e">
        <f t="shared" si="3"/>
        <v>#DIV/0!</v>
      </c>
      <c r="AQ36" s="232" t="e">
        <f t="shared" si="4"/>
        <v>#DIV/0!</v>
      </c>
      <c r="AR36" s="233" t="e">
        <f t="shared" si="5"/>
        <v>#DIV/0!</v>
      </c>
      <c r="AS36" s="223">
        <f t="shared" si="6"/>
        <v>6.25</v>
      </c>
      <c r="AT36" s="223">
        <f t="shared" si="7"/>
        <v>7.25</v>
      </c>
      <c r="AU36" s="223">
        <f t="shared" si="8"/>
        <v>7.25</v>
      </c>
      <c r="AV36" s="226">
        <f t="shared" si="21"/>
        <v>61.995082918909375</v>
      </c>
      <c r="AW36" s="226">
        <f t="shared" si="22"/>
        <v>43.837143532183127</v>
      </c>
      <c r="AX36" s="224">
        <f t="shared" si="19"/>
        <v>4.6208406559139155</v>
      </c>
      <c r="AY36" s="224">
        <f t="shared" si="20"/>
        <v>1.2349716123789747</v>
      </c>
      <c r="AZ36" s="226" t="e">
        <f t="shared" si="11"/>
        <v>#DIV/0!</v>
      </c>
      <c r="BA36" s="226" t="e">
        <f t="shared" si="12"/>
        <v>#DIV/0!</v>
      </c>
      <c r="BB36" s="226" t="e">
        <f t="shared" si="13"/>
        <v>#DIV/0!</v>
      </c>
      <c r="BC36" s="226" t="e">
        <f t="shared" si="14"/>
        <v>#DIV/0!</v>
      </c>
      <c r="BD36" s="226" t="e">
        <f t="shared" si="15"/>
        <v>#DIV/0!</v>
      </c>
      <c r="BE36" s="226" t="e">
        <f t="shared" si="16"/>
        <v>#DIV/0!</v>
      </c>
      <c r="BF36" s="226" t="e">
        <f t="shared" si="17"/>
        <v>#DIV/0!</v>
      </c>
      <c r="BG36" s="227" t="e">
        <f t="shared" si="18"/>
        <v>#DIV/0!</v>
      </c>
      <c r="BH36" s="9"/>
      <c r="BI36" s="9"/>
      <c r="BJ36" s="9"/>
      <c r="BK36" s="8"/>
      <c r="BL36" s="8"/>
      <c r="BM36" s="10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</row>
    <row r="37" spans="1:256" x14ac:dyDescent="0.2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1"/>
      <c r="AB37" s="23"/>
      <c r="AC37" s="23"/>
      <c r="AD37" s="23"/>
      <c r="AE37" s="23"/>
      <c r="AF37" s="16"/>
      <c r="AG37" s="16"/>
      <c r="AH37" s="19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20"/>
      <c r="AY37" s="20"/>
      <c r="AZ37" s="36"/>
      <c r="BA37" s="36"/>
      <c r="BB37" s="36"/>
      <c r="BC37" s="36"/>
      <c r="BD37" s="36"/>
      <c r="BE37" s="36"/>
      <c r="BF37" s="36"/>
      <c r="BG37" s="27"/>
      <c r="BH37" s="52"/>
      <c r="BI37" s="52"/>
      <c r="BJ37" s="52"/>
      <c r="BK37" s="52"/>
      <c r="BL37" s="52"/>
      <c r="BM37" s="52"/>
    </row>
    <row r="38" spans="1:256" x14ac:dyDescent="0.25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1"/>
      <c r="AB38" s="23"/>
      <c r="AC38" s="23"/>
      <c r="AD38" s="23"/>
      <c r="AE38" s="23"/>
      <c r="AF38" s="16"/>
      <c r="AG38" s="16"/>
      <c r="AH38" s="19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20"/>
      <c r="AY38" s="20"/>
      <c r="AZ38" s="36"/>
      <c r="BA38" s="36"/>
      <c r="BB38" s="36"/>
      <c r="BC38" s="36"/>
      <c r="BD38" s="36"/>
      <c r="BE38" s="36"/>
      <c r="BF38" s="36"/>
      <c r="BG38" s="27"/>
      <c r="BH38" s="52"/>
      <c r="BI38" s="52"/>
      <c r="BJ38" s="52"/>
      <c r="BK38" s="52"/>
      <c r="BL38" s="52"/>
      <c r="BM38" s="52"/>
    </row>
    <row r="39" spans="1:256" x14ac:dyDescent="0.25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1"/>
      <c r="AB39" s="23"/>
      <c r="AC39" s="23"/>
      <c r="AD39" s="23"/>
      <c r="AE39" s="23"/>
      <c r="AF39" s="16"/>
      <c r="AG39" s="16"/>
      <c r="AH39" s="19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20"/>
      <c r="AY39" s="20"/>
      <c r="AZ39" s="36"/>
      <c r="BA39" s="36"/>
      <c r="BB39" s="36"/>
      <c r="BC39" s="36"/>
      <c r="BD39" s="36"/>
      <c r="BE39" s="36"/>
      <c r="BF39" s="36"/>
      <c r="BG39" s="27"/>
      <c r="BH39" s="52"/>
      <c r="BI39" s="52"/>
      <c r="BJ39" s="52"/>
      <c r="BK39" s="52"/>
      <c r="BL39" s="52"/>
      <c r="BM39" s="52"/>
    </row>
    <row r="40" spans="1:256" x14ac:dyDescent="0.25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2" t="s">
        <v>90</v>
      </c>
      <c r="AB40" s="15"/>
      <c r="AC40" s="15"/>
      <c r="AD40" s="25"/>
      <c r="AE40" s="25"/>
      <c r="AF40" s="16"/>
      <c r="AG40" s="16"/>
      <c r="AH40" s="19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20"/>
      <c r="AY40" s="20"/>
      <c r="AZ40" s="36"/>
      <c r="BA40" s="36"/>
      <c r="BB40" s="36"/>
      <c r="BC40" s="36"/>
      <c r="BD40" s="36"/>
      <c r="BE40" s="36"/>
      <c r="BF40" s="36"/>
      <c r="BG40" s="27"/>
      <c r="BH40" s="52"/>
      <c r="BI40" s="52"/>
      <c r="BJ40" s="52"/>
      <c r="BK40" s="52"/>
      <c r="BL40" s="52"/>
      <c r="BM40" s="52"/>
    </row>
    <row r="41" spans="1:256" x14ac:dyDescent="0.25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2" t="s">
        <v>91</v>
      </c>
      <c r="AB41" s="15"/>
      <c r="AC41" s="15" t="s">
        <v>92</v>
      </c>
      <c r="AD41" s="25"/>
      <c r="AE41" s="25"/>
      <c r="AF41" s="16"/>
      <c r="AG41" s="16"/>
      <c r="AH41" s="19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20"/>
      <c r="AY41" s="20"/>
      <c r="AZ41" s="36"/>
      <c r="BA41" s="36"/>
      <c r="BB41" s="36"/>
      <c r="BC41" s="36"/>
      <c r="BD41" s="36"/>
      <c r="BE41" s="36"/>
      <c r="BF41" s="36"/>
      <c r="BG41" s="27"/>
      <c r="BH41" s="52"/>
      <c r="BI41" s="52"/>
      <c r="BJ41" s="52"/>
      <c r="BK41" s="52"/>
      <c r="BL41" s="52"/>
      <c r="BM41" s="52"/>
    </row>
    <row r="42" spans="1:256" x14ac:dyDescent="0.25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2">
        <v>13</v>
      </c>
      <c r="AB42" s="15">
        <v>1.2019999999999999E-2</v>
      </c>
      <c r="AC42" s="15">
        <v>1.2019999999999999E-2</v>
      </c>
      <c r="AD42" s="25"/>
      <c r="AE42" s="25"/>
      <c r="AF42" s="16"/>
      <c r="AG42" s="16"/>
      <c r="AH42" s="19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20"/>
      <c r="AY42" s="20"/>
      <c r="AZ42" s="36"/>
      <c r="BA42" s="36"/>
      <c r="BB42" s="36"/>
      <c r="BC42" s="36"/>
      <c r="BD42" s="36"/>
      <c r="BE42" s="36"/>
      <c r="BF42" s="36"/>
      <c r="BG42" s="27"/>
      <c r="BH42" s="52"/>
      <c r="BI42" s="52"/>
      <c r="BJ42" s="52"/>
      <c r="BK42" s="52"/>
      <c r="BL42" s="52"/>
      <c r="BM42" s="52"/>
    </row>
    <row r="43" spans="1:256" x14ac:dyDescent="0.25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2">
        <v>14</v>
      </c>
      <c r="AB43" s="15">
        <v>1.1690000000000001E-2</v>
      </c>
      <c r="AC43" s="15">
        <v>1.1690000000000001E-2</v>
      </c>
      <c r="AD43" s="25"/>
      <c r="AE43" s="25"/>
      <c r="AF43" s="16"/>
      <c r="AG43" s="16"/>
      <c r="AH43" s="19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20"/>
      <c r="AY43" s="20"/>
      <c r="AZ43" s="36"/>
      <c r="BA43" s="36"/>
      <c r="BB43" s="36"/>
      <c r="BC43" s="36"/>
      <c r="BD43" s="36"/>
      <c r="BE43" s="36"/>
      <c r="BF43" s="36"/>
      <c r="BG43" s="27"/>
      <c r="BH43" s="52"/>
      <c r="BI43" s="52"/>
      <c r="BJ43" s="52"/>
      <c r="BK43" s="52"/>
      <c r="BL43" s="52"/>
    </row>
    <row r="44" spans="1:256" x14ac:dyDescent="0.25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2">
        <v>15</v>
      </c>
      <c r="AB44" s="15">
        <v>1.1390000000000001E-2</v>
      </c>
      <c r="AC44" s="15">
        <v>1.1390000000000001E-2</v>
      </c>
      <c r="AD44" s="25"/>
      <c r="AE44" s="25"/>
      <c r="AF44" s="16"/>
      <c r="AG44" s="16"/>
      <c r="AH44" s="19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20"/>
      <c r="AY44" s="20"/>
      <c r="AZ44" s="36"/>
      <c r="BA44" s="36"/>
      <c r="BB44" s="36"/>
      <c r="BC44" s="36"/>
      <c r="BD44" s="36"/>
      <c r="BE44" s="36"/>
      <c r="BF44" s="36"/>
      <c r="BG44" s="27"/>
      <c r="BH44" s="52"/>
      <c r="BI44" s="52"/>
      <c r="BJ44" s="52"/>
      <c r="BK44" s="52"/>
      <c r="BL44" s="52"/>
    </row>
    <row r="45" spans="1:256" x14ac:dyDescent="0.25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2">
        <v>16</v>
      </c>
      <c r="AB45" s="15">
        <v>1.1090000000000001E-2</v>
      </c>
      <c r="AC45" s="15">
        <v>1.1090000000000001E-2</v>
      </c>
      <c r="AD45" s="25"/>
      <c r="AE45" s="25"/>
      <c r="AF45" s="16"/>
      <c r="AG45" s="16"/>
      <c r="AH45" s="19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20"/>
      <c r="AY45" s="20"/>
      <c r="AZ45" s="36"/>
      <c r="BA45" s="36"/>
      <c r="BB45" s="36"/>
      <c r="BC45" s="36"/>
      <c r="BD45" s="36"/>
      <c r="BE45" s="36"/>
      <c r="BF45" s="36"/>
      <c r="BG45" s="27"/>
      <c r="BH45" s="52"/>
      <c r="BI45" s="52"/>
      <c r="BJ45" s="52"/>
      <c r="BK45" s="52"/>
      <c r="BL45" s="52"/>
      <c r="BM45" s="53"/>
    </row>
    <row r="46" spans="1:256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2">
        <v>17</v>
      </c>
      <c r="AB46" s="15">
        <v>1.081E-2</v>
      </c>
      <c r="AC46" s="15">
        <v>1.081E-2</v>
      </c>
      <c r="AD46" s="25"/>
      <c r="AE46" s="25"/>
      <c r="AF46" s="16"/>
      <c r="AG46" s="16"/>
      <c r="AH46" s="19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20"/>
      <c r="AY46" s="20"/>
      <c r="AZ46" s="36"/>
      <c r="BA46" s="36"/>
      <c r="BB46" s="36"/>
      <c r="BC46" s="36"/>
      <c r="BD46" s="36"/>
      <c r="BE46" s="36"/>
      <c r="BF46" s="36"/>
      <c r="BG46" s="27"/>
      <c r="BH46" s="52"/>
      <c r="BI46" s="52"/>
      <c r="BJ46" s="52"/>
      <c r="BK46" s="52"/>
      <c r="BL46" s="52"/>
    </row>
    <row r="47" spans="1:256" x14ac:dyDescent="0.25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2">
        <v>18</v>
      </c>
      <c r="AB47" s="15">
        <v>1.0529999999999999E-2</v>
      </c>
      <c r="AC47" s="15">
        <v>1.0529999999999999E-2</v>
      </c>
      <c r="AD47" s="25"/>
      <c r="AE47" s="25"/>
      <c r="AF47" s="16"/>
      <c r="AG47" s="16"/>
      <c r="AH47" s="19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20"/>
      <c r="AY47" s="20"/>
      <c r="AZ47" s="36"/>
      <c r="BA47" s="36"/>
      <c r="BB47" s="36"/>
      <c r="BC47" s="36"/>
      <c r="BD47" s="36"/>
      <c r="BE47" s="36"/>
      <c r="BF47" s="36"/>
      <c r="BG47" s="27"/>
      <c r="BH47" s="52"/>
      <c r="BI47" s="52"/>
      <c r="BJ47" s="52"/>
      <c r="BK47" s="52"/>
      <c r="BL47" s="52"/>
    </row>
    <row r="48" spans="1:256" x14ac:dyDescent="0.25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2">
        <v>19</v>
      </c>
      <c r="AB48" s="15">
        <v>1.027E-2</v>
      </c>
      <c r="AC48" s="15">
        <v>1.027E-2</v>
      </c>
      <c r="AD48" s="25"/>
      <c r="AE48" s="25"/>
      <c r="AF48" s="16"/>
      <c r="AG48" s="16"/>
      <c r="AH48" s="19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20"/>
      <c r="AY48" s="20"/>
      <c r="AZ48" s="36"/>
      <c r="BA48" s="36"/>
      <c r="BB48" s="36"/>
      <c r="BC48" s="36"/>
      <c r="BD48" s="36"/>
      <c r="BE48" s="36"/>
      <c r="BF48" s="36"/>
      <c r="BG48" s="27"/>
      <c r="BH48" s="52"/>
      <c r="BI48" s="52"/>
      <c r="BJ48" s="52"/>
      <c r="BK48" s="52"/>
      <c r="BL48" s="52"/>
    </row>
    <row r="49" spans="1:64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2">
        <v>20</v>
      </c>
      <c r="AB49" s="15">
        <v>1.0020000000000001E-2</v>
      </c>
      <c r="AC49" s="15">
        <v>1.0020000000000001E-2</v>
      </c>
      <c r="AD49" s="25"/>
      <c r="AE49" s="25"/>
      <c r="AF49" s="16"/>
      <c r="AG49" s="16"/>
      <c r="AH49" s="19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20"/>
      <c r="AY49" s="20"/>
      <c r="AZ49" s="36"/>
      <c r="BA49" s="36"/>
      <c r="BB49" s="36"/>
      <c r="BC49" s="36"/>
      <c r="BD49" s="36"/>
      <c r="BE49" s="36"/>
      <c r="BF49" s="36"/>
      <c r="BG49" s="27"/>
      <c r="BH49" s="52"/>
      <c r="BI49" s="52"/>
      <c r="BJ49" s="52"/>
      <c r="BK49" s="52"/>
      <c r="BL49" s="52"/>
    </row>
    <row r="50" spans="1:64" x14ac:dyDescent="0.25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2">
        <v>21</v>
      </c>
      <c r="AB50" s="15">
        <v>9.7789999999999995E-3</v>
      </c>
      <c r="AC50" s="15">
        <v>9.7789999999999995E-3</v>
      </c>
      <c r="AD50" s="25"/>
      <c r="AE50" s="25"/>
      <c r="AF50" s="16"/>
      <c r="AG50" s="16"/>
      <c r="AH50" s="19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20"/>
      <c r="AY50" s="20"/>
      <c r="AZ50" s="36"/>
      <c r="BA50" s="36"/>
      <c r="BB50" s="36"/>
      <c r="BC50" s="36"/>
      <c r="BD50" s="36"/>
      <c r="BE50" s="36"/>
      <c r="BF50" s="36"/>
      <c r="BG50" s="27"/>
      <c r="BH50" s="52"/>
      <c r="BI50" s="52"/>
      <c r="BJ50" s="52"/>
      <c r="BK50" s="52"/>
      <c r="BL50" s="52"/>
    </row>
    <row r="51" spans="1:64" x14ac:dyDescent="0.25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2">
        <v>22</v>
      </c>
      <c r="AB51" s="15">
        <v>9.5480000000000009E-3</v>
      </c>
      <c r="AC51" s="15">
        <v>9.5480000000000009E-3</v>
      </c>
      <c r="AD51" s="25"/>
      <c r="AE51" s="15"/>
      <c r="AF51" s="16"/>
      <c r="AG51" s="16"/>
      <c r="AH51" s="19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20"/>
      <c r="AY51" s="20"/>
      <c r="AZ51" s="36"/>
      <c r="BA51" s="36"/>
      <c r="BB51" s="36"/>
      <c r="BC51" s="36"/>
      <c r="BD51" s="36"/>
      <c r="BE51" s="36"/>
      <c r="BF51" s="36"/>
      <c r="BG51" s="27"/>
      <c r="BH51" s="52"/>
      <c r="BI51" s="52"/>
      <c r="BJ51" s="52"/>
      <c r="BK51" s="52"/>
      <c r="BL51" s="52"/>
    </row>
    <row r="52" spans="1:64" x14ac:dyDescent="0.25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2">
        <v>23</v>
      </c>
      <c r="AB52" s="15">
        <v>9.325E-3</v>
      </c>
      <c r="AC52" s="15">
        <v>9.325E-3</v>
      </c>
      <c r="AD52" s="25"/>
      <c r="AE52" s="15"/>
      <c r="AF52" s="16"/>
      <c r="AG52" s="16"/>
      <c r="AH52" s="19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20"/>
      <c r="AY52" s="20"/>
      <c r="AZ52" s="36"/>
      <c r="BA52" s="36"/>
      <c r="BB52" s="36"/>
      <c r="BC52" s="36"/>
      <c r="BD52" s="36"/>
      <c r="BE52" s="36"/>
      <c r="BF52" s="36"/>
      <c r="BG52" s="27"/>
      <c r="BH52" s="52"/>
      <c r="BI52" s="52"/>
      <c r="BJ52" s="52"/>
      <c r="BK52" s="52"/>
      <c r="BL52" s="52"/>
    </row>
    <row r="53" spans="1:64" x14ac:dyDescent="0.2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2">
        <v>24</v>
      </c>
      <c r="AB53" s="15">
        <v>9.1109999999999993E-3</v>
      </c>
      <c r="AC53" s="15">
        <v>9.1109999999999993E-3</v>
      </c>
      <c r="AD53" s="25"/>
      <c r="AE53" s="15"/>
      <c r="AF53" s="17"/>
      <c r="AG53" s="17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1"/>
      <c r="AY53" s="21"/>
      <c r="AZ53" s="23"/>
      <c r="BA53" s="23"/>
      <c r="BB53" s="23"/>
      <c r="BC53" s="23"/>
      <c r="BD53" s="23"/>
      <c r="BE53" s="23"/>
      <c r="BF53" s="23"/>
      <c r="BG53" s="30"/>
    </row>
    <row r="54" spans="1:64" x14ac:dyDescent="0.25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2">
        <v>25</v>
      </c>
      <c r="AB54" s="15">
        <v>8.9039999999999987E-3</v>
      </c>
      <c r="AC54" s="15">
        <v>8.9039999999999987E-3</v>
      </c>
      <c r="AD54" s="25"/>
      <c r="AE54" s="15" t="str">
        <f>IF(MAX(AO8:AO10)&gt;=2,"WARNING: TEMPERATURES DIFFERED BY MORE THAN 2C @ 0 MINUTES","")</f>
        <v/>
      </c>
      <c r="AF54" s="17"/>
      <c r="AG54" s="17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1"/>
      <c r="AY54" s="21"/>
      <c r="AZ54" s="23"/>
      <c r="BA54" s="23"/>
      <c r="BB54" s="23"/>
      <c r="BC54" s="23"/>
      <c r="BD54" s="23"/>
      <c r="BE54" s="23"/>
      <c r="BF54" s="23"/>
      <c r="BG54" s="30"/>
    </row>
    <row r="55" spans="1:64" x14ac:dyDescent="0.25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2">
        <v>26</v>
      </c>
      <c r="AB55" s="15">
        <v>8.7050000000000009E-3</v>
      </c>
      <c r="AC55" s="15">
        <v>8.7050000000000009E-3</v>
      </c>
      <c r="AD55" s="25"/>
      <c r="AE55" s="15" t="str">
        <f>IF(MAX(AP8:AP10)&gt;=2,"WARNING: TEMPERATURES DIFFERED BY MORE THAN 2C @ 90 MINUTES","")</f>
        <v/>
      </c>
      <c r="AF55" s="17"/>
      <c r="AG55" s="17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1"/>
      <c r="AY55" s="21"/>
      <c r="AZ55" s="23"/>
      <c r="BA55" s="23"/>
      <c r="BB55" s="23"/>
      <c r="BC55" s="23"/>
      <c r="BD55" s="23"/>
      <c r="BE55" s="23"/>
      <c r="BF55" s="23"/>
      <c r="BG55" s="30"/>
    </row>
    <row r="56" spans="1:64" x14ac:dyDescent="0.25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2">
        <v>27</v>
      </c>
      <c r="AB56" s="15">
        <v>8.5129999999999997E-3</v>
      </c>
      <c r="AC56" s="15">
        <v>8.5129999999999997E-3</v>
      </c>
      <c r="AD56" s="25"/>
      <c r="AE56" s="15" t="str">
        <f>IF(MAX(AQ8:AQ10)&gt;=2,"WARNING: TEMPERATURES DIFFERED BY MORE THAN 2C @ 90 MINUTES","")</f>
        <v/>
      </c>
      <c r="AF56" s="17"/>
      <c r="AG56" s="17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1"/>
      <c r="AY56" s="21"/>
      <c r="AZ56" s="23"/>
      <c r="BA56" s="23"/>
      <c r="BB56" s="23"/>
      <c r="BC56" s="23"/>
      <c r="BD56" s="23"/>
      <c r="BE56" s="23"/>
      <c r="BF56" s="23"/>
      <c r="BG56" s="30"/>
    </row>
    <row r="57" spans="1:64" x14ac:dyDescent="0.25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2">
        <v>28</v>
      </c>
      <c r="AB57" s="15">
        <v>8.3269999999999993E-3</v>
      </c>
      <c r="AC57" s="15">
        <v>8.3269999999999993E-3</v>
      </c>
      <c r="AD57" s="15"/>
      <c r="AE57" s="15"/>
      <c r="AF57" s="17"/>
      <c r="AG57" s="17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1"/>
      <c r="AY57" s="21"/>
      <c r="AZ57" s="23"/>
      <c r="BA57" s="23"/>
      <c r="BB57" s="23"/>
      <c r="BC57" s="23"/>
      <c r="BD57" s="23"/>
      <c r="BE57" s="23"/>
      <c r="BF57" s="23"/>
      <c r="BG57" s="30"/>
    </row>
    <row r="58" spans="1:64" x14ac:dyDescent="0.25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2">
        <v>29</v>
      </c>
      <c r="AB58" s="15">
        <v>8.147999999999999E-3</v>
      </c>
      <c r="AC58" s="15">
        <v>8.147999999999999E-3</v>
      </c>
      <c r="AD58" s="15"/>
      <c r="AE58" s="15"/>
      <c r="AF58" s="17"/>
      <c r="AG58" s="17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1"/>
      <c r="AY58" s="21"/>
      <c r="AZ58" s="23"/>
      <c r="BA58" s="23"/>
      <c r="BB58" s="23"/>
      <c r="BC58" s="23"/>
      <c r="BD58" s="23"/>
      <c r="BE58" s="23"/>
      <c r="BF58" s="23"/>
      <c r="BG58" s="30"/>
    </row>
    <row r="59" spans="1:64" x14ac:dyDescent="0.2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2">
        <v>30</v>
      </c>
      <c r="AB59" s="15">
        <v>7.9749999999999995E-3</v>
      </c>
      <c r="AC59" s="15">
        <v>7.9749999999999995E-3</v>
      </c>
      <c r="AD59" s="15"/>
      <c r="AE59" s="15"/>
      <c r="AF59" s="17"/>
      <c r="AG59" s="17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1"/>
      <c r="AY59" s="21"/>
      <c r="AZ59" s="23"/>
      <c r="BA59" s="23"/>
      <c r="BB59" s="23"/>
      <c r="BC59" s="23"/>
      <c r="BD59" s="23"/>
      <c r="BE59" s="23"/>
      <c r="BF59" s="23"/>
      <c r="BG59" s="30"/>
    </row>
    <row r="60" spans="1:64" x14ac:dyDescent="0.25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2">
        <v>31</v>
      </c>
      <c r="AB60" s="15">
        <v>7.8079999999999998E-3</v>
      </c>
      <c r="AC60" s="15">
        <v>7.8079999999999998E-3</v>
      </c>
      <c r="AD60" s="15"/>
      <c r="AE60" s="15"/>
      <c r="AF60" s="17"/>
      <c r="AG60" s="17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1"/>
      <c r="AY60" s="21"/>
      <c r="AZ60" s="23"/>
      <c r="BA60" s="23"/>
      <c r="BB60" s="23"/>
      <c r="BC60" s="23"/>
      <c r="BD60" s="23"/>
      <c r="BE60" s="23"/>
      <c r="BF60" s="23"/>
      <c r="BG60" s="30"/>
    </row>
    <row r="61" spans="1:64" x14ac:dyDescent="0.25">
      <c r="AA61" s="13"/>
      <c r="AB61" s="14"/>
      <c r="AC61" s="14"/>
      <c r="AD61" s="14"/>
      <c r="AE61" s="14"/>
      <c r="AF61" s="18"/>
      <c r="AG61" s="18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26"/>
      <c r="AY61" s="26"/>
      <c r="AZ61" s="14"/>
      <c r="BA61" s="14"/>
      <c r="BB61" s="14"/>
      <c r="BC61" s="14"/>
      <c r="BD61" s="14"/>
      <c r="BE61" s="14"/>
      <c r="BF61" s="14"/>
      <c r="BG61" s="31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</sheetPr>
  <dimension ref="A1:HD74"/>
  <sheetViews>
    <sheetView workbookViewId="0">
      <selection activeCell="M19" sqref="M19"/>
    </sheetView>
  </sheetViews>
  <sheetFormatPr defaultColWidth="8.44140625" defaultRowHeight="13.2" x14ac:dyDescent="0.25"/>
  <cols>
    <col min="1" max="1" width="8.5546875" customWidth="1"/>
    <col min="2" max="2" width="7.6640625" customWidth="1"/>
    <col min="3" max="3" width="6.44140625" customWidth="1"/>
    <col min="4" max="4" width="8" bestFit="1" customWidth="1"/>
    <col min="5" max="5" width="9.109375" style="89" bestFit="1" customWidth="1"/>
    <col min="6" max="6" width="9.33203125" style="202" customWidth="1"/>
    <col min="7" max="7" width="9.44140625" style="202" bestFit="1" customWidth="1"/>
    <col min="8" max="8" width="7" bestFit="1" customWidth="1"/>
    <col min="9" max="9" width="7.33203125" customWidth="1"/>
    <col min="10" max="10" width="7.5546875" style="89" customWidth="1"/>
    <col min="11" max="11" width="7.33203125" customWidth="1"/>
    <col min="12" max="12" width="7.33203125" style="89" customWidth="1"/>
    <col min="13" max="13" width="7.33203125" customWidth="1"/>
    <col min="14" max="16" width="8.44140625" customWidth="1"/>
    <col min="17" max="17" width="8.44140625" style="89" customWidth="1"/>
    <col min="18" max="24" width="8.44140625" customWidth="1"/>
    <col min="25" max="25" width="7" customWidth="1"/>
    <col min="26" max="26" width="7.109375" customWidth="1"/>
    <col min="27" max="27" width="6.44140625" customWidth="1"/>
    <col min="28" max="29" width="6.6640625" customWidth="1"/>
    <col min="30" max="30" width="7" customWidth="1"/>
    <col min="31" max="31" width="8.5546875" bestFit="1" customWidth="1"/>
    <col min="32" max="32" width="7.109375" customWidth="1"/>
    <col min="33" max="33" width="7" customWidth="1"/>
    <col min="34" max="34" width="7.33203125" customWidth="1"/>
  </cols>
  <sheetData>
    <row r="1" spans="1:212" s="89" customFormat="1" ht="14.4" thickTop="1" thickBot="1" x14ac:dyDescent="0.3">
      <c r="A1" s="213" t="s">
        <v>116</v>
      </c>
      <c r="K1" s="137"/>
      <c r="L1" s="138"/>
      <c r="M1" s="138"/>
      <c r="N1" s="138"/>
      <c r="O1" s="138"/>
      <c r="P1" s="138"/>
      <c r="Q1" s="211"/>
      <c r="R1" s="213" t="s">
        <v>116</v>
      </c>
      <c r="S1" s="138"/>
      <c r="T1" s="138"/>
      <c r="U1" s="138"/>
      <c r="V1" s="138"/>
      <c r="W1" s="138"/>
      <c r="X1" s="138"/>
      <c r="Y1" s="139" t="s">
        <v>0</v>
      </c>
      <c r="Z1" s="139"/>
      <c r="AA1" s="140"/>
      <c r="AB1" s="139">
        <v>2.6</v>
      </c>
      <c r="AC1" s="141"/>
      <c r="AD1" s="142"/>
      <c r="AE1" s="140"/>
      <c r="AF1" s="143" t="s">
        <v>1</v>
      </c>
      <c r="AG1" s="140"/>
      <c r="AH1" s="140"/>
      <c r="AI1" s="235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  <c r="DX1" s="134"/>
      <c r="DY1" s="134"/>
      <c r="DZ1" s="134"/>
      <c r="EA1" s="134"/>
      <c r="EB1" s="134"/>
      <c r="EC1" s="134"/>
      <c r="ED1" s="134"/>
      <c r="EE1" s="134"/>
      <c r="EF1" s="134"/>
      <c r="EG1" s="134"/>
      <c r="EH1" s="134"/>
      <c r="EI1" s="134"/>
      <c r="EJ1" s="134"/>
      <c r="EK1" s="134"/>
      <c r="EL1" s="134"/>
      <c r="EM1" s="134"/>
      <c r="EN1" s="134"/>
      <c r="EO1" s="134"/>
      <c r="EP1" s="134"/>
      <c r="EQ1" s="134"/>
      <c r="ER1" s="134"/>
      <c r="ES1" s="134"/>
      <c r="ET1" s="134"/>
      <c r="EU1" s="134"/>
      <c r="EV1" s="134"/>
      <c r="EW1" s="134"/>
      <c r="EX1" s="134"/>
      <c r="EY1" s="134"/>
      <c r="EZ1" s="134"/>
      <c r="FA1" s="134"/>
      <c r="FB1" s="134"/>
      <c r="FC1" s="134"/>
      <c r="FD1" s="134"/>
      <c r="FE1" s="134"/>
      <c r="FF1" s="134"/>
      <c r="FG1" s="134"/>
      <c r="FH1" s="134"/>
      <c r="FI1" s="134"/>
      <c r="FJ1" s="134"/>
      <c r="FK1" s="134"/>
      <c r="FL1" s="134"/>
      <c r="FM1" s="134"/>
      <c r="FN1" s="134"/>
      <c r="FO1" s="134"/>
      <c r="FP1" s="134"/>
      <c r="FQ1" s="134"/>
      <c r="FR1" s="134"/>
      <c r="FS1" s="134"/>
      <c r="FT1" s="134"/>
      <c r="FU1" s="134"/>
      <c r="FV1" s="134"/>
      <c r="FW1" s="134"/>
      <c r="FX1" s="134"/>
      <c r="FY1" s="134"/>
      <c r="FZ1" s="134"/>
      <c r="GA1" s="134"/>
      <c r="GB1" s="134"/>
      <c r="GC1" s="134"/>
      <c r="GD1" s="134"/>
      <c r="GE1" s="134"/>
      <c r="GF1" s="134"/>
      <c r="GG1" s="134"/>
      <c r="GH1" s="134"/>
      <c r="GI1" s="134"/>
      <c r="GJ1" s="134"/>
      <c r="GK1" s="134"/>
      <c r="GL1" s="134"/>
      <c r="GM1" s="134"/>
      <c r="GN1" s="134"/>
      <c r="GO1" s="134"/>
      <c r="GP1" s="134"/>
      <c r="GQ1" s="134"/>
      <c r="GR1" s="134"/>
      <c r="GS1" s="134"/>
      <c r="GT1" s="134"/>
      <c r="GU1" s="134"/>
      <c r="GV1" s="134"/>
      <c r="GW1" s="134"/>
      <c r="GX1" s="134"/>
      <c r="GY1" s="134"/>
      <c r="GZ1" s="134"/>
      <c r="HA1" s="134"/>
      <c r="HB1" s="134"/>
      <c r="HC1" s="134"/>
      <c r="HD1" s="134"/>
    </row>
    <row r="2" spans="1:212" s="89" customFormat="1" ht="13.8" thickTop="1" x14ac:dyDescent="0.25">
      <c r="A2" s="144" t="s">
        <v>3</v>
      </c>
      <c r="K2" s="145" t="s">
        <v>2</v>
      </c>
      <c r="L2" s="146"/>
      <c r="M2" s="146"/>
      <c r="N2" s="106"/>
      <c r="O2" s="106"/>
      <c r="P2" s="106"/>
      <c r="Q2" s="211"/>
      <c r="R2" s="145" t="s">
        <v>2</v>
      </c>
      <c r="S2" s="146"/>
      <c r="T2" s="146"/>
      <c r="U2" s="106"/>
      <c r="V2" s="106"/>
      <c r="W2" s="106"/>
      <c r="Y2" s="146" t="s">
        <v>4</v>
      </c>
      <c r="Z2" s="146"/>
      <c r="AA2" s="134"/>
      <c r="AB2" s="146">
        <v>1</v>
      </c>
      <c r="AC2" s="147"/>
      <c r="AE2" s="148"/>
      <c r="AF2" s="149">
        <v>0</v>
      </c>
      <c r="AG2" s="149">
        <v>90</v>
      </c>
      <c r="AH2" s="150">
        <f>AB8</f>
        <v>1260</v>
      </c>
      <c r="AI2" s="235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  <c r="EK2" s="134"/>
      <c r="EL2" s="134"/>
      <c r="EM2" s="134"/>
      <c r="EN2" s="134"/>
      <c r="EO2" s="134"/>
      <c r="EP2" s="134"/>
      <c r="EQ2" s="134"/>
      <c r="ER2" s="134"/>
      <c r="ES2" s="134"/>
      <c r="ET2" s="134"/>
      <c r="EU2" s="134"/>
      <c r="EV2" s="134"/>
      <c r="EW2" s="134"/>
      <c r="EX2" s="134"/>
      <c r="EY2" s="134"/>
      <c r="EZ2" s="134"/>
      <c r="FA2" s="134"/>
      <c r="FB2" s="134"/>
      <c r="FC2" s="134"/>
      <c r="FD2" s="134"/>
      <c r="FE2" s="134"/>
      <c r="FF2" s="134"/>
      <c r="FG2" s="134"/>
      <c r="FH2" s="134"/>
      <c r="FI2" s="134"/>
      <c r="FJ2" s="134"/>
      <c r="FK2" s="134"/>
      <c r="FL2" s="134"/>
      <c r="FM2" s="134"/>
      <c r="FN2" s="134"/>
      <c r="FO2" s="134"/>
      <c r="FP2" s="134"/>
      <c r="FQ2" s="134"/>
      <c r="FR2" s="134"/>
      <c r="FS2" s="134"/>
      <c r="FT2" s="134"/>
      <c r="FU2" s="134"/>
      <c r="FV2" s="134"/>
      <c r="FW2" s="134"/>
      <c r="FX2" s="134"/>
      <c r="FY2" s="134"/>
      <c r="FZ2" s="134"/>
      <c r="GA2" s="134"/>
      <c r="GB2" s="134"/>
      <c r="GC2" s="134"/>
      <c r="GD2" s="134"/>
      <c r="GE2" s="134"/>
      <c r="GF2" s="134"/>
      <c r="GG2" s="134"/>
      <c r="GH2" s="134"/>
      <c r="GI2" s="134"/>
      <c r="GJ2" s="134"/>
      <c r="GK2" s="134"/>
      <c r="GL2" s="134"/>
      <c r="GM2" s="134"/>
      <c r="GN2" s="134"/>
      <c r="GO2" s="134"/>
      <c r="GP2" s="134"/>
      <c r="GQ2" s="134"/>
      <c r="GR2" s="134"/>
      <c r="GS2" s="134"/>
      <c r="GT2" s="134"/>
      <c r="GU2" s="134"/>
      <c r="GV2" s="134"/>
      <c r="GW2" s="134"/>
      <c r="GX2" s="134"/>
      <c r="GY2" s="134"/>
      <c r="GZ2" s="134"/>
      <c r="HA2" s="134"/>
      <c r="HB2" s="134"/>
      <c r="HC2" s="134"/>
      <c r="HD2" s="134"/>
    </row>
    <row r="3" spans="1:212" s="89" customFormat="1" x14ac:dyDescent="0.25">
      <c r="A3" s="152"/>
      <c r="K3" s="153"/>
      <c r="N3" s="106"/>
      <c r="O3" s="106"/>
      <c r="P3" s="106"/>
      <c r="Q3" s="211"/>
      <c r="R3" s="153"/>
      <c r="U3" s="106"/>
      <c r="V3" s="106"/>
      <c r="W3" s="106"/>
      <c r="Y3" s="146" t="s">
        <v>5</v>
      </c>
      <c r="Z3" s="146"/>
      <c r="AA3" s="134"/>
      <c r="AB3" s="146">
        <v>5</v>
      </c>
      <c r="AC3" s="147"/>
      <c r="AE3" s="154"/>
      <c r="AF3" s="151" t="s">
        <v>6</v>
      </c>
      <c r="AG3" s="151" t="s">
        <v>6</v>
      </c>
      <c r="AH3" s="155" t="s">
        <v>6</v>
      </c>
      <c r="AI3" s="235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</row>
    <row r="4" spans="1:212" s="89" customFormat="1" ht="15" customHeight="1" x14ac:dyDescent="0.25">
      <c r="A4" s="144"/>
      <c r="F4" s="89" t="s">
        <v>8</v>
      </c>
      <c r="K4" s="145" t="s">
        <v>9</v>
      </c>
      <c r="L4" s="146"/>
      <c r="M4" s="146"/>
      <c r="N4" s="106"/>
      <c r="O4" s="106"/>
      <c r="P4" s="106"/>
      <c r="Q4" s="211"/>
      <c r="R4" s="145" t="s">
        <v>9</v>
      </c>
      <c r="S4" s="146"/>
      <c r="T4" s="146"/>
      <c r="U4" s="106"/>
      <c r="V4" s="106"/>
      <c r="W4" s="106"/>
      <c r="Y4" s="146"/>
      <c r="Z4" s="146"/>
      <c r="AA4" s="134"/>
      <c r="AB4" s="146"/>
      <c r="AC4" s="147"/>
      <c r="AE4" s="154" t="s">
        <v>10</v>
      </c>
      <c r="AF4" s="84"/>
      <c r="AG4" s="84"/>
      <c r="AH4" s="85"/>
      <c r="AI4" s="235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</row>
    <row r="5" spans="1:212" s="89" customFormat="1" ht="15" customHeight="1" x14ac:dyDescent="0.25">
      <c r="A5" s="144"/>
      <c r="F5" s="89" t="s">
        <v>11</v>
      </c>
      <c r="K5" s="145" t="s">
        <v>12</v>
      </c>
      <c r="L5" s="146"/>
      <c r="M5" s="146"/>
      <c r="N5" s="106"/>
      <c r="O5" s="106"/>
      <c r="P5" s="106"/>
      <c r="Q5" s="211"/>
      <c r="R5" s="145" t="s">
        <v>12</v>
      </c>
      <c r="S5" s="146"/>
      <c r="T5" s="146"/>
      <c r="U5" s="106"/>
      <c r="V5" s="106"/>
      <c r="W5" s="106"/>
      <c r="Y5" s="146" t="s">
        <v>13</v>
      </c>
      <c r="Z5" s="146"/>
      <c r="AA5" s="134"/>
      <c r="AB5" s="146">
        <v>0.5</v>
      </c>
      <c r="AC5" s="156" t="s">
        <v>106</v>
      </c>
      <c r="AE5" s="154" t="s">
        <v>14</v>
      </c>
      <c r="AF5" s="84"/>
      <c r="AG5" s="84"/>
      <c r="AH5" s="85"/>
      <c r="AI5" s="235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</row>
    <row r="6" spans="1:212" s="89" customFormat="1" ht="15" customHeight="1" x14ac:dyDescent="0.25">
      <c r="A6" s="144"/>
      <c r="F6" s="89" t="s">
        <v>15</v>
      </c>
      <c r="K6" s="157" t="s">
        <v>16</v>
      </c>
      <c r="L6" s="158"/>
      <c r="M6" s="159"/>
      <c r="N6" s="106"/>
      <c r="O6" s="106"/>
      <c r="P6" s="106"/>
      <c r="Q6" s="211"/>
      <c r="R6" s="157" t="s">
        <v>16</v>
      </c>
      <c r="S6" s="158"/>
      <c r="T6" s="159"/>
      <c r="U6" s="106"/>
      <c r="V6" s="106"/>
      <c r="W6" s="106"/>
      <c r="Y6" s="146" t="s">
        <v>17</v>
      </c>
      <c r="Z6" s="146"/>
      <c r="AA6" s="134"/>
      <c r="AB6" s="146">
        <v>1</v>
      </c>
      <c r="AC6" s="156" t="s">
        <v>107</v>
      </c>
      <c r="AE6" s="154" t="s">
        <v>18</v>
      </c>
      <c r="AF6" s="159"/>
      <c r="AG6" s="84"/>
      <c r="AH6" s="85"/>
      <c r="AI6" s="235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</row>
    <row r="7" spans="1:212" s="89" customFormat="1" ht="13.8" thickBot="1" x14ac:dyDescent="0.3">
      <c r="K7" s="145" t="s">
        <v>19</v>
      </c>
      <c r="L7" s="146"/>
      <c r="M7" s="159"/>
      <c r="N7" s="106"/>
      <c r="O7" s="106"/>
      <c r="P7" s="106"/>
      <c r="Q7" s="211"/>
      <c r="R7" s="145" t="s">
        <v>19</v>
      </c>
      <c r="S7" s="146"/>
      <c r="T7" s="159"/>
      <c r="U7" s="106"/>
      <c r="V7" s="106"/>
      <c r="W7" s="106"/>
      <c r="Y7" s="146" t="s">
        <v>20</v>
      </c>
      <c r="Z7" s="146"/>
      <c r="AA7" s="134"/>
      <c r="AB7" s="146">
        <v>90</v>
      </c>
      <c r="AC7" s="156" t="s">
        <v>108</v>
      </c>
      <c r="AE7" s="160"/>
      <c r="AF7" s="134"/>
      <c r="AG7" s="159"/>
      <c r="AH7" s="161"/>
      <c r="AI7" s="235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</row>
    <row r="8" spans="1:212" s="89" customFormat="1" ht="15" customHeight="1" thickBot="1" x14ac:dyDescent="0.3">
      <c r="A8" s="162"/>
      <c r="B8" s="162"/>
      <c r="C8" s="162"/>
      <c r="D8" s="162"/>
      <c r="E8" s="162" t="s">
        <v>22</v>
      </c>
      <c r="F8" s="162" t="s">
        <v>23</v>
      </c>
      <c r="G8" s="162"/>
      <c r="H8" s="162"/>
      <c r="I8" s="162"/>
      <c r="J8" s="162"/>
      <c r="K8" s="207" t="s">
        <v>111</v>
      </c>
      <c r="L8" s="134"/>
      <c r="M8" s="134"/>
      <c r="N8" s="134"/>
      <c r="O8" s="134"/>
      <c r="P8" s="134"/>
      <c r="Q8" s="211"/>
      <c r="R8" s="207" t="s">
        <v>111</v>
      </c>
      <c r="S8" s="134"/>
      <c r="T8" s="134"/>
      <c r="U8" s="134"/>
      <c r="V8" s="134"/>
      <c r="W8" s="134"/>
      <c r="X8" s="134"/>
      <c r="Y8" s="146" t="s">
        <v>24</v>
      </c>
      <c r="Z8" s="146"/>
      <c r="AA8" s="134"/>
      <c r="AB8" s="54">
        <v>1260</v>
      </c>
      <c r="AC8" s="134"/>
      <c r="AD8" s="203"/>
      <c r="AE8" s="134" t="s">
        <v>25</v>
      </c>
      <c r="AF8" s="134">
        <f>ABS(AF4-AF5)</f>
        <v>0</v>
      </c>
      <c r="AG8" s="134">
        <f>ABS(AG4-AG5)</f>
        <v>0</v>
      </c>
      <c r="AH8" s="163">
        <f>ABS(AH4-AH5)</f>
        <v>0</v>
      </c>
      <c r="AI8" s="235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  <c r="EM8" s="134"/>
      <c r="EN8" s="134"/>
      <c r="EO8" s="134"/>
      <c r="EP8" s="134"/>
      <c r="EQ8" s="134"/>
      <c r="ER8" s="134"/>
      <c r="ES8" s="134"/>
      <c r="ET8" s="134"/>
      <c r="EU8" s="134"/>
      <c r="EV8" s="134"/>
      <c r="EW8" s="134"/>
      <c r="EX8" s="134"/>
      <c r="EY8" s="134"/>
      <c r="EZ8" s="134"/>
      <c r="FA8" s="134"/>
      <c r="FB8" s="134"/>
      <c r="FC8" s="134"/>
      <c r="FD8" s="134"/>
      <c r="FE8" s="134"/>
      <c r="FF8" s="134"/>
      <c r="FG8" s="134"/>
      <c r="FH8" s="134"/>
      <c r="FI8" s="134"/>
      <c r="FJ8" s="134"/>
      <c r="FK8" s="134"/>
      <c r="FL8" s="134"/>
      <c r="FM8" s="134"/>
      <c r="FN8" s="134"/>
      <c r="FO8" s="134"/>
      <c r="FP8" s="134"/>
      <c r="FQ8" s="134"/>
      <c r="FR8" s="134"/>
      <c r="FS8" s="134"/>
      <c r="FT8" s="134"/>
      <c r="FU8" s="134"/>
      <c r="FV8" s="134"/>
      <c r="FW8" s="134"/>
      <c r="FX8" s="134"/>
      <c r="FY8" s="134"/>
      <c r="FZ8" s="134"/>
      <c r="GA8" s="134"/>
      <c r="GB8" s="134"/>
      <c r="GC8" s="134"/>
      <c r="GD8" s="134"/>
      <c r="GE8" s="134"/>
      <c r="GF8" s="134"/>
      <c r="GG8" s="134"/>
      <c r="GH8" s="134"/>
      <c r="GI8" s="134"/>
      <c r="GJ8" s="134"/>
      <c r="GK8" s="134"/>
      <c r="GL8" s="134"/>
      <c r="GM8" s="134"/>
      <c r="GN8" s="134"/>
      <c r="GO8" s="134"/>
      <c r="GP8" s="134"/>
      <c r="GQ8" s="134"/>
      <c r="GR8" s="134"/>
      <c r="GS8" s="134"/>
      <c r="GT8" s="134"/>
      <c r="GU8" s="134"/>
      <c r="GV8" s="134"/>
      <c r="GW8" s="134"/>
      <c r="GX8" s="134"/>
      <c r="GY8" s="134"/>
      <c r="GZ8" s="134"/>
      <c r="HA8" s="134"/>
      <c r="HB8" s="134"/>
      <c r="HC8" s="134"/>
      <c r="HD8" s="134"/>
    </row>
    <row r="9" spans="1:212" s="89" customFormat="1" x14ac:dyDescent="0.25">
      <c r="A9" s="164"/>
      <c r="B9" s="164"/>
      <c r="C9" s="164"/>
      <c r="D9" s="164"/>
      <c r="E9" s="164" t="s">
        <v>26</v>
      </c>
      <c r="F9" s="164" t="s">
        <v>27</v>
      </c>
      <c r="G9" s="164"/>
      <c r="H9" s="164"/>
      <c r="I9" s="164"/>
      <c r="J9" s="164"/>
      <c r="K9" s="153" t="s">
        <v>28</v>
      </c>
      <c r="M9" s="146"/>
      <c r="N9" s="134"/>
      <c r="O9" s="134"/>
      <c r="P9" s="134"/>
      <c r="Q9" s="211"/>
      <c r="R9" s="153" t="s">
        <v>28</v>
      </c>
      <c r="T9" s="146"/>
      <c r="U9" s="134"/>
      <c r="V9" s="134"/>
      <c r="W9" s="134"/>
      <c r="X9" s="134"/>
      <c r="Y9" s="165" t="s">
        <v>95</v>
      </c>
      <c r="Z9" s="134"/>
      <c r="AA9" s="134"/>
      <c r="AB9" s="134"/>
      <c r="AC9" s="134"/>
      <c r="AE9" s="154" t="s">
        <v>29</v>
      </c>
      <c r="AF9" s="134"/>
      <c r="AG9" s="134">
        <f>ABS(AG5-AG6)</f>
        <v>0</v>
      </c>
      <c r="AH9" s="163">
        <f>ABS(AH5-AH6)</f>
        <v>0</v>
      </c>
      <c r="AI9" s="235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</row>
    <row r="10" spans="1:212" s="89" customFormat="1" ht="13.8" thickBot="1" x14ac:dyDescent="0.3">
      <c r="A10" s="164"/>
      <c r="B10" s="164"/>
      <c r="C10" s="164"/>
      <c r="D10" s="164"/>
      <c r="E10" s="164" t="s">
        <v>33</v>
      </c>
      <c r="F10" s="164" t="s">
        <v>33</v>
      </c>
      <c r="G10" s="164" t="s">
        <v>34</v>
      </c>
      <c r="I10" s="164" t="s">
        <v>55</v>
      </c>
      <c r="J10" s="164" t="s">
        <v>55</v>
      </c>
      <c r="K10" s="166"/>
      <c r="Q10" s="211"/>
      <c r="R10" s="166"/>
      <c r="Y10" s="165" t="s">
        <v>96</v>
      </c>
      <c r="Z10" s="134"/>
      <c r="AA10" s="134"/>
      <c r="AB10" s="134"/>
      <c r="AC10" s="146"/>
      <c r="AE10" s="167" t="s">
        <v>36</v>
      </c>
      <c r="AF10" s="168"/>
      <c r="AG10" s="168">
        <f>ABS(AG4-AG6)</f>
        <v>0</v>
      </c>
      <c r="AH10" s="169">
        <f>ABS(AH4-AH6)</f>
        <v>0</v>
      </c>
      <c r="AI10" s="235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  <c r="EM10" s="134"/>
      <c r="EN10" s="134"/>
      <c r="EO10" s="134"/>
      <c r="EP10" s="134"/>
      <c r="EQ10" s="134"/>
      <c r="ER10" s="134"/>
      <c r="ES10" s="134"/>
      <c r="ET10" s="134"/>
      <c r="EU10" s="134"/>
      <c r="EV10" s="134"/>
      <c r="EW10" s="134"/>
      <c r="EX10" s="134"/>
      <c r="EY10" s="134"/>
      <c r="EZ10" s="134"/>
      <c r="FA10" s="134"/>
      <c r="FB10" s="134"/>
      <c r="FC10" s="134"/>
      <c r="FD10" s="134"/>
      <c r="FE10" s="134"/>
      <c r="FF10" s="134"/>
      <c r="FG10" s="134"/>
      <c r="FH10" s="134"/>
      <c r="FI10" s="134"/>
      <c r="FJ10" s="134"/>
      <c r="FK10" s="134"/>
      <c r="FL10" s="134"/>
      <c r="FM10" s="134"/>
      <c r="FN10" s="134"/>
      <c r="FO10" s="134"/>
      <c r="FP10" s="134"/>
      <c r="FQ10" s="134"/>
      <c r="FR10" s="134"/>
      <c r="FS10" s="134"/>
      <c r="FT10" s="134"/>
      <c r="FU10" s="134"/>
      <c r="FV10" s="134"/>
      <c r="FW10" s="134"/>
      <c r="FX10" s="134"/>
      <c r="FY10" s="134"/>
      <c r="FZ10" s="134"/>
      <c r="GA10" s="134"/>
      <c r="GB10" s="134"/>
      <c r="GC10" s="134"/>
      <c r="GD10" s="134"/>
      <c r="GE10" s="134"/>
      <c r="GF10" s="134"/>
      <c r="GG10" s="134"/>
      <c r="GH10" s="134"/>
      <c r="GI10" s="134"/>
      <c r="GJ10" s="134"/>
      <c r="GK10" s="134"/>
      <c r="GL10" s="134"/>
      <c r="GM10" s="134"/>
      <c r="GN10" s="134"/>
      <c r="GO10" s="134"/>
      <c r="GP10" s="134"/>
      <c r="GQ10" s="134"/>
      <c r="GR10" s="134"/>
      <c r="GS10" s="134"/>
      <c r="GT10" s="134"/>
      <c r="GU10" s="134"/>
      <c r="GV10" s="134"/>
      <c r="GW10" s="134"/>
      <c r="GX10" s="134"/>
      <c r="GY10" s="134"/>
      <c r="GZ10" s="134"/>
      <c r="HA10" s="134"/>
      <c r="HB10" s="134"/>
      <c r="HC10" s="134"/>
      <c r="HD10" s="134"/>
    </row>
    <row r="11" spans="1:212" s="89" customFormat="1" ht="14.4" thickTop="1" thickBot="1" x14ac:dyDescent="0.3">
      <c r="A11" s="164"/>
      <c r="B11" s="164"/>
      <c r="C11" s="164"/>
      <c r="D11" s="164"/>
      <c r="E11" s="164" t="s">
        <v>42</v>
      </c>
      <c r="F11" s="164" t="s">
        <v>42</v>
      </c>
      <c r="G11" s="164" t="s">
        <v>7</v>
      </c>
      <c r="H11" s="164" t="s">
        <v>55</v>
      </c>
      <c r="I11" s="89" t="s">
        <v>105</v>
      </c>
      <c r="J11" s="164" t="s">
        <v>105</v>
      </c>
      <c r="K11" s="153" t="s">
        <v>114</v>
      </c>
      <c r="M11" s="133"/>
      <c r="N11" s="133" t="s">
        <v>115</v>
      </c>
      <c r="Q11" s="211"/>
      <c r="R11" s="153" t="s">
        <v>114</v>
      </c>
      <c r="T11" s="133"/>
      <c r="U11" s="89" t="s">
        <v>115</v>
      </c>
      <c r="Y11" s="165" t="s">
        <v>97</v>
      </c>
      <c r="Z11" s="134"/>
      <c r="AA11" s="134"/>
      <c r="AB11" s="134"/>
      <c r="AC11" s="134"/>
      <c r="AE11" s="146"/>
      <c r="AF11" s="134"/>
      <c r="AG11" s="134"/>
      <c r="AH11" s="134"/>
      <c r="AI11" s="235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  <c r="EM11" s="134"/>
      <c r="EN11" s="134"/>
      <c r="EO11" s="134"/>
      <c r="EP11" s="134"/>
      <c r="EQ11" s="134"/>
      <c r="ER11" s="134"/>
      <c r="ES11" s="134"/>
      <c r="ET11" s="134"/>
      <c r="EU11" s="134"/>
      <c r="EV11" s="134"/>
      <c r="EW11" s="134"/>
      <c r="EX11" s="134"/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/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/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</row>
    <row r="12" spans="1:212" s="89" customFormat="1" ht="13.8" thickTop="1" x14ac:dyDescent="0.25">
      <c r="A12" s="164" t="s">
        <v>49</v>
      </c>
      <c r="C12" s="164" t="s">
        <v>50</v>
      </c>
      <c r="D12" s="164" t="s">
        <v>50</v>
      </c>
      <c r="E12" s="164" t="s">
        <v>51</v>
      </c>
      <c r="F12" s="164" t="s">
        <v>51</v>
      </c>
      <c r="G12" s="164" t="s">
        <v>51</v>
      </c>
      <c r="H12" s="164" t="s">
        <v>105</v>
      </c>
      <c r="I12" s="164" t="s">
        <v>80</v>
      </c>
      <c r="J12" s="164" t="s">
        <v>104</v>
      </c>
      <c r="K12" s="170"/>
      <c r="L12" s="171"/>
      <c r="M12" s="172"/>
      <c r="N12" s="172"/>
      <c r="O12" s="172"/>
      <c r="P12" s="173"/>
      <c r="Q12" s="211"/>
      <c r="R12" s="170"/>
      <c r="S12" s="171"/>
      <c r="T12" s="172"/>
      <c r="U12" s="172"/>
      <c r="V12" s="172"/>
      <c r="W12" s="173"/>
      <c r="X12" s="174" t="s">
        <v>93</v>
      </c>
      <c r="Y12" s="175" t="s">
        <v>94</v>
      </c>
      <c r="Z12" s="174" t="s">
        <v>101</v>
      </c>
      <c r="AA12" s="176" t="s">
        <v>52</v>
      </c>
      <c r="AB12" s="177"/>
      <c r="AC12" s="178">
        <f>$AB$8</f>
        <v>1260</v>
      </c>
      <c r="AD12" s="179" t="s">
        <v>53</v>
      </c>
      <c r="AE12" s="179" t="s">
        <v>54</v>
      </c>
      <c r="AF12" s="180" t="s">
        <v>55</v>
      </c>
      <c r="AG12" s="180" t="s">
        <v>56</v>
      </c>
      <c r="AH12" s="204" t="s">
        <v>57</v>
      </c>
      <c r="AI12" s="211"/>
    </row>
    <row r="13" spans="1:212" s="89" customFormat="1" x14ac:dyDescent="0.25">
      <c r="A13" s="164" t="s">
        <v>66</v>
      </c>
      <c r="B13" s="164" t="s">
        <v>67</v>
      </c>
      <c r="C13" s="164" t="s">
        <v>45</v>
      </c>
      <c r="D13" s="164" t="s">
        <v>68</v>
      </c>
      <c r="E13" s="164" t="s">
        <v>45</v>
      </c>
      <c r="F13" s="164" t="s">
        <v>45</v>
      </c>
      <c r="G13" s="164" t="s">
        <v>45</v>
      </c>
      <c r="H13" s="164" t="s">
        <v>80</v>
      </c>
      <c r="I13" s="164" t="s">
        <v>103</v>
      </c>
      <c r="J13" s="164" t="s">
        <v>68</v>
      </c>
      <c r="K13" s="181" t="s">
        <v>102</v>
      </c>
      <c r="L13" s="182"/>
      <c r="M13" s="182"/>
      <c r="N13" s="182"/>
      <c r="O13" s="182"/>
      <c r="P13" s="183"/>
      <c r="Q13" s="211"/>
      <c r="R13" s="181" t="s">
        <v>102</v>
      </c>
      <c r="S13" s="182"/>
      <c r="T13" s="182"/>
      <c r="U13" s="182"/>
      <c r="V13" s="182"/>
      <c r="W13" s="183"/>
      <c r="X13" s="184" t="s">
        <v>69</v>
      </c>
      <c r="Y13" s="185"/>
      <c r="Z13" s="186"/>
      <c r="AA13" s="186"/>
      <c r="AB13" s="187"/>
      <c r="AC13" s="188"/>
      <c r="AD13" s="187"/>
      <c r="AE13" s="187" t="s">
        <v>70</v>
      </c>
      <c r="AF13" s="189" t="s">
        <v>98</v>
      </c>
      <c r="AG13" s="189" t="s">
        <v>99</v>
      </c>
      <c r="AH13" s="205" t="s">
        <v>100</v>
      </c>
      <c r="AI13" s="211"/>
    </row>
    <row r="14" spans="1:212" s="89" customFormat="1" ht="15" customHeight="1" thickBot="1" x14ac:dyDescent="0.3">
      <c r="A14" s="164" t="s">
        <v>78</v>
      </c>
      <c r="B14" s="164" t="s">
        <v>77</v>
      </c>
      <c r="C14" s="164" t="s">
        <v>77</v>
      </c>
      <c r="D14" s="164" t="s">
        <v>77</v>
      </c>
      <c r="E14" s="164" t="s">
        <v>77</v>
      </c>
      <c r="F14" s="164" t="s">
        <v>77</v>
      </c>
      <c r="G14" s="164" t="s">
        <v>77</v>
      </c>
      <c r="H14" s="164" t="s">
        <v>78</v>
      </c>
      <c r="I14" s="164" t="s">
        <v>77</v>
      </c>
      <c r="J14" s="164" t="s">
        <v>77</v>
      </c>
      <c r="K14" s="107"/>
      <c r="L14" s="90"/>
      <c r="M14" s="190"/>
      <c r="N14" s="92"/>
      <c r="O14" s="191" t="s">
        <v>79</v>
      </c>
      <c r="P14" s="192" t="s">
        <v>80</v>
      </c>
      <c r="Q14" s="211"/>
      <c r="R14" s="107"/>
      <c r="S14" s="90"/>
      <c r="T14" s="190"/>
      <c r="U14" s="92"/>
      <c r="V14" s="191" t="s">
        <v>79</v>
      </c>
      <c r="W14" s="192" t="s">
        <v>80</v>
      </c>
      <c r="X14" s="193" t="s">
        <v>82</v>
      </c>
      <c r="Y14" s="194" t="s">
        <v>81</v>
      </c>
      <c r="Z14" s="193" t="s">
        <v>81</v>
      </c>
      <c r="AA14" s="193" t="s">
        <v>82</v>
      </c>
      <c r="AB14" s="195" t="s">
        <v>81</v>
      </c>
      <c r="AC14" s="195" t="s">
        <v>82</v>
      </c>
      <c r="AD14" s="195" t="s">
        <v>81</v>
      </c>
      <c r="AE14" s="196" t="s">
        <v>77</v>
      </c>
      <c r="AF14" s="197"/>
      <c r="AG14" s="197"/>
      <c r="AH14" s="206"/>
      <c r="AI14" s="211"/>
    </row>
    <row r="15" spans="1:212" s="89" customFormat="1" ht="15" customHeight="1" thickTop="1" x14ac:dyDescent="0.3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239" t="s">
        <v>117</v>
      </c>
      <c r="L15" s="210"/>
      <c r="M15" s="210"/>
      <c r="N15" s="210"/>
      <c r="O15" s="86"/>
      <c r="P15" s="200"/>
      <c r="Q15" s="211"/>
      <c r="R15" s="239" t="s">
        <v>117</v>
      </c>
      <c r="S15" s="210"/>
      <c r="T15" s="210"/>
      <c r="U15" s="210"/>
      <c r="V15" s="86"/>
      <c r="W15" s="200"/>
      <c r="X15" s="198"/>
      <c r="Y15" s="87"/>
      <c r="Z15" s="86"/>
      <c r="AA15" s="86"/>
      <c r="AB15" s="86"/>
      <c r="AC15" s="86"/>
      <c r="AD15" s="86"/>
      <c r="AE15" s="208"/>
      <c r="AF15" s="83"/>
      <c r="AG15" s="83"/>
      <c r="AH15" s="209"/>
      <c r="AI15" s="236"/>
      <c r="AJ15" s="199"/>
      <c r="AK15" s="199"/>
      <c r="AL15" s="199"/>
      <c r="AM15" s="199"/>
      <c r="AN15" s="199"/>
      <c r="AO15" s="199"/>
      <c r="AP15" s="199"/>
      <c r="AQ15" s="199"/>
      <c r="AR15" s="199"/>
      <c r="AS15" s="199"/>
      <c r="AT15" s="199"/>
      <c r="AU15" s="199"/>
      <c r="AV15" s="199"/>
      <c r="AW15" s="199"/>
      <c r="AX15" s="199"/>
      <c r="AY15" s="199"/>
      <c r="AZ15" s="199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199"/>
      <c r="BW15" s="199"/>
      <c r="BX15" s="199"/>
      <c r="BY15" s="199"/>
      <c r="BZ15" s="199"/>
      <c r="CA15" s="199"/>
      <c r="CB15" s="199"/>
      <c r="CC15" s="199"/>
      <c r="CD15" s="199"/>
      <c r="CE15" s="199"/>
      <c r="CF15" s="199"/>
      <c r="CG15" s="199"/>
      <c r="CH15" s="199"/>
      <c r="CI15" s="199"/>
      <c r="CJ15" s="199"/>
      <c r="CK15" s="199"/>
      <c r="CL15" s="199"/>
      <c r="CM15" s="199"/>
      <c r="CN15" s="199"/>
      <c r="CO15" s="199"/>
      <c r="CP15" s="199"/>
      <c r="CQ15" s="199"/>
      <c r="CR15" s="199"/>
      <c r="CS15" s="199"/>
      <c r="CT15" s="199"/>
      <c r="CU15" s="199"/>
      <c r="CV15" s="199"/>
      <c r="CW15" s="199"/>
      <c r="CX15" s="199"/>
      <c r="CY15" s="199"/>
      <c r="CZ15" s="199"/>
      <c r="DA15" s="199"/>
      <c r="DB15" s="199"/>
      <c r="DC15" s="199"/>
      <c r="DD15" s="199"/>
      <c r="DE15" s="199"/>
      <c r="DF15" s="199"/>
      <c r="DG15" s="199"/>
      <c r="DH15" s="199"/>
      <c r="DI15" s="199"/>
      <c r="DJ15" s="199"/>
      <c r="DK15" s="199"/>
      <c r="DL15" s="199"/>
      <c r="DM15" s="199"/>
      <c r="DN15" s="199"/>
      <c r="DO15" s="199"/>
      <c r="DP15" s="199"/>
      <c r="DQ15" s="199"/>
      <c r="DR15" s="199"/>
      <c r="DS15" s="199"/>
      <c r="DT15" s="199"/>
      <c r="DU15" s="199"/>
      <c r="DV15" s="199"/>
      <c r="DW15" s="199"/>
      <c r="DX15" s="199"/>
      <c r="DY15" s="199"/>
      <c r="DZ15" s="199"/>
      <c r="EA15" s="199"/>
      <c r="EB15" s="199"/>
      <c r="EC15" s="199"/>
      <c r="ED15" s="199"/>
      <c r="EE15" s="199"/>
      <c r="EF15" s="199"/>
      <c r="EG15" s="199"/>
      <c r="EH15" s="199"/>
      <c r="EI15" s="199"/>
      <c r="EJ15" s="199"/>
      <c r="EK15" s="199"/>
      <c r="EL15" s="199"/>
      <c r="EM15" s="199"/>
      <c r="EN15" s="199"/>
      <c r="EO15" s="199"/>
      <c r="EP15" s="199"/>
      <c r="EQ15" s="199"/>
      <c r="ER15" s="199"/>
      <c r="ES15" s="199"/>
      <c r="ET15" s="199"/>
      <c r="EU15" s="199"/>
      <c r="EV15" s="199"/>
      <c r="EW15" s="199"/>
      <c r="EX15" s="199"/>
      <c r="EY15" s="199"/>
      <c r="EZ15" s="199"/>
      <c r="FA15" s="199"/>
      <c r="FB15" s="199"/>
      <c r="FC15" s="199"/>
      <c r="FD15" s="199"/>
      <c r="FE15" s="199"/>
      <c r="FF15" s="199"/>
      <c r="FG15" s="199"/>
      <c r="FH15" s="199"/>
      <c r="FI15" s="199"/>
      <c r="FJ15" s="199"/>
      <c r="FK15" s="199"/>
      <c r="FL15" s="199"/>
      <c r="FM15" s="199"/>
      <c r="FN15" s="199"/>
      <c r="FO15" s="199"/>
      <c r="FP15" s="199"/>
      <c r="FQ15" s="199"/>
      <c r="FR15" s="199"/>
      <c r="FS15" s="199"/>
      <c r="FT15" s="199"/>
      <c r="FU15" s="199"/>
      <c r="FV15" s="199"/>
      <c r="FW15" s="199"/>
      <c r="FX15" s="199"/>
      <c r="FY15" s="199"/>
      <c r="FZ15" s="199"/>
      <c r="GA15" s="199"/>
      <c r="GB15" s="199"/>
      <c r="GC15" s="199"/>
      <c r="GD15" s="199"/>
      <c r="GE15" s="199"/>
      <c r="GF15" s="199"/>
      <c r="GG15" s="199"/>
      <c r="GH15" s="199"/>
      <c r="GI15" s="199"/>
      <c r="GJ15" s="199"/>
      <c r="GK15" s="199"/>
      <c r="GL15" s="199"/>
      <c r="GM15" s="199"/>
      <c r="GN15" s="199"/>
      <c r="GO15" s="199"/>
      <c r="GP15" s="199"/>
      <c r="GQ15" s="199"/>
      <c r="GR15" s="199"/>
      <c r="GS15" s="199"/>
      <c r="GT15" s="199"/>
      <c r="GU15" s="199"/>
      <c r="GV15" s="199"/>
      <c r="GW15" s="199"/>
      <c r="GX15" s="199"/>
      <c r="GY15" s="199"/>
      <c r="GZ15" s="199"/>
      <c r="HA15" s="199"/>
      <c r="HB15" s="199"/>
      <c r="HC15" s="199"/>
      <c r="HD15" s="199"/>
    </row>
    <row r="16" spans="1:212" ht="15" customHeight="1" x14ac:dyDescent="0.3">
      <c r="A16" s="1"/>
      <c r="B16" s="1"/>
      <c r="C16" s="1"/>
      <c r="D16" s="1"/>
      <c r="E16" s="1"/>
      <c r="F16" s="82"/>
      <c r="G16" s="82"/>
      <c r="H16" s="1"/>
      <c r="I16" s="1"/>
      <c r="J16" s="1"/>
      <c r="K16" s="86"/>
      <c r="L16" s="86"/>
      <c r="M16" s="86"/>
      <c r="N16" s="86"/>
      <c r="O16" s="86"/>
      <c r="P16" s="200"/>
      <c r="Q16" s="211"/>
      <c r="R16" s="86"/>
      <c r="S16" s="86"/>
      <c r="T16" s="86"/>
      <c r="U16" s="86"/>
      <c r="V16" s="86"/>
      <c r="W16" s="200"/>
      <c r="X16" s="200"/>
      <c r="Y16" s="86"/>
      <c r="Z16" s="86"/>
      <c r="AA16" s="86"/>
      <c r="AB16" s="86"/>
      <c r="AC16" s="86"/>
      <c r="AD16" s="86"/>
      <c r="AE16" s="2" t="e">
        <f>#REF!/(1+#REF!)</f>
        <v>#REF!</v>
      </c>
      <c r="AF16" s="83" t="e">
        <f>100-#REF!</f>
        <v>#REF!</v>
      </c>
      <c r="AG16" s="83" t="e">
        <f>#REF!-#REF!</f>
        <v>#REF!</v>
      </c>
      <c r="AH16" s="83" t="e">
        <f>#REF!</f>
        <v>#REF!</v>
      </c>
      <c r="AI16" s="237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</row>
    <row r="17" spans="1:212" ht="15" customHeight="1" x14ac:dyDescent="0.3">
      <c r="A17" s="1"/>
      <c r="B17" s="1"/>
      <c r="C17" s="1"/>
      <c r="D17" s="1"/>
      <c r="E17" s="1"/>
      <c r="F17" s="82"/>
      <c r="G17" s="82"/>
      <c r="H17" s="1"/>
      <c r="I17" s="1"/>
      <c r="J17" s="1"/>
      <c r="K17" s="86"/>
      <c r="L17" s="86"/>
      <c r="M17" s="86"/>
      <c r="N17" s="86"/>
      <c r="O17" s="86"/>
      <c r="P17" s="200"/>
      <c r="Q17" s="211"/>
      <c r="R17" s="86"/>
      <c r="S17" s="86"/>
      <c r="T17" s="86"/>
      <c r="U17" s="86"/>
      <c r="V17" s="86"/>
      <c r="W17" s="200"/>
      <c r="X17" s="200"/>
      <c r="Y17" s="86"/>
      <c r="Z17" s="86"/>
      <c r="AA17" s="86"/>
      <c r="AB17" s="86"/>
      <c r="AC17" s="86"/>
      <c r="AD17" s="86"/>
      <c r="AE17" s="2" t="e">
        <f>#REF!/(1+#REF!)</f>
        <v>#REF!</v>
      </c>
      <c r="AF17" s="83" t="e">
        <f>100-#REF!</f>
        <v>#REF!</v>
      </c>
      <c r="AG17" s="83" t="e">
        <f>#REF!-#REF!</f>
        <v>#REF!</v>
      </c>
      <c r="AH17" s="83" t="e">
        <f>#REF!</f>
        <v>#REF!</v>
      </c>
      <c r="AI17" s="237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</row>
    <row r="18" spans="1:212" ht="15" customHeight="1" x14ac:dyDescent="0.3">
      <c r="A18" s="1"/>
      <c r="B18" s="1"/>
      <c r="C18" s="1"/>
      <c r="D18" s="1"/>
      <c r="E18" s="1"/>
      <c r="F18" s="82"/>
      <c r="G18" s="82"/>
      <c r="H18" s="1"/>
      <c r="I18" s="1"/>
      <c r="J18" s="1"/>
      <c r="K18" s="86"/>
      <c r="L18" s="86"/>
      <c r="M18" s="86"/>
      <c r="N18" s="86"/>
      <c r="O18" s="86"/>
      <c r="P18" s="200"/>
      <c r="Q18" s="211"/>
      <c r="R18" s="86"/>
      <c r="S18" s="86"/>
      <c r="T18" s="86"/>
      <c r="U18" s="86"/>
      <c r="V18" s="86"/>
      <c r="W18" s="200"/>
      <c r="X18" s="200"/>
      <c r="Y18" s="86"/>
      <c r="Z18" s="86"/>
      <c r="AA18" s="86"/>
      <c r="AB18" s="86"/>
      <c r="AC18" s="86"/>
      <c r="AD18" s="86"/>
      <c r="AE18" s="2" t="e">
        <f>#REF!/(1+#REF!)</f>
        <v>#REF!</v>
      </c>
      <c r="AF18" s="83" t="e">
        <f>100-#REF!</f>
        <v>#REF!</v>
      </c>
      <c r="AG18" s="83" t="e">
        <f>#REF!-#REF!</f>
        <v>#REF!</v>
      </c>
      <c r="AH18" s="83" t="e">
        <f>#REF!</f>
        <v>#REF!</v>
      </c>
      <c r="AI18" s="237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</row>
    <row r="19" spans="1:212" ht="15" customHeight="1" x14ac:dyDescent="0.3">
      <c r="A19" s="1"/>
      <c r="B19" s="1"/>
      <c r="C19" s="1"/>
      <c r="D19" s="1"/>
      <c r="E19" s="1"/>
      <c r="F19" s="82"/>
      <c r="G19" s="82"/>
      <c r="H19" s="1"/>
      <c r="I19" s="1"/>
      <c r="J19" s="1"/>
      <c r="K19" s="86"/>
      <c r="L19" s="86"/>
      <c r="M19" s="86"/>
      <c r="N19" s="86"/>
      <c r="O19" s="86"/>
      <c r="P19" s="200"/>
      <c r="Q19" s="211"/>
      <c r="R19" s="86"/>
      <c r="S19" s="86"/>
      <c r="T19" s="86"/>
      <c r="U19" s="86"/>
      <c r="V19" s="86"/>
      <c r="W19" s="200"/>
      <c r="X19" s="200"/>
      <c r="Y19" s="86"/>
      <c r="Z19" s="86"/>
      <c r="AA19" s="86"/>
      <c r="AB19" s="86"/>
      <c r="AC19" s="86"/>
      <c r="AD19" s="86"/>
      <c r="AE19" s="2" t="e">
        <f>#REF!/(1+#REF!)</f>
        <v>#REF!</v>
      </c>
      <c r="AF19" s="83" t="e">
        <f>100-#REF!</f>
        <v>#REF!</v>
      </c>
      <c r="AG19" s="83" t="e">
        <f>#REF!-#REF!</f>
        <v>#REF!</v>
      </c>
      <c r="AH19" s="83" t="e">
        <f>#REF!</f>
        <v>#REF!</v>
      </c>
      <c r="AI19" s="237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</row>
    <row r="20" spans="1:212" ht="15" customHeight="1" x14ac:dyDescent="0.3">
      <c r="A20" s="1"/>
      <c r="B20" s="1"/>
      <c r="C20" s="1"/>
      <c r="D20" s="1"/>
      <c r="E20" s="1"/>
      <c r="F20" s="82"/>
      <c r="G20" s="82"/>
      <c r="H20" s="1"/>
      <c r="I20" s="1"/>
      <c r="J20" s="1"/>
      <c r="K20" s="86"/>
      <c r="L20" s="86"/>
      <c r="M20" s="86"/>
      <c r="N20" s="86"/>
      <c r="O20" s="86"/>
      <c r="P20" s="200"/>
      <c r="Q20" s="211"/>
      <c r="R20" s="86"/>
      <c r="S20" s="86"/>
      <c r="T20" s="86"/>
      <c r="U20" s="86"/>
      <c r="V20" s="86"/>
      <c r="W20" s="200"/>
      <c r="X20" s="200"/>
      <c r="Y20" s="86"/>
      <c r="Z20" s="86"/>
      <c r="AA20" s="86"/>
      <c r="AB20" s="86"/>
      <c r="AC20" s="86"/>
      <c r="AD20" s="86"/>
      <c r="AE20" s="2" t="e">
        <f>#REF!/(1+#REF!)</f>
        <v>#REF!</v>
      </c>
      <c r="AF20" s="83" t="e">
        <f>100-#REF!</f>
        <v>#REF!</v>
      </c>
      <c r="AG20" s="83" t="e">
        <f>#REF!-#REF!</f>
        <v>#REF!</v>
      </c>
      <c r="AH20" s="83" t="e">
        <f>#REF!</f>
        <v>#REF!</v>
      </c>
      <c r="AI20" s="237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</row>
    <row r="21" spans="1:212" ht="15" customHeight="1" x14ac:dyDescent="0.3">
      <c r="A21" s="1"/>
      <c r="B21" s="1"/>
      <c r="C21" s="1"/>
      <c r="D21" s="1"/>
      <c r="E21" s="1"/>
      <c r="F21" s="82"/>
      <c r="G21" s="82"/>
      <c r="H21" s="1"/>
      <c r="I21" s="1"/>
      <c r="J21" s="1"/>
      <c r="K21" s="86"/>
      <c r="L21" s="86"/>
      <c r="M21" s="86"/>
      <c r="N21" s="86"/>
      <c r="O21" s="86"/>
      <c r="P21" s="200"/>
      <c r="Q21" s="211"/>
      <c r="R21" s="86"/>
      <c r="S21" s="86"/>
      <c r="T21" s="86"/>
      <c r="U21" s="86"/>
      <c r="V21" s="86"/>
      <c r="W21" s="200"/>
      <c r="X21" s="200"/>
      <c r="Y21" s="86"/>
      <c r="Z21" s="86"/>
      <c r="AA21" s="86"/>
      <c r="AB21" s="86"/>
      <c r="AC21" s="86"/>
      <c r="AD21" s="86"/>
      <c r="AE21" s="2" t="e">
        <f>#REF!/(1+#REF!)</f>
        <v>#REF!</v>
      </c>
      <c r="AF21" s="83" t="e">
        <f>100-#REF!</f>
        <v>#REF!</v>
      </c>
      <c r="AG21" s="83" t="e">
        <f>#REF!-#REF!</f>
        <v>#REF!</v>
      </c>
      <c r="AH21" s="83" t="e">
        <f>#REF!</f>
        <v>#REF!</v>
      </c>
      <c r="AI21" s="237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</row>
    <row r="22" spans="1:212" ht="15" customHeight="1" x14ac:dyDescent="0.3">
      <c r="A22" s="1"/>
      <c r="B22" s="1"/>
      <c r="C22" s="1"/>
      <c r="D22" s="1"/>
      <c r="E22" s="1"/>
      <c r="F22" s="82"/>
      <c r="G22" s="82"/>
      <c r="H22" s="1"/>
      <c r="I22" s="1"/>
      <c r="J22" s="1"/>
      <c r="K22" s="86"/>
      <c r="L22" s="86"/>
      <c r="M22" s="86"/>
      <c r="N22" s="86"/>
      <c r="O22" s="86"/>
      <c r="P22" s="200"/>
      <c r="Q22" s="211"/>
      <c r="R22" s="86"/>
      <c r="S22" s="86"/>
      <c r="T22" s="86"/>
      <c r="U22" s="86"/>
      <c r="V22" s="86"/>
      <c r="W22" s="200"/>
      <c r="X22" s="200"/>
      <c r="Y22" s="86"/>
      <c r="Z22" s="86"/>
      <c r="AA22" s="86"/>
      <c r="AB22" s="86"/>
      <c r="AC22" s="86"/>
      <c r="AD22" s="86"/>
      <c r="AE22" s="2" t="e">
        <f>#REF!/(1+#REF!)</f>
        <v>#REF!</v>
      </c>
      <c r="AF22" s="83" t="e">
        <f>100-#REF!</f>
        <v>#REF!</v>
      </c>
      <c r="AG22" s="83" t="e">
        <f>#REF!-#REF!</f>
        <v>#REF!</v>
      </c>
      <c r="AH22" s="83" t="e">
        <f>#REF!</f>
        <v>#REF!</v>
      </c>
      <c r="AI22" s="237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</row>
    <row r="23" spans="1:212" ht="15" customHeight="1" x14ac:dyDescent="0.3">
      <c r="A23" s="1"/>
      <c r="B23" s="1"/>
      <c r="C23" s="1"/>
      <c r="D23" s="1"/>
      <c r="E23" s="1"/>
      <c r="F23" s="82"/>
      <c r="G23" s="82"/>
      <c r="H23" s="1"/>
      <c r="I23" s="1"/>
      <c r="J23" s="1"/>
      <c r="K23" s="86"/>
      <c r="L23" s="86"/>
      <c r="M23" s="86"/>
      <c r="N23" s="86"/>
      <c r="O23" s="86"/>
      <c r="P23" s="200"/>
      <c r="Q23" s="211"/>
      <c r="R23" s="86"/>
      <c r="S23" s="86"/>
      <c r="T23" s="86"/>
      <c r="U23" s="86"/>
      <c r="V23" s="86"/>
      <c r="W23" s="200"/>
      <c r="X23" s="200"/>
      <c r="Y23" s="201"/>
      <c r="Z23" s="201"/>
      <c r="AA23" s="88"/>
      <c r="AB23" s="201"/>
      <c r="AC23" s="88"/>
      <c r="AD23" s="201"/>
      <c r="AE23" s="2" t="e">
        <f>#REF!/(1+#REF!)</f>
        <v>#REF!</v>
      </c>
      <c r="AF23" s="83" t="e">
        <f>100-#REF!</f>
        <v>#REF!</v>
      </c>
      <c r="AG23" s="83" t="e">
        <f>#REF!-#REF!</f>
        <v>#REF!</v>
      </c>
      <c r="AH23" s="83" t="e">
        <f>#REF!</f>
        <v>#REF!</v>
      </c>
      <c r="AI23" s="237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</row>
    <row r="24" spans="1:212" ht="15" customHeight="1" x14ac:dyDescent="0.3">
      <c r="A24" s="1"/>
      <c r="B24" s="1"/>
      <c r="C24" s="1"/>
      <c r="D24" s="1"/>
      <c r="E24" s="1"/>
      <c r="F24" s="82"/>
      <c r="G24" s="82"/>
      <c r="H24" s="1"/>
      <c r="I24" s="1"/>
      <c r="J24" s="1"/>
      <c r="K24" s="86"/>
      <c r="L24" s="86"/>
      <c r="M24" s="86"/>
      <c r="N24" s="86"/>
      <c r="O24" s="86"/>
      <c r="P24" s="200"/>
      <c r="Q24" s="211"/>
      <c r="R24" s="86"/>
      <c r="S24" s="86"/>
      <c r="T24" s="86"/>
      <c r="U24" s="86"/>
      <c r="V24" s="86"/>
      <c r="W24" s="200"/>
      <c r="X24" s="200"/>
      <c r="Y24" s="86"/>
      <c r="Z24" s="86"/>
      <c r="AA24" s="86"/>
      <c r="AB24" s="86"/>
      <c r="AC24" s="86"/>
      <c r="AD24" s="86"/>
      <c r="AE24" s="2" t="e">
        <f>#REF!/(1+#REF!)</f>
        <v>#REF!</v>
      </c>
      <c r="AF24" s="83" t="e">
        <f>100-#REF!</f>
        <v>#REF!</v>
      </c>
      <c r="AG24" s="83" t="e">
        <f>#REF!-#REF!</f>
        <v>#REF!</v>
      </c>
      <c r="AH24" s="83" t="e">
        <f>#REF!</f>
        <v>#REF!</v>
      </c>
      <c r="AI24" s="237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</row>
    <row r="25" spans="1:212" ht="15" customHeight="1" x14ac:dyDescent="0.3">
      <c r="A25" s="1"/>
      <c r="B25" s="1"/>
      <c r="C25" s="1"/>
      <c r="D25" s="1"/>
      <c r="E25" s="1"/>
      <c r="F25" s="82"/>
      <c r="G25" s="82"/>
      <c r="H25" s="1"/>
      <c r="I25" s="1"/>
      <c r="J25" s="1"/>
      <c r="K25" s="86"/>
      <c r="L25" s="86"/>
      <c r="M25" s="86"/>
      <c r="N25" s="86"/>
      <c r="O25" s="86"/>
      <c r="P25" s="200"/>
      <c r="Q25" s="211"/>
      <c r="R25" s="86"/>
      <c r="S25" s="86"/>
      <c r="T25" s="86"/>
      <c r="U25" s="86"/>
      <c r="V25" s="86"/>
      <c r="W25" s="200"/>
      <c r="X25" s="200"/>
      <c r="Y25" s="86"/>
      <c r="Z25" s="86"/>
      <c r="AA25" s="86"/>
      <c r="AB25" s="86"/>
      <c r="AC25" s="86"/>
      <c r="AD25" s="86"/>
      <c r="AE25" s="2" t="e">
        <f>#REF!/(1+#REF!)</f>
        <v>#REF!</v>
      </c>
      <c r="AF25" s="83" t="e">
        <f>100-#REF!</f>
        <v>#REF!</v>
      </c>
      <c r="AG25" s="83" t="e">
        <f>#REF!-#REF!</f>
        <v>#REF!</v>
      </c>
      <c r="AH25" s="83" t="e">
        <f>#REF!</f>
        <v>#REF!</v>
      </c>
      <c r="AI25" s="237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</row>
    <row r="26" spans="1:212" ht="15" customHeight="1" x14ac:dyDescent="0.3">
      <c r="A26" s="1"/>
      <c r="B26" s="1"/>
      <c r="C26" s="1"/>
      <c r="D26" s="1"/>
      <c r="E26" s="1"/>
      <c r="F26" s="82"/>
      <c r="G26" s="82"/>
      <c r="H26" s="1"/>
      <c r="I26" s="1"/>
      <c r="J26" s="1"/>
      <c r="K26" s="86"/>
      <c r="L26" s="86"/>
      <c r="M26" s="86"/>
      <c r="N26" s="86"/>
      <c r="O26" s="86"/>
      <c r="P26" s="200"/>
      <c r="Q26" s="211"/>
      <c r="R26" s="86"/>
      <c r="S26" s="86"/>
      <c r="T26" s="86"/>
      <c r="U26" s="86"/>
      <c r="V26" s="86"/>
      <c r="W26" s="200"/>
      <c r="X26" s="200"/>
      <c r="Y26" s="86"/>
      <c r="Z26" s="86"/>
      <c r="AA26" s="86"/>
      <c r="AB26" s="86"/>
      <c r="AC26" s="86"/>
      <c r="AD26" s="86"/>
      <c r="AE26" s="2" t="e">
        <f>#REF!/(1+#REF!)</f>
        <v>#REF!</v>
      </c>
      <c r="AF26" s="83" t="e">
        <f>100-#REF!</f>
        <v>#REF!</v>
      </c>
      <c r="AG26" s="83" t="e">
        <f>#REF!-#REF!</f>
        <v>#REF!</v>
      </c>
      <c r="AH26" s="83" t="e">
        <f>#REF!</f>
        <v>#REF!</v>
      </c>
      <c r="AI26" s="237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</row>
    <row r="27" spans="1:212" ht="15" customHeight="1" x14ac:dyDescent="0.3">
      <c r="A27" s="1"/>
      <c r="B27" s="1"/>
      <c r="C27" s="1"/>
      <c r="D27" s="1"/>
      <c r="E27" s="1"/>
      <c r="F27" s="82"/>
      <c r="G27" s="82"/>
      <c r="H27" s="1"/>
      <c r="I27" s="1"/>
      <c r="J27" s="1"/>
      <c r="K27" s="86"/>
      <c r="L27" s="86"/>
      <c r="M27" s="86"/>
      <c r="N27" s="86"/>
      <c r="O27" s="86"/>
      <c r="P27" s="200"/>
      <c r="Q27" s="211"/>
      <c r="R27" s="86"/>
      <c r="S27" s="86"/>
      <c r="T27" s="86"/>
      <c r="U27" s="86"/>
      <c r="V27" s="86"/>
      <c r="W27" s="200"/>
      <c r="X27" s="200"/>
      <c r="Y27" s="86"/>
      <c r="Z27" s="86"/>
      <c r="AA27" s="86"/>
      <c r="AB27" s="86"/>
      <c r="AC27" s="86"/>
      <c r="AD27" s="86"/>
      <c r="AE27" s="2" t="e">
        <f>#REF!/(1+#REF!)</f>
        <v>#REF!</v>
      </c>
      <c r="AF27" s="83" t="e">
        <f>100-#REF!</f>
        <v>#REF!</v>
      </c>
      <c r="AG27" s="83" t="e">
        <f>#REF!-#REF!</f>
        <v>#REF!</v>
      </c>
      <c r="AH27" s="83" t="e">
        <f>#REF!</f>
        <v>#REF!</v>
      </c>
      <c r="AI27" s="237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</row>
    <row r="28" spans="1:212" ht="15" customHeight="1" x14ac:dyDescent="0.3">
      <c r="A28" s="1"/>
      <c r="B28" s="1"/>
      <c r="C28" s="1"/>
      <c r="D28" s="1"/>
      <c r="E28" s="1"/>
      <c r="F28" s="82"/>
      <c r="G28" s="82"/>
      <c r="H28" s="1"/>
      <c r="I28" s="1"/>
      <c r="J28" s="1"/>
      <c r="K28" s="86"/>
      <c r="L28" s="86"/>
      <c r="M28" s="86"/>
      <c r="N28" s="86"/>
      <c r="O28" s="86"/>
      <c r="P28" s="200"/>
      <c r="Q28" s="211"/>
      <c r="R28" s="86"/>
      <c r="S28" s="86"/>
      <c r="T28" s="86"/>
      <c r="U28" s="86"/>
      <c r="V28" s="86"/>
      <c r="W28" s="200"/>
      <c r="X28" s="200"/>
      <c r="Y28" s="86"/>
      <c r="Z28" s="86"/>
      <c r="AA28" s="86"/>
      <c r="AB28" s="86"/>
      <c r="AC28" s="86"/>
      <c r="AD28" s="86"/>
      <c r="AE28" s="2" t="e">
        <f>#REF!/(1+#REF!)</f>
        <v>#REF!</v>
      </c>
      <c r="AF28" s="83" t="e">
        <f>100-#REF!</f>
        <v>#REF!</v>
      </c>
      <c r="AG28" s="83" t="e">
        <f>#REF!-#REF!</f>
        <v>#REF!</v>
      </c>
      <c r="AH28" s="83" t="e">
        <f>#REF!</f>
        <v>#REF!</v>
      </c>
      <c r="AI28" s="237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</row>
    <row r="29" spans="1:212" ht="15" customHeight="1" x14ac:dyDescent="0.3">
      <c r="A29" s="1"/>
      <c r="B29" s="1"/>
      <c r="C29" s="1"/>
      <c r="D29" s="1"/>
      <c r="E29" s="1"/>
      <c r="F29" s="82"/>
      <c r="G29" s="82"/>
      <c r="H29" s="1"/>
      <c r="I29" s="1"/>
      <c r="J29" s="1"/>
      <c r="K29" s="86"/>
      <c r="L29" s="86"/>
      <c r="M29" s="86"/>
      <c r="N29" s="86"/>
      <c r="O29" s="86"/>
      <c r="P29" s="200"/>
      <c r="Q29" s="211"/>
      <c r="R29" s="86"/>
      <c r="S29" s="86"/>
      <c r="T29" s="86"/>
      <c r="U29" s="86"/>
      <c r="V29" s="86"/>
      <c r="W29" s="200"/>
      <c r="X29" s="200"/>
      <c r="Y29" s="201"/>
      <c r="Z29" s="201"/>
      <c r="AA29" s="88"/>
      <c r="AB29" s="201"/>
      <c r="AC29" s="88"/>
      <c r="AD29" s="201"/>
      <c r="AE29" s="2" t="e">
        <f>#REF!/(1+#REF!)</f>
        <v>#REF!</v>
      </c>
      <c r="AF29" s="83" t="e">
        <f>100-#REF!</f>
        <v>#REF!</v>
      </c>
      <c r="AG29" s="83" t="e">
        <f>#REF!-#REF!</f>
        <v>#REF!</v>
      </c>
      <c r="AH29" s="83" t="e">
        <f>#REF!</f>
        <v>#REF!</v>
      </c>
      <c r="AI29" s="237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</row>
    <row r="30" spans="1:212" ht="15" customHeight="1" x14ac:dyDescent="0.3">
      <c r="A30" s="1"/>
      <c r="B30" s="1"/>
      <c r="C30" s="1"/>
      <c r="D30" s="1"/>
      <c r="E30" s="1"/>
      <c r="F30" s="82"/>
      <c r="G30" s="82"/>
      <c r="H30" s="1"/>
      <c r="I30" s="1"/>
      <c r="J30" s="1"/>
      <c r="K30" s="86"/>
      <c r="L30" s="86"/>
      <c r="M30" s="86"/>
      <c r="N30" s="86"/>
      <c r="O30" s="86"/>
      <c r="P30" s="200"/>
      <c r="Q30" s="211"/>
      <c r="R30" s="86"/>
      <c r="S30" s="86"/>
      <c r="T30" s="86"/>
      <c r="U30" s="86"/>
      <c r="V30" s="86"/>
      <c r="W30" s="200"/>
      <c r="X30" s="200"/>
      <c r="Y30" s="86"/>
      <c r="Z30" s="86"/>
      <c r="AA30" s="86"/>
      <c r="AB30" s="86"/>
      <c r="AC30" s="86"/>
      <c r="AD30" s="86"/>
      <c r="AE30" s="2" t="e">
        <f>#REF!/(1+#REF!)</f>
        <v>#REF!</v>
      </c>
      <c r="AF30" s="83" t="e">
        <f>100-#REF!</f>
        <v>#REF!</v>
      </c>
      <c r="AG30" s="83" t="e">
        <f>#REF!-#REF!</f>
        <v>#REF!</v>
      </c>
      <c r="AH30" s="83" t="e">
        <f>#REF!</f>
        <v>#REF!</v>
      </c>
      <c r="AI30" s="237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</row>
    <row r="31" spans="1:212" ht="15" customHeight="1" x14ac:dyDescent="0.3">
      <c r="A31" s="1"/>
      <c r="B31" s="1"/>
      <c r="C31" s="1"/>
      <c r="D31" s="1"/>
      <c r="E31" s="1"/>
      <c r="F31" s="82"/>
      <c r="G31" s="82"/>
      <c r="H31" s="1"/>
      <c r="I31" s="1"/>
      <c r="J31" s="1"/>
      <c r="K31" s="86"/>
      <c r="L31" s="86"/>
      <c r="M31" s="86"/>
      <c r="N31" s="86"/>
      <c r="O31" s="86"/>
      <c r="P31" s="200"/>
      <c r="Q31" s="211"/>
      <c r="R31" s="86"/>
      <c r="S31" s="86"/>
      <c r="T31" s="86"/>
      <c r="U31" s="86"/>
      <c r="V31" s="86"/>
      <c r="W31" s="200"/>
      <c r="X31" s="200"/>
      <c r="Y31" s="86"/>
      <c r="Z31" s="86"/>
      <c r="AA31" s="86"/>
      <c r="AB31" s="86"/>
      <c r="AC31" s="86"/>
      <c r="AD31" s="86"/>
      <c r="AE31" s="2" t="e">
        <f>#REF!/(1+#REF!)</f>
        <v>#REF!</v>
      </c>
      <c r="AF31" s="83" t="e">
        <f>100-#REF!</f>
        <v>#REF!</v>
      </c>
      <c r="AG31" s="83" t="e">
        <f>#REF!-#REF!</f>
        <v>#REF!</v>
      </c>
      <c r="AH31" s="83" t="e">
        <f>#REF!</f>
        <v>#REF!</v>
      </c>
      <c r="AI31" s="237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</row>
    <row r="32" spans="1:212" ht="15" customHeight="1" x14ac:dyDescent="0.3">
      <c r="A32" s="1"/>
      <c r="B32" s="1"/>
      <c r="C32" s="1"/>
      <c r="D32" s="1"/>
      <c r="E32" s="1"/>
      <c r="F32" s="82"/>
      <c r="G32" s="82"/>
      <c r="H32" s="1"/>
      <c r="I32" s="1"/>
      <c r="J32" s="1"/>
      <c r="K32" s="86"/>
      <c r="L32" s="86"/>
      <c r="M32" s="86"/>
      <c r="N32" s="86"/>
      <c r="O32" s="86"/>
      <c r="P32" s="200"/>
      <c r="Q32" s="211"/>
      <c r="R32" s="86"/>
      <c r="S32" s="86"/>
      <c r="T32" s="86"/>
      <c r="U32" s="86"/>
      <c r="V32" s="86"/>
      <c r="W32" s="200"/>
      <c r="X32" s="200"/>
      <c r="Y32" s="86"/>
      <c r="Z32" s="86"/>
      <c r="AA32" s="86"/>
      <c r="AB32" s="86"/>
      <c r="AC32" s="86"/>
      <c r="AD32" s="86"/>
      <c r="AE32" s="2" t="e">
        <f>#REF!/(1+#REF!)</f>
        <v>#REF!</v>
      </c>
      <c r="AF32" s="83" t="e">
        <f>100-#REF!</f>
        <v>#REF!</v>
      </c>
      <c r="AG32" s="83" t="e">
        <f>#REF!-#REF!</f>
        <v>#REF!</v>
      </c>
      <c r="AH32" s="83" t="e">
        <f>#REF!</f>
        <v>#REF!</v>
      </c>
      <c r="AI32" s="237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</row>
    <row r="33" spans="1:212" ht="15" customHeight="1" x14ac:dyDescent="0.3">
      <c r="A33" s="1"/>
      <c r="B33" s="1"/>
      <c r="C33" s="1"/>
      <c r="D33" s="1"/>
      <c r="E33" s="1"/>
      <c r="F33" s="82"/>
      <c r="G33" s="82"/>
      <c r="H33" s="1"/>
      <c r="I33" s="1"/>
      <c r="J33" s="1"/>
      <c r="K33" s="86"/>
      <c r="L33" s="86"/>
      <c r="M33" s="86"/>
      <c r="N33" s="86"/>
      <c r="O33" s="86"/>
      <c r="P33" s="200"/>
      <c r="Q33" s="211"/>
      <c r="R33" s="86"/>
      <c r="S33" s="86"/>
      <c r="T33" s="86"/>
      <c r="U33" s="86"/>
      <c r="V33" s="86"/>
      <c r="W33" s="200"/>
      <c r="X33" s="200"/>
      <c r="Y33" s="86"/>
      <c r="Z33" s="86"/>
      <c r="AA33" s="86"/>
      <c r="AB33" s="86"/>
      <c r="AC33" s="86"/>
      <c r="AD33" s="86"/>
      <c r="AE33" s="2" t="e">
        <f>#REF!/(1+#REF!)</f>
        <v>#REF!</v>
      </c>
      <c r="AF33" s="83" t="e">
        <f>100-#REF!</f>
        <v>#REF!</v>
      </c>
      <c r="AG33" s="83" t="e">
        <f>#REF!-#REF!</f>
        <v>#REF!</v>
      </c>
      <c r="AH33" s="83" t="e">
        <f>#REF!</f>
        <v>#REF!</v>
      </c>
      <c r="AI33" s="237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</row>
    <row r="34" spans="1:212" ht="15" customHeight="1" x14ac:dyDescent="0.3">
      <c r="A34" s="1"/>
      <c r="B34" s="1"/>
      <c r="C34" s="1"/>
      <c r="D34" s="1"/>
      <c r="E34" s="1"/>
      <c r="F34" s="82"/>
      <c r="G34" s="82"/>
      <c r="H34" s="1"/>
      <c r="I34" s="1"/>
      <c r="J34" s="1"/>
      <c r="K34" s="86"/>
      <c r="L34" s="86"/>
      <c r="M34" s="86"/>
      <c r="N34" s="86"/>
      <c r="O34" s="86"/>
      <c r="P34" s="200"/>
      <c r="Q34" s="211"/>
      <c r="R34" s="86"/>
      <c r="S34" s="86"/>
      <c r="T34" s="86"/>
      <c r="U34" s="86"/>
      <c r="V34" s="86"/>
      <c r="W34" s="200"/>
      <c r="X34" s="200"/>
      <c r="Y34" s="86"/>
      <c r="Z34" s="86"/>
      <c r="AA34" s="86"/>
      <c r="AB34" s="86"/>
      <c r="AC34" s="86"/>
      <c r="AD34" s="86"/>
      <c r="AE34" s="2" t="e">
        <f>#REF!/(1+#REF!)</f>
        <v>#REF!</v>
      </c>
      <c r="AF34" s="83" t="e">
        <f>100-#REF!</f>
        <v>#REF!</v>
      </c>
      <c r="AG34" s="83" t="e">
        <f>#REF!-#REF!</f>
        <v>#REF!</v>
      </c>
      <c r="AH34" s="83" t="e">
        <f>#REF!</f>
        <v>#REF!</v>
      </c>
      <c r="AI34" s="237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</row>
    <row r="35" spans="1:212" ht="15" customHeight="1" x14ac:dyDescent="0.3">
      <c r="A35" s="1"/>
      <c r="B35" s="1"/>
      <c r="C35" s="1"/>
      <c r="D35" s="1"/>
      <c r="E35" s="1"/>
      <c r="F35" s="82"/>
      <c r="G35" s="82"/>
      <c r="H35" s="1"/>
      <c r="I35" s="1"/>
      <c r="J35" s="1"/>
      <c r="K35" s="86"/>
      <c r="L35" s="86"/>
      <c r="M35" s="86"/>
      <c r="N35" s="86"/>
      <c r="O35" s="86"/>
      <c r="P35" s="200"/>
      <c r="Q35" s="211"/>
      <c r="R35" s="86"/>
      <c r="S35" s="86"/>
      <c r="T35" s="86"/>
      <c r="U35" s="86"/>
      <c r="V35" s="86"/>
      <c r="W35" s="200"/>
      <c r="X35" s="200"/>
      <c r="Y35" s="86"/>
      <c r="Z35" s="86"/>
      <c r="AA35" s="86"/>
      <c r="AB35" s="86"/>
      <c r="AC35" s="86"/>
      <c r="AD35" s="86"/>
      <c r="AE35" s="2" t="e">
        <f>#REF!/(1+#REF!)</f>
        <v>#REF!</v>
      </c>
      <c r="AF35" s="83" t="e">
        <f>100-#REF!</f>
        <v>#REF!</v>
      </c>
      <c r="AG35" s="83" t="e">
        <f>#REF!-#REF!</f>
        <v>#REF!</v>
      </c>
      <c r="AH35" s="83" t="e">
        <f>#REF!</f>
        <v>#REF!</v>
      </c>
      <c r="AI35" s="237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</row>
    <row r="36" spans="1:212" ht="15" customHeight="1" x14ac:dyDescent="0.3">
      <c r="A36" s="1"/>
      <c r="B36" s="1"/>
      <c r="C36" s="1"/>
      <c r="D36" s="1"/>
      <c r="E36" s="1"/>
      <c r="F36" s="82"/>
      <c r="G36" s="82"/>
      <c r="H36" s="1"/>
      <c r="I36" s="1"/>
      <c r="J36" s="1"/>
      <c r="K36" s="86"/>
      <c r="L36" s="86"/>
      <c r="M36" s="86"/>
      <c r="N36" s="86"/>
      <c r="O36" s="86"/>
      <c r="P36" s="200"/>
      <c r="Q36" s="211"/>
      <c r="R36" s="86"/>
      <c r="S36" s="86"/>
      <c r="T36" s="86"/>
      <c r="U36" s="86"/>
      <c r="V36" s="86"/>
      <c r="W36" s="200"/>
      <c r="X36" s="200"/>
      <c r="Y36" s="86"/>
      <c r="Z36" s="86"/>
      <c r="AA36" s="86"/>
      <c r="AB36" s="86"/>
      <c r="AC36" s="86"/>
      <c r="AD36" s="86"/>
      <c r="AE36" s="2" t="e">
        <f>#REF!/(1+#REF!)</f>
        <v>#REF!</v>
      </c>
      <c r="AF36" s="83" t="e">
        <f>100-#REF!</f>
        <v>#REF!</v>
      </c>
      <c r="AG36" s="83" t="e">
        <f>#REF!-#REF!</f>
        <v>#REF!</v>
      </c>
      <c r="AH36" s="83" t="e">
        <f>#REF!</f>
        <v>#REF!</v>
      </c>
      <c r="AI36" s="237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</row>
    <row r="37" spans="1:212" x14ac:dyDescent="0.25">
      <c r="A37" s="212"/>
      <c r="B37" s="212"/>
      <c r="C37" s="212"/>
      <c r="D37" s="212"/>
      <c r="E37" s="211"/>
      <c r="F37" s="234"/>
      <c r="G37" s="234"/>
      <c r="H37" s="212"/>
      <c r="I37" s="212"/>
      <c r="J37" s="211"/>
      <c r="K37" s="212"/>
      <c r="L37" s="211"/>
      <c r="M37" s="212"/>
      <c r="N37" s="212"/>
      <c r="O37" s="212"/>
      <c r="P37" s="212"/>
      <c r="Q37" s="211"/>
      <c r="R37" s="212"/>
      <c r="S37" s="212"/>
      <c r="T37" s="212"/>
      <c r="U37" s="212"/>
      <c r="V37" s="211"/>
      <c r="W37" s="234"/>
      <c r="X37" s="234"/>
      <c r="Y37" s="212"/>
      <c r="Z37" s="212"/>
      <c r="AA37" s="211"/>
      <c r="AB37" s="212"/>
      <c r="AC37" s="211"/>
      <c r="AD37" s="212"/>
      <c r="AE37" s="212"/>
      <c r="AF37" s="212"/>
      <c r="AG37" s="212"/>
      <c r="AH37" s="212"/>
      <c r="AI37" s="212"/>
    </row>
    <row r="38" spans="1:212" x14ac:dyDescent="0.25">
      <c r="A38" s="212"/>
      <c r="B38" s="212"/>
      <c r="C38" s="212"/>
      <c r="D38" s="212"/>
      <c r="E38" s="211"/>
      <c r="F38" s="234"/>
      <c r="G38" s="234"/>
      <c r="H38" s="212"/>
      <c r="I38" s="212"/>
      <c r="J38" s="211"/>
      <c r="K38" s="212"/>
      <c r="L38" s="211"/>
      <c r="M38" s="212"/>
      <c r="N38" s="212"/>
      <c r="O38" s="212"/>
      <c r="P38" s="212"/>
      <c r="Q38" s="211"/>
      <c r="R38" s="212"/>
      <c r="S38" s="212"/>
      <c r="T38" s="212"/>
      <c r="U38" s="212"/>
      <c r="V38" s="211"/>
      <c r="W38" s="234"/>
      <c r="X38" s="234"/>
      <c r="Y38" s="212"/>
      <c r="Z38" s="212"/>
      <c r="AA38" s="211"/>
      <c r="AB38" s="212"/>
      <c r="AC38" s="211"/>
      <c r="AD38" s="212"/>
      <c r="AE38" s="212"/>
      <c r="AF38" s="212"/>
      <c r="AG38" s="212"/>
      <c r="AH38" s="212"/>
      <c r="AI38" s="212"/>
    </row>
    <row r="39" spans="1:212" x14ac:dyDescent="0.25">
      <c r="A39" s="212"/>
      <c r="B39" s="212"/>
      <c r="C39" s="212"/>
      <c r="D39" s="212"/>
      <c r="E39" s="211"/>
      <c r="F39" s="234"/>
      <c r="G39" s="234"/>
      <c r="H39" s="212"/>
      <c r="I39" s="212"/>
      <c r="J39" s="211"/>
      <c r="K39" s="212"/>
      <c r="L39" s="211"/>
      <c r="M39" s="212"/>
      <c r="N39" s="212"/>
      <c r="O39" s="212"/>
      <c r="P39" s="212"/>
      <c r="Q39" s="211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  <c r="AE39" s="212"/>
      <c r="AF39" s="212"/>
      <c r="AG39" s="212"/>
      <c r="AH39" s="212"/>
      <c r="AI39" s="212"/>
    </row>
    <row r="40" spans="1:212" x14ac:dyDescent="0.25">
      <c r="A40" s="212"/>
      <c r="B40" s="212"/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1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2"/>
      <c r="AH40" s="212"/>
      <c r="AI40" s="212"/>
    </row>
    <row r="41" spans="1:212" x14ac:dyDescent="0.25">
      <c r="E41"/>
      <c r="F41"/>
      <c r="G41"/>
      <c r="J41"/>
      <c r="L41"/>
    </row>
    <row r="42" spans="1:212" x14ac:dyDescent="0.25">
      <c r="E42"/>
      <c r="F42"/>
      <c r="G42"/>
      <c r="J42"/>
      <c r="L42"/>
    </row>
    <row r="43" spans="1:212" x14ac:dyDescent="0.25">
      <c r="E43"/>
      <c r="F43"/>
      <c r="G43"/>
      <c r="J43"/>
      <c r="L43"/>
    </row>
    <row r="44" spans="1:212" x14ac:dyDescent="0.25">
      <c r="E44"/>
      <c r="F44"/>
      <c r="G44"/>
      <c r="J44"/>
      <c r="L44"/>
    </row>
    <row r="45" spans="1:212" x14ac:dyDescent="0.25">
      <c r="E45"/>
      <c r="F45"/>
      <c r="G45"/>
      <c r="J45"/>
      <c r="L45"/>
    </row>
    <row r="46" spans="1:212" x14ac:dyDescent="0.25">
      <c r="E46"/>
      <c r="F46"/>
      <c r="G46"/>
      <c r="J46"/>
      <c r="L46"/>
    </row>
    <row r="47" spans="1:212" x14ac:dyDescent="0.25">
      <c r="E47"/>
      <c r="F47"/>
      <c r="G47"/>
      <c r="J47"/>
      <c r="L47"/>
    </row>
    <row r="48" spans="1:212" x14ac:dyDescent="0.25">
      <c r="E48"/>
      <c r="F48"/>
      <c r="G48"/>
      <c r="J48"/>
      <c r="L48"/>
    </row>
    <row r="49" spans="5:12" x14ac:dyDescent="0.25">
      <c r="E49"/>
      <c r="F49"/>
      <c r="G49"/>
      <c r="J49"/>
      <c r="L49"/>
    </row>
    <row r="50" spans="5:12" x14ac:dyDescent="0.25">
      <c r="E50"/>
      <c r="F50"/>
      <c r="G50"/>
      <c r="J50"/>
      <c r="L50"/>
    </row>
    <row r="51" spans="5:12" x14ac:dyDescent="0.25">
      <c r="E51"/>
      <c r="F51"/>
      <c r="G51"/>
      <c r="J51"/>
      <c r="L51"/>
    </row>
    <row r="52" spans="5:12" x14ac:dyDescent="0.25">
      <c r="E52"/>
      <c r="F52"/>
      <c r="G52"/>
      <c r="J52"/>
      <c r="L52"/>
    </row>
    <row r="53" spans="5:12" x14ac:dyDescent="0.25">
      <c r="E53"/>
      <c r="F53"/>
      <c r="G53"/>
      <c r="J53"/>
      <c r="L53"/>
    </row>
    <row r="54" spans="5:12" x14ac:dyDescent="0.25">
      <c r="E54"/>
      <c r="F54"/>
      <c r="G54"/>
      <c r="J54"/>
      <c r="L54"/>
    </row>
    <row r="55" spans="5:12" x14ac:dyDescent="0.25">
      <c r="E55"/>
      <c r="F55"/>
      <c r="G55"/>
      <c r="J55"/>
      <c r="L55"/>
    </row>
    <row r="56" spans="5:12" x14ac:dyDescent="0.25">
      <c r="E56"/>
      <c r="F56"/>
      <c r="G56"/>
      <c r="J56"/>
      <c r="L56"/>
    </row>
    <row r="57" spans="5:12" x14ac:dyDescent="0.25">
      <c r="E57"/>
      <c r="F57"/>
      <c r="G57"/>
      <c r="J57"/>
      <c r="L57"/>
    </row>
    <row r="58" spans="5:12" x14ac:dyDescent="0.25">
      <c r="E58"/>
      <c r="F58"/>
      <c r="G58"/>
      <c r="J58"/>
      <c r="L58"/>
    </row>
    <row r="59" spans="5:12" x14ac:dyDescent="0.25">
      <c r="E59"/>
      <c r="F59"/>
      <c r="G59"/>
      <c r="J59"/>
      <c r="L59"/>
    </row>
    <row r="60" spans="5:12" x14ac:dyDescent="0.25">
      <c r="E60"/>
      <c r="F60"/>
      <c r="G60"/>
      <c r="J60"/>
      <c r="L60"/>
    </row>
    <row r="61" spans="5:12" x14ac:dyDescent="0.25">
      <c r="E61"/>
      <c r="F61"/>
      <c r="G61"/>
      <c r="J61"/>
      <c r="L61"/>
    </row>
    <row r="62" spans="5:12" x14ac:dyDescent="0.25">
      <c r="E62"/>
      <c r="F62"/>
      <c r="G62"/>
      <c r="J62"/>
      <c r="L62"/>
    </row>
    <row r="63" spans="5:12" x14ac:dyDescent="0.25">
      <c r="E63"/>
      <c r="F63"/>
      <c r="G63"/>
      <c r="J63"/>
      <c r="L63"/>
    </row>
    <row r="64" spans="5:12" x14ac:dyDescent="0.25">
      <c r="E64"/>
      <c r="F64"/>
      <c r="G64"/>
      <c r="J64"/>
      <c r="L64"/>
    </row>
    <row r="65" spans="5:12" x14ac:dyDescent="0.25">
      <c r="E65"/>
      <c r="F65"/>
      <c r="G65"/>
      <c r="J65"/>
      <c r="L65"/>
    </row>
    <row r="66" spans="5:12" x14ac:dyDescent="0.25">
      <c r="E66"/>
      <c r="F66"/>
      <c r="G66"/>
      <c r="J66"/>
      <c r="L66"/>
    </row>
    <row r="67" spans="5:12" x14ac:dyDescent="0.25">
      <c r="E67"/>
      <c r="F67"/>
      <c r="G67"/>
      <c r="J67"/>
      <c r="L67"/>
    </row>
    <row r="68" spans="5:12" x14ac:dyDescent="0.25">
      <c r="E68"/>
      <c r="F68"/>
      <c r="G68"/>
      <c r="J68"/>
      <c r="L68"/>
    </row>
    <row r="69" spans="5:12" x14ac:dyDescent="0.25">
      <c r="E69"/>
      <c r="F69"/>
      <c r="G69"/>
      <c r="J69"/>
      <c r="L69"/>
    </row>
    <row r="70" spans="5:12" x14ac:dyDescent="0.25">
      <c r="E70"/>
      <c r="F70"/>
      <c r="G70"/>
      <c r="J70"/>
      <c r="L70"/>
    </row>
    <row r="71" spans="5:12" x14ac:dyDescent="0.25">
      <c r="E71"/>
      <c r="F71"/>
      <c r="G71"/>
      <c r="J71"/>
      <c r="L71"/>
    </row>
    <row r="72" spans="5:12" x14ac:dyDescent="0.25">
      <c r="E72"/>
      <c r="F72"/>
      <c r="G72"/>
      <c r="J72"/>
      <c r="L72"/>
    </row>
    <row r="73" spans="5:12" x14ac:dyDescent="0.25">
      <c r="E73"/>
      <c r="F73"/>
      <c r="G73"/>
      <c r="J73"/>
      <c r="L73"/>
    </row>
    <row r="74" spans="5:12" x14ac:dyDescent="0.25">
      <c r="E74"/>
      <c r="F74"/>
      <c r="G74"/>
      <c r="J74"/>
      <c r="L74"/>
    </row>
  </sheetData>
  <phoneticPr fontId="4" type="noConversion"/>
  <pageMargins left="0.5" right="0.5" top="0.5" bottom="0.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printable datasheet</vt:lpstr>
      <vt:lpstr>'printable datasheet'!Print_Area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Perry Di Stéfano</cp:lastModifiedBy>
  <cp:lastPrinted>2005-11-01T23:14:00Z</cp:lastPrinted>
  <dcterms:created xsi:type="dcterms:W3CDTF">2002-02-21T17:24:13Z</dcterms:created>
  <dcterms:modified xsi:type="dcterms:W3CDTF">2019-02-01T16:29:55Z</dcterms:modified>
</cp:coreProperties>
</file>