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fper\Documents\R\WRFO_git\Soil\PSA_data.entry\"/>
    </mc:Choice>
  </mc:AlternateContent>
  <xr:revisionPtr revIDLastSave="0" documentId="13_ncr:1_{7073E70C-D181-49E7-8342-C9B5699B01A6}" xr6:coauthVersionLast="36" xr6:coauthVersionMax="36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 s="1"/>
  <c r="AR36" i="1" s="1"/>
  <c r="F35" i="1"/>
  <c r="AN35" i="1" s="1"/>
  <c r="AR35" i="1" s="1"/>
  <c r="F34" i="1"/>
  <c r="AN34" i="1" s="1"/>
  <c r="AR34" i="1" s="1"/>
  <c r="F33" i="1"/>
  <c r="AN33" i="1" s="1"/>
  <c r="AR33" i="1" s="1"/>
  <c r="F32" i="1"/>
  <c r="AN32" i="1" s="1"/>
  <c r="AR32" i="1" s="1"/>
  <c r="F31" i="1"/>
  <c r="AN31" i="1" s="1"/>
  <c r="F30" i="1"/>
  <c r="AN30" i="1" s="1"/>
  <c r="AR30" i="1" s="1"/>
  <c r="F29" i="1"/>
  <c r="AN29" i="1" s="1"/>
  <c r="AR29" i="1" s="1"/>
  <c r="F28" i="1"/>
  <c r="AN28" i="1" s="1"/>
  <c r="AR28" i="1" s="1"/>
  <c r="F27" i="1"/>
  <c r="AN27" i="1" s="1"/>
  <c r="F26" i="1"/>
  <c r="AN26" i="1" s="1"/>
  <c r="AR26" i="1" s="1"/>
  <c r="F25" i="1"/>
  <c r="AN25" i="1" s="1"/>
  <c r="F24" i="1"/>
  <c r="AN24" i="1" s="1"/>
  <c r="AR24" i="1" s="1"/>
  <c r="F23" i="1"/>
  <c r="AN23" i="1" s="1"/>
  <c r="F22" i="1"/>
  <c r="AN22" i="1" s="1"/>
  <c r="AR22" i="1" s="1"/>
  <c r="F21" i="1"/>
  <c r="AN21" i="1" s="1"/>
  <c r="F20" i="1"/>
  <c r="AN20" i="1" s="1"/>
  <c r="AR20" i="1" s="1"/>
  <c r="F19" i="1"/>
  <c r="AN19" i="1" s="1"/>
  <c r="F18" i="1"/>
  <c r="AN18" i="1" s="1"/>
  <c r="AR18" i="1" s="1"/>
  <c r="F17" i="1"/>
  <c r="AN17" i="1" s="1"/>
  <c r="F16" i="1"/>
  <c r="AN16" i="1" s="1"/>
  <c r="AR16" i="1" s="1"/>
  <c r="AQ2" i="1"/>
  <c r="AO8" i="1"/>
  <c r="AE54" i="1" s="1"/>
  <c r="AP8" i="1"/>
  <c r="AQ8" i="1"/>
  <c r="AP9" i="1"/>
  <c r="AQ9" i="1"/>
  <c r="AP10" i="1"/>
  <c r="AQ10" i="1"/>
  <c r="AL12" i="1"/>
  <c r="AY14" i="1"/>
  <c r="BC14" i="1"/>
  <c r="AS15" i="1"/>
  <c r="AS16" i="1" s="1"/>
  <c r="AT15" i="1"/>
  <c r="AT16" i="1" s="1"/>
  <c r="AU15" i="1"/>
  <c r="AU16" i="1" s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5" i="1" l="1"/>
  <c r="BA16" i="1"/>
  <c r="AS17" i="1"/>
  <c r="AS18" i="1" s="1"/>
  <c r="AE56" i="1"/>
  <c r="AR19" i="1"/>
  <c r="BC16" i="1"/>
  <c r="AU17" i="1"/>
  <c r="BB16" i="1"/>
  <c r="AT17" i="1"/>
  <c r="AR21" i="1"/>
  <c r="AR23" i="1"/>
  <c r="AR31" i="1"/>
  <c r="AR25" i="1"/>
  <c r="AR27" i="1"/>
  <c r="AR17" i="1"/>
  <c r="AZ18" i="1"/>
  <c r="AZ16" i="1"/>
  <c r="BD16" i="1" l="1"/>
  <c r="BF16" i="1" s="1"/>
  <c r="BA17" i="1"/>
  <c r="AZ17" i="1"/>
  <c r="BD17" i="1"/>
  <c r="BF17" i="1" s="1"/>
  <c r="AO17" i="1" s="1"/>
  <c r="AS19" i="1"/>
  <c r="BA18" i="1"/>
  <c r="BD18" i="1" s="1"/>
  <c r="BF18" i="1" s="1"/>
  <c r="AO18" i="1" s="1"/>
  <c r="BE16" i="1"/>
  <c r="BG16" i="1" s="1"/>
  <c r="AQ16" i="1" s="1"/>
  <c r="BB17" i="1"/>
  <c r="AT18" i="1"/>
  <c r="BC17" i="1"/>
  <c r="AU18" i="1"/>
  <c r="AO16" i="1"/>
  <c r="AP16" i="1" l="1"/>
  <c r="BE17" i="1"/>
  <c r="BG17" i="1" s="1"/>
  <c r="AQ17" i="1" s="1"/>
  <c r="AS20" i="1"/>
  <c r="BA19" i="1"/>
  <c r="AZ19" i="1"/>
  <c r="BC18" i="1"/>
  <c r="AU19" i="1"/>
  <c r="BB18" i="1"/>
  <c r="AT19" i="1"/>
  <c r="BD19" i="1" l="1"/>
  <c r="BF19" i="1" s="1"/>
  <c r="AO19" i="1" s="1"/>
  <c r="AP17" i="1"/>
  <c r="AS21" i="1"/>
  <c r="BA20" i="1"/>
  <c r="AZ20" i="1"/>
  <c r="BE18" i="1"/>
  <c r="BG18" i="1" s="1"/>
  <c r="AQ18" i="1" s="1"/>
  <c r="BB19" i="1"/>
  <c r="AT20" i="1"/>
  <c r="BC19" i="1"/>
  <c r="AU20" i="1"/>
  <c r="BD20" i="1" l="1"/>
  <c r="BF20" i="1" s="1"/>
  <c r="AO20" i="1" s="1"/>
  <c r="AP18" i="1"/>
  <c r="AS22" i="1"/>
  <c r="BA21" i="1"/>
  <c r="AZ21" i="1"/>
  <c r="BC20" i="1"/>
  <c r="AU21" i="1"/>
  <c r="BB20" i="1"/>
  <c r="AT21" i="1"/>
  <c r="BE19" i="1"/>
  <c r="BG19" i="1" s="1"/>
  <c r="BE20" i="1" l="1"/>
  <c r="BG20" i="1" s="1"/>
  <c r="AS23" i="1"/>
  <c r="BA22" i="1"/>
  <c r="AZ22" i="1"/>
  <c r="BD22" i="1" s="1"/>
  <c r="BF22" i="1" s="1"/>
  <c r="AO22" i="1" s="1"/>
  <c r="BD21" i="1"/>
  <c r="BF21" i="1" s="1"/>
  <c r="AO21" i="1" s="1"/>
  <c r="BB21" i="1"/>
  <c r="AT22" i="1"/>
  <c r="BC21" i="1"/>
  <c r="AU22" i="1"/>
  <c r="AQ20" i="1"/>
  <c r="AP20" i="1"/>
  <c r="AQ19" i="1"/>
  <c r="AP19" i="1"/>
  <c r="AS24" i="1" l="1"/>
  <c r="BA23" i="1"/>
  <c r="AZ23" i="1"/>
  <c r="BD23" i="1" s="1"/>
  <c r="BF23" i="1" s="1"/>
  <c r="AO23" i="1" s="1"/>
  <c r="BC22" i="1"/>
  <c r="AU23" i="1"/>
  <c r="BB22" i="1"/>
  <c r="AT23" i="1"/>
  <c r="BE21" i="1"/>
  <c r="BG21" i="1" s="1"/>
  <c r="BE22" i="1" l="1"/>
  <c r="BG22" i="1" s="1"/>
  <c r="AQ22" i="1" s="1"/>
  <c r="BA24" i="1"/>
  <c r="AS25" i="1"/>
  <c r="AZ24" i="1"/>
  <c r="BB23" i="1"/>
  <c r="AT24" i="1"/>
  <c r="BC23" i="1"/>
  <c r="AU24" i="1"/>
  <c r="AQ21" i="1"/>
  <c r="AP21" i="1"/>
  <c r="BD24" i="1" l="1"/>
  <c r="BF24" i="1" s="1"/>
  <c r="AO24" i="1" s="1"/>
  <c r="AP22" i="1"/>
  <c r="AS26" i="1"/>
  <c r="AZ25" i="1"/>
  <c r="BA25" i="1"/>
  <c r="BC24" i="1"/>
  <c r="AU25" i="1"/>
  <c r="BB24" i="1"/>
  <c r="AT25" i="1"/>
  <c r="BE23" i="1"/>
  <c r="BG23" i="1" s="1"/>
  <c r="BE24" i="1" l="1"/>
  <c r="BG24" i="1" s="1"/>
  <c r="BD25" i="1"/>
  <c r="BF25" i="1" s="1"/>
  <c r="AO25" i="1" s="1"/>
  <c r="AS27" i="1"/>
  <c r="BA26" i="1"/>
  <c r="AZ26" i="1"/>
  <c r="BB25" i="1"/>
  <c r="AT26" i="1"/>
  <c r="AQ24" i="1"/>
  <c r="AP24" i="1"/>
  <c r="BC25" i="1"/>
  <c r="AU26" i="1"/>
  <c r="AQ23" i="1"/>
  <c r="AP23" i="1"/>
  <c r="BD26" i="1" l="1"/>
  <c r="BF26" i="1" s="1"/>
  <c r="AO26" i="1" s="1"/>
  <c r="AS28" i="1"/>
  <c r="BA27" i="1"/>
  <c r="AZ27" i="1"/>
  <c r="BC26" i="1"/>
  <c r="AU27" i="1"/>
  <c r="BB26" i="1"/>
  <c r="AT27" i="1"/>
  <c r="BE25" i="1"/>
  <c r="BG25" i="1" s="1"/>
  <c r="BD27" i="1" l="1"/>
  <c r="BF27" i="1" s="1"/>
  <c r="AO27" i="1" s="1"/>
  <c r="BE26" i="1"/>
  <c r="BG26" i="1" s="1"/>
  <c r="AQ26" i="1" s="1"/>
  <c r="AS29" i="1"/>
  <c r="BA28" i="1"/>
  <c r="AZ28" i="1"/>
  <c r="BB27" i="1"/>
  <c r="AT28" i="1"/>
  <c r="BC27" i="1"/>
  <c r="AU28" i="1"/>
  <c r="AQ25" i="1"/>
  <c r="AP25" i="1"/>
  <c r="AP26" i="1" l="1"/>
  <c r="BD28" i="1"/>
  <c r="BF28" i="1" s="1"/>
  <c r="AO28" i="1" s="1"/>
  <c r="AZ29" i="1"/>
  <c r="AS30" i="1"/>
  <c r="BA29" i="1"/>
  <c r="BC28" i="1"/>
  <c r="AU29" i="1"/>
  <c r="BB28" i="1"/>
  <c r="AT29" i="1"/>
  <c r="BE27" i="1"/>
  <c r="BG27" i="1" s="1"/>
  <c r="AZ30" i="1" l="1"/>
  <c r="AS31" i="1"/>
  <c r="BA30" i="1"/>
  <c r="BE28" i="1"/>
  <c r="BG28" i="1" s="1"/>
  <c r="AQ28" i="1" s="1"/>
  <c r="BD29" i="1"/>
  <c r="BF29" i="1" s="1"/>
  <c r="AO29" i="1" s="1"/>
  <c r="BB29" i="1"/>
  <c r="AT30" i="1"/>
  <c r="BC29" i="1"/>
  <c r="AU30" i="1"/>
  <c r="AQ27" i="1"/>
  <c r="AP27" i="1"/>
  <c r="BD30" i="1" l="1"/>
  <c r="BF30" i="1" s="1"/>
  <c r="AO30" i="1" s="1"/>
  <c r="AP28" i="1"/>
  <c r="AS32" i="1"/>
  <c r="BA31" i="1"/>
  <c r="AZ31" i="1"/>
  <c r="BC30" i="1"/>
  <c r="AU31" i="1"/>
  <c r="BB30" i="1"/>
  <c r="AT31" i="1"/>
  <c r="BE29" i="1"/>
  <c r="BG29" i="1" s="1"/>
  <c r="BD31" i="1" l="1"/>
  <c r="BF31" i="1" s="1"/>
  <c r="AO31" i="1" s="1"/>
  <c r="BE30" i="1"/>
  <c r="BG30" i="1" s="1"/>
  <c r="AQ30" i="1" s="1"/>
  <c r="AZ32" i="1"/>
  <c r="AS33" i="1"/>
  <c r="BA32" i="1"/>
  <c r="BB31" i="1"/>
  <c r="AT32" i="1"/>
  <c r="BC31" i="1"/>
  <c r="AU32" i="1"/>
  <c r="AQ29" i="1"/>
  <c r="AP29" i="1"/>
  <c r="AP30" i="1" l="1"/>
  <c r="AZ33" i="1"/>
  <c r="AS34" i="1"/>
  <c r="BA33" i="1"/>
  <c r="BD32" i="1"/>
  <c r="BF32" i="1" s="1"/>
  <c r="AO32" i="1" s="1"/>
  <c r="BC32" i="1"/>
  <c r="AU33" i="1"/>
  <c r="BB32" i="1"/>
  <c r="AT33" i="1"/>
  <c r="BE31" i="1"/>
  <c r="BG31" i="1" s="1"/>
  <c r="BE32" i="1" l="1"/>
  <c r="BG32" i="1" s="1"/>
  <c r="AQ32" i="1" s="1"/>
  <c r="AS35" i="1"/>
  <c r="AZ34" i="1"/>
  <c r="BA34" i="1"/>
  <c r="BD33" i="1"/>
  <c r="BF33" i="1" s="1"/>
  <c r="AO33" i="1" s="1"/>
  <c r="BB33" i="1"/>
  <c r="AT34" i="1"/>
  <c r="BC33" i="1"/>
  <c r="AU34" i="1"/>
  <c r="AQ31" i="1"/>
  <c r="AP31" i="1"/>
  <c r="AP32" i="1" l="1"/>
  <c r="BD34" i="1"/>
  <c r="BF34" i="1" s="1"/>
  <c r="AO34" i="1" s="1"/>
  <c r="AS36" i="1"/>
  <c r="AZ35" i="1"/>
  <c r="BA35" i="1"/>
  <c r="BC34" i="1"/>
  <c r="AU35" i="1"/>
  <c r="BB34" i="1"/>
  <c r="AT35" i="1"/>
  <c r="BE33" i="1"/>
  <c r="BG33" i="1" s="1"/>
  <c r="BE34" i="1" l="1"/>
  <c r="BG34" i="1" s="1"/>
  <c r="AP34" i="1" s="1"/>
  <c r="BD35" i="1"/>
  <c r="BF35" i="1" s="1"/>
  <c r="AO35" i="1" s="1"/>
  <c r="BA36" i="1"/>
  <c r="AZ36" i="1"/>
  <c r="AQ34" i="1"/>
  <c r="AU36" i="1"/>
  <c r="BC36" i="1" s="1"/>
  <c r="BC35" i="1"/>
  <c r="AT36" i="1"/>
  <c r="BB36" i="1" s="1"/>
  <c r="BB35" i="1"/>
  <c r="AQ33" i="1"/>
  <c r="AP33" i="1"/>
  <c r="BD36" i="1" l="1"/>
  <c r="BF36" i="1" s="1"/>
  <c r="AO36" i="1" s="1"/>
  <c r="BE35" i="1"/>
  <c r="BG35" i="1" s="1"/>
  <c r="BE36" i="1"/>
  <c r="BG36" i="1" s="1"/>
  <c r="AQ36" i="1" l="1"/>
  <c r="AP36" i="1"/>
  <c r="AQ35" i="1"/>
  <c r="AP35" i="1"/>
</calcChain>
</file>

<file path=xl/sharedStrings.xml><?xml version="1.0" encoding="utf-8"?>
<sst xmlns="http://schemas.openxmlformats.org/spreadsheetml/2006/main" count="351" uniqueCount="136">
  <si>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</si>
  <si>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</si>
  <si>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</si>
  <si>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</si>
  <si>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</si>
  <si>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</si>
  <si>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</si>
  <si>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</si>
  <si>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</si>
  <si>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</si>
  <si>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</si>
  <si>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</si>
  <si>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</si>
  <si>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</si>
  <si>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</si>
  <si>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</si>
  <si>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</si>
  <si>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</si>
  <si>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</si>
  <si>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</si>
  <si>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</si>
  <si>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</si>
  <si>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</si>
  <si>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</si>
  <si>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</si>
  <si>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</si>
  <si>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</si>
  <si>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</si>
  <si>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</si>
  <si>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</si>
  <si>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</si>
  <si>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</si>
  <si>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</si>
  <si>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</si>
  <si>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</si>
  <si>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</si>
  <si>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</si>
  <si>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</si>
  <si>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</si>
  <si>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</si>
  <si>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</si>
  <si>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</si>
  <si>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</si>
  <si>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</si>
  <si>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</si>
  <si>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</si>
  <si>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</si>
  <si>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</si>
  <si>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</si>
  <si>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</si>
  <si>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</si>
  <si>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</si>
  <si>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</si>
  <si>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</si>
  <si>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</si>
  <si>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</si>
  <si>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</si>
  <si>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</si>
  <si>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</si>
  <si>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</si>
  <si>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</si>
  <si>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</si>
  <si>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</si>
  <si>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</si>
  <si>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</si>
  <si>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</si>
  <si>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</si>
  <si>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</si>
  <si>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</si>
  <si>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</si>
  <si>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</si>
  <si>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</si>
  <si>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</si>
  <si>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</si>
  <si>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</si>
  <si>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</si>
  <si>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</si>
  <si>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</si>
  <si>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</si>
  <si>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</si>
  <si>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</si>
  <si>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</si>
  <si>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</si>
  <si>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</si>
  <si>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</si>
  <si>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</si>
  <si>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</si>
  <si>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</si>
  <si>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</si>
  <si>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</si>
  <si>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</si>
  <si>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</si>
  <si>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</si>
  <si>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</si>
  <si>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</si>
  <si>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</si>
  <si>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</si>
  <si>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</si>
  <si>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</si>
  <si>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</si>
  <si>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</si>
  <si>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</si>
  <si>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</si>
  <si>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</si>
  <si>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</si>
  <si>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</si>
  <si>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</si>
  <si>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</si>
  <si>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</si>
  <si>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</si>
  <si>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</si>
  <si>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</si>
  <si>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</si>
  <si>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</si>
  <si>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</si>
  <si>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</si>
  <si>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</si>
  <si>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</si>
  <si>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1022</t>
  </si>
  <si>
    <t>Plot 1</t>
  </si>
  <si>
    <t>Plot 2</t>
  </si>
  <si>
    <t>H3</t>
  </si>
  <si>
    <t>Cath Fed P 35 3 101</t>
  </si>
  <si>
    <t>H2</t>
  </si>
  <si>
    <t>SWR 6003</t>
  </si>
  <si>
    <t>A-30-1-101S Rd</t>
  </si>
  <si>
    <t>A-30-3-101S</t>
  </si>
  <si>
    <t>H1</t>
  </si>
  <si>
    <t>A-30-3-101S Rd</t>
  </si>
  <si>
    <t>Cath Fed 30 01 Rd</t>
  </si>
  <si>
    <t>H4</t>
  </si>
  <si>
    <t>Cath Fed P 35 3 101 Rd</t>
  </si>
  <si>
    <t>H5</t>
  </si>
  <si>
    <t>SDC 7326 Rd</t>
  </si>
  <si>
    <t xml:space="preserve">Cath Fed 30 01 </t>
  </si>
  <si>
    <t>Cities Fed 07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</si>
</sst>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1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  <xf numFmtId="14" fontId="7" fillId="0" borderId="2" xfId="0" applyNumberFormat="1" applyFont="1" applyFill="1" applyBorder="1" applyAlignment="1" applyProtection="1"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Q13" workbookViewId="0">
      <selection activeCell="AB29" sqref="AB29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/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19.600000000000001</v>
      </c>
      <c r="AP4" s="84">
        <v>19.600000000000001</v>
      </c>
      <c r="AQ4" s="85">
        <v>19.5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19.8</v>
      </c>
      <c r="AP5" s="84">
        <v>19.8</v>
      </c>
      <c r="AQ5" s="85">
        <v>19.600000000000001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19</v>
      </c>
      <c r="AQ6" s="85">
        <v>19.5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/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0.19999999999999929</v>
      </c>
      <c r="AP8" s="25">
        <f>ABS(AP4-AP5)</f>
        <v>0.19999999999999929</v>
      </c>
      <c r="AQ8" s="47">
        <f>ABS(AQ4-AQ5)</f>
        <v>0.10000000000000142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0.80000000000000071</v>
      </c>
      <c r="AQ9" s="47">
        <f>ABS(AQ5-AQ6)</f>
        <v>0.10000000000000142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0.60000000000000142</v>
      </c>
      <c r="AQ10" s="48">
        <f>ABS(AQ4-AQ6)</f>
        <v>0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6</v>
      </c>
      <c r="AI15" s="86">
        <v>6</v>
      </c>
      <c r="AJ15" s="2"/>
      <c r="AK15" s="86">
        <v>7</v>
      </c>
      <c r="AL15" s="2"/>
      <c r="AM15" s="86">
        <v>6.25</v>
      </c>
      <c r="AN15" s="23"/>
      <c r="AO15" s="3"/>
      <c r="AP15" s="3"/>
      <c r="AQ15" s="3"/>
      <c r="AR15" s="108"/>
      <c r="AS15" s="223">
        <f>AH15</f>
        <v>6</v>
      </c>
      <c r="AT15" s="223">
        <f>AK15</f>
        <v>7</v>
      </c>
      <c r="AU15" s="223">
        <f>AM15</f>
        <v>6.25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1.5186915887850769E-2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77">
        <v>132</v>
      </c>
      <c r="R16" s="1">
        <v>29.32</v>
      </c>
      <c r="S16" s="1">
        <v>46.7</v>
      </c>
      <c r="T16" s="1">
        <v>46.44</v>
      </c>
      <c r="U16" s="1">
        <v>50.94</v>
      </c>
      <c r="V16" s="82"/>
      <c r="W16" s="82"/>
      <c r="X16" s="82"/>
      <c r="Y16" s="1"/>
      <c r="Z16" s="1"/>
      <c r="AA16" s="86" t="s">
        <v>118</v>
      </c>
      <c r="AB16" s="86" t="s">
        <v>119</v>
      </c>
      <c r="AC16" s="86" t="s">
        <v>121</v>
      </c>
      <c r="AD16" s="86"/>
      <c r="AE16" s="110"/>
      <c r="AF16" s="112"/>
      <c r="AG16" s="112"/>
      <c r="AH16" s="86">
        <v>47.75</v>
      </c>
      <c r="AI16" s="86">
        <v>46.5</v>
      </c>
      <c r="AJ16" s="110"/>
      <c r="AK16" s="86">
        <v>20.25</v>
      </c>
      <c r="AL16" s="110"/>
      <c r="AM16" s="86">
        <v>13.5</v>
      </c>
      <c r="AN16" s="231">
        <f t="shared" ref="AN16:AN36" si="1">U16/(1+F16)</f>
        <v>50.177951668584562</v>
      </c>
      <c r="AO16" s="232">
        <f t="shared" ref="AO16:AO36" si="2">100-BF16</f>
        <v>15.95974685213389</v>
      </c>
      <c r="AP16" s="232">
        <f t="shared" ref="AP16:AP36" si="3">BF16-BG16</f>
        <v>64.400492531369892</v>
      </c>
      <c r="AQ16" s="232">
        <f t="shared" ref="AQ16:AQ36" si="4">BG16</f>
        <v>19.639760616496218</v>
      </c>
      <c r="AR16" s="233">
        <f t="shared" ref="AR16:AR36" si="5">(Z16-Y16)/AN16*100</f>
        <v>0</v>
      </c>
      <c r="AS16" s="223">
        <f t="shared" ref="AS16:AS36" si="6">AS15</f>
        <v>6</v>
      </c>
      <c r="AT16" s="223">
        <f t="shared" ref="AT16:AT36" si="7">AT15</f>
        <v>7</v>
      </c>
      <c r="AU16" s="223">
        <f t="shared" ref="AU16:AU36" si="8">AU15</f>
        <v>6.25</v>
      </c>
      <c r="AV16" s="226">
        <f t="shared" ref="AV16:AV22" si="9">(1000*(((18*VLOOKUP($AO$4,$AA$42:$AC$60,2)/(980*($AK$1-$AK$2)))*(-0.164*AH16+16.3))^0.5)*($AK$5)^-0.5)</f>
        <v>44.686826061708473</v>
      </c>
      <c r="AW16" s="226">
        <f t="shared" ref="AW16:AW22" si="10">(1000*((18*VLOOKUP($AO$4,$AA$42:$AC$60,2)/(980*($AK$1-$AK$2))*(-0.164*AI16+16.3))^0.5)*($AK$6)^-0.5)</f>
        <v>31.978504818208172</v>
      </c>
      <c r="AX16" s="224">
        <f>(1000*((18*VLOOKUP((AVERAGE($AO$4:$AP$4)),$AA$42:$AC$60,2)/(980*($AK$1-$AK$2))*(-0.164*AK16+16.3))^0.5)*($AK$7)^-0.5)</f>
        <v>4.123327273710208</v>
      </c>
      <c r="AY16" s="224">
        <f>(1000*((18*VLOOKUP((AVERAGE($AO$4:$AQ$4)),$AA$42:$AC$60,2)/(980*($AK$1-$AK$2))*(-0.164*AM16+16.3))^0.5)*($AK$8)^-0.5)</f>
        <v>1.1480399858183949</v>
      </c>
      <c r="AZ16" s="226">
        <f t="shared" ref="AZ16:AZ36" si="11">100*(AH16-AS16)/(AN16)</f>
        <v>83.203874633525274</v>
      </c>
      <c r="BA16" s="226">
        <f t="shared" ref="BA16:BA36" si="12">100*(AI16-AS16)/(AN16)</f>
        <v>80.712740662461641</v>
      </c>
      <c r="BB16" s="226">
        <f t="shared" ref="BB16:BB36" si="13">100*(AK16-AT16)/(AN16)</f>
        <v>26.406020093274485</v>
      </c>
      <c r="BC16" s="226">
        <f t="shared" ref="BC16:BC36" si="14">100*(AM16-AU16)/(AN16)</f>
        <v>14.448577032169059</v>
      </c>
      <c r="BD16" s="226">
        <f t="shared" ref="BD16:BD36" si="15">(AZ16-BA16)/LN(AV16/AW16)</f>
        <v>7.4447814957592779</v>
      </c>
      <c r="BE16" s="226">
        <f t="shared" ref="BE16:BE36" si="16">(BB16-BC16)/LN(AX16/AY16)</f>
        <v>9.3519496697425115</v>
      </c>
      <c r="BF16" s="226">
        <f t="shared" ref="BF16:BF36" si="17">BD16*LN(50/AW16)+BA16</f>
        <v>84.04025314786611</v>
      </c>
      <c r="BG16" s="227">
        <f t="shared" ref="BG16:BG36" si="18">BE16*LN(2/AY16)+BC16</f>
        <v>19.639760616496218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2.2995649471721408E-2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>
        <v>160</v>
      </c>
      <c r="R17" s="1">
        <v>29.41</v>
      </c>
      <c r="S17" s="1">
        <v>45.87</v>
      </c>
      <c r="T17" s="1">
        <v>45.5</v>
      </c>
      <c r="U17" s="1">
        <v>48.86</v>
      </c>
      <c r="V17" s="82"/>
      <c r="W17" s="82"/>
      <c r="X17" s="82"/>
      <c r="Y17" s="1"/>
      <c r="Z17" s="1"/>
      <c r="AA17" s="86" t="s">
        <v>122</v>
      </c>
      <c r="AB17" s="86" t="s">
        <v>119</v>
      </c>
      <c r="AC17" s="86" t="s">
        <v>123</v>
      </c>
      <c r="AD17" s="86"/>
      <c r="AE17" s="110"/>
      <c r="AF17" s="112"/>
      <c r="AG17" s="112"/>
      <c r="AH17" s="86">
        <v>30</v>
      </c>
      <c r="AI17" s="86">
        <v>30</v>
      </c>
      <c r="AJ17" s="110"/>
      <c r="AK17" s="86">
        <v>29.75</v>
      </c>
      <c r="AL17" s="110"/>
      <c r="AM17" s="86">
        <v>15.75</v>
      </c>
      <c r="AN17" s="231">
        <f t="shared" si="1"/>
        <v>47.761688942891865</v>
      </c>
      <c r="AO17" s="232">
        <f t="shared" si="2"/>
        <v>49.750520697254778</v>
      </c>
      <c r="AP17" s="232">
        <f t="shared" si="3"/>
        <v>17.518431156371271</v>
      </c>
      <c r="AQ17" s="232">
        <f t="shared" si="4"/>
        <v>32.731048146373951</v>
      </c>
      <c r="AR17" s="233">
        <f t="shared" si="5"/>
        <v>0</v>
      </c>
      <c r="AS17" s="223">
        <f t="shared" si="6"/>
        <v>6</v>
      </c>
      <c r="AT17" s="223">
        <f t="shared" si="7"/>
        <v>7</v>
      </c>
      <c r="AU17" s="223">
        <f t="shared" si="8"/>
        <v>6.25</v>
      </c>
      <c r="AV17" s="226">
        <f t="shared" si="9"/>
        <v>51.800574222646581</v>
      </c>
      <c r="AW17" s="226">
        <f t="shared" si="10"/>
        <v>36.628537302190473</v>
      </c>
      <c r="AX17" s="224">
        <f t="shared" ref="AX17:AX36" si="19">(1000*((18*VLOOKUP((AVERAGE($AO$4:$AP$4)),$AA$42:$AC$60,2)/(980*($AK$1-$AK$2))*(-0.164*AK17+16.3))^0.5)*($AK$7)^-0.5)</f>
        <v>3.8679357926313052</v>
      </c>
      <c r="AY17" s="224">
        <f t="shared" ref="AY17:AY36" si="20">(1000*((18*VLOOKUP((AVERAGE($AO$4:$AQ$4)),$AA$42:$AC$60,2)/(980*($AK$1-$AK$2))*(-0.164*AM17+16.3))^0.5)*($AK$8)^-0.5)</f>
        <v>1.1329030393847614</v>
      </c>
      <c r="AZ17" s="226">
        <f t="shared" si="11"/>
        <v>50.249479302745222</v>
      </c>
      <c r="BA17" s="226">
        <f t="shared" si="12"/>
        <v>50.249479302745222</v>
      </c>
      <c r="BB17" s="226">
        <f t="shared" si="13"/>
        <v>47.632318922393907</v>
      </c>
      <c r="BC17" s="226">
        <f t="shared" si="14"/>
        <v>19.890418890669984</v>
      </c>
      <c r="BD17" s="226">
        <f t="shared" si="15"/>
        <v>0</v>
      </c>
      <c r="BE17" s="226">
        <f t="shared" si="16"/>
        <v>22.59227221858534</v>
      </c>
      <c r="BF17" s="226">
        <f t="shared" si="17"/>
        <v>50.249479302745222</v>
      </c>
      <c r="BG17" s="227">
        <f t="shared" si="18"/>
        <v>32.731048146373951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1.9940179461615082E-2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>
        <v>166</v>
      </c>
      <c r="R18" s="1">
        <v>29.25</v>
      </c>
      <c r="S18" s="1">
        <v>49.71</v>
      </c>
      <c r="T18" s="1">
        <v>49.31</v>
      </c>
      <c r="U18" s="1">
        <v>41.18</v>
      </c>
      <c r="V18" s="82"/>
      <c r="W18" s="82"/>
      <c r="X18" s="82"/>
      <c r="Y18" s="1"/>
      <c r="Z18" s="1"/>
      <c r="AA18" s="86" t="s">
        <v>124</v>
      </c>
      <c r="AB18" s="86" t="s">
        <v>119</v>
      </c>
      <c r="AC18" s="86" t="s">
        <v>121</v>
      </c>
      <c r="AD18" s="86"/>
      <c r="AE18" s="110"/>
      <c r="AF18" s="112"/>
      <c r="AG18" s="112"/>
      <c r="AH18" s="86">
        <v>42</v>
      </c>
      <c r="AI18" s="86">
        <v>39.75</v>
      </c>
      <c r="AJ18" s="110"/>
      <c r="AK18" s="86">
        <v>25</v>
      </c>
      <c r="AL18" s="110"/>
      <c r="AM18" s="86">
        <v>17.5</v>
      </c>
      <c r="AN18" s="231">
        <f t="shared" si="1"/>
        <v>40.37491691104595</v>
      </c>
      <c r="AO18" s="232">
        <f t="shared" si="2"/>
        <v>9.8218118187936909</v>
      </c>
      <c r="AP18" s="232">
        <f t="shared" si="3"/>
        <v>54.702225107346358</v>
      </c>
      <c r="AQ18" s="232">
        <f t="shared" si="4"/>
        <v>35.475963073859951</v>
      </c>
      <c r="AR18" s="233">
        <f t="shared" si="5"/>
        <v>0</v>
      </c>
      <c r="AS18" s="223">
        <f t="shared" si="6"/>
        <v>6</v>
      </c>
      <c r="AT18" s="223">
        <f t="shared" si="7"/>
        <v>7</v>
      </c>
      <c r="AU18" s="223">
        <f t="shared" si="8"/>
        <v>6.25</v>
      </c>
      <c r="AV18" s="226">
        <f t="shared" si="9"/>
        <v>47.109056064256968</v>
      </c>
      <c r="AW18" s="226">
        <f t="shared" si="10"/>
        <v>33.957841321922956</v>
      </c>
      <c r="AX18" s="224">
        <f t="shared" si="19"/>
        <v>3.9976715161479204</v>
      </c>
      <c r="AY18" s="224">
        <f t="shared" si="20"/>
        <v>1.12098855594765</v>
      </c>
      <c r="AZ18" s="226">
        <f t="shared" si="11"/>
        <v>89.164270181199953</v>
      </c>
      <c r="BA18" s="226">
        <f t="shared" si="12"/>
        <v>83.591503294874954</v>
      </c>
      <c r="BB18" s="226">
        <f t="shared" si="13"/>
        <v>44.582135090599976</v>
      </c>
      <c r="BC18" s="226">
        <f t="shared" si="14"/>
        <v>27.863834431624984</v>
      </c>
      <c r="BD18" s="226">
        <f t="shared" si="15"/>
        <v>17.024115317791249</v>
      </c>
      <c r="BE18" s="226">
        <f t="shared" si="16"/>
        <v>13.148474817199881</v>
      </c>
      <c r="BF18" s="226">
        <f t="shared" si="17"/>
        <v>90.178188181206309</v>
      </c>
      <c r="BG18" s="227">
        <f t="shared" si="18"/>
        <v>35.475963073859951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1.742816768723492E-2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>
        <v>363</v>
      </c>
      <c r="R19" s="1">
        <v>29.08</v>
      </c>
      <c r="S19" s="1">
        <v>50.68</v>
      </c>
      <c r="T19" s="1">
        <v>50.31</v>
      </c>
      <c r="U19" s="1">
        <v>43.44</v>
      </c>
      <c r="V19" s="82"/>
      <c r="W19" s="82"/>
      <c r="X19" s="82"/>
      <c r="Y19" s="1"/>
      <c r="Z19" s="1"/>
      <c r="AA19" s="86" t="s">
        <v>125</v>
      </c>
      <c r="AB19" s="86" t="s">
        <v>120</v>
      </c>
      <c r="AC19" s="86" t="s">
        <v>121</v>
      </c>
      <c r="AD19" s="86"/>
      <c r="AE19" s="110"/>
      <c r="AF19" s="112"/>
      <c r="AG19" s="112"/>
      <c r="AH19" s="86">
        <v>31.5</v>
      </c>
      <c r="AI19" s="86">
        <v>30</v>
      </c>
      <c r="AJ19" s="110"/>
      <c r="AK19" s="86">
        <v>13.25</v>
      </c>
      <c r="AL19" s="110"/>
      <c r="AM19" s="86">
        <v>11</v>
      </c>
      <c r="AN19" s="231">
        <f t="shared" si="1"/>
        <v>42.695888888888888</v>
      </c>
      <c r="AO19" s="232">
        <f t="shared" si="2"/>
        <v>40.531211957081872</v>
      </c>
      <c r="AP19" s="232">
        <f t="shared" si="3"/>
        <v>46.889665732631201</v>
      </c>
      <c r="AQ19" s="232">
        <f t="shared" si="4"/>
        <v>12.57912231028693</v>
      </c>
      <c r="AR19" s="233">
        <f t="shared" si="5"/>
        <v>0</v>
      </c>
      <c r="AS19" s="223">
        <f t="shared" si="6"/>
        <v>6</v>
      </c>
      <c r="AT19" s="223">
        <f t="shared" si="7"/>
        <v>7</v>
      </c>
      <c r="AU19" s="223">
        <f t="shared" si="8"/>
        <v>6.25</v>
      </c>
      <c r="AV19" s="226">
        <f t="shared" si="9"/>
        <v>51.237632156253966</v>
      </c>
      <c r="AW19" s="226">
        <f t="shared" si="10"/>
        <v>36.628537302190473</v>
      </c>
      <c r="AX19" s="224">
        <f t="shared" si="19"/>
        <v>4.3018192935889203</v>
      </c>
      <c r="AY19" s="224">
        <f t="shared" si="20"/>
        <v>1.1646280953948731</v>
      </c>
      <c r="AZ19" s="226">
        <f t="shared" si="11"/>
        <v>59.724719788270015</v>
      </c>
      <c r="BA19" s="226">
        <f t="shared" si="12"/>
        <v>56.211500977195307</v>
      </c>
      <c r="BB19" s="226">
        <f t="shared" si="13"/>
        <v>14.638411712811278</v>
      </c>
      <c r="BC19" s="226">
        <f t="shared" si="14"/>
        <v>11.125192901736572</v>
      </c>
      <c r="BD19" s="226">
        <f t="shared" si="15"/>
        <v>10.467016776693075</v>
      </c>
      <c r="BE19" s="226">
        <f t="shared" si="16"/>
        <v>2.688750515997834</v>
      </c>
      <c r="BF19" s="226">
        <f t="shared" si="17"/>
        <v>59.468788042918128</v>
      </c>
      <c r="BG19" s="227">
        <f t="shared" si="18"/>
        <v>12.57912231028693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3.4216867469879564E-2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>
        <v>440</v>
      </c>
      <c r="R20" s="1">
        <v>29.26</v>
      </c>
      <c r="S20" s="1">
        <v>50.72</v>
      </c>
      <c r="T20" s="1">
        <v>50.01</v>
      </c>
      <c r="U20" s="1">
        <v>42.65</v>
      </c>
      <c r="V20" s="82"/>
      <c r="W20" s="82"/>
      <c r="X20" s="82"/>
      <c r="Y20" s="1"/>
      <c r="Z20" s="1"/>
      <c r="AA20" s="86" t="s">
        <v>126</v>
      </c>
      <c r="AB20" s="86" t="s">
        <v>119</v>
      </c>
      <c r="AC20" s="86" t="s">
        <v>123</v>
      </c>
      <c r="AD20" s="86"/>
      <c r="AE20" s="110"/>
      <c r="AF20" s="112"/>
      <c r="AG20" s="112"/>
      <c r="AH20" s="86">
        <v>23</v>
      </c>
      <c r="AI20" s="86">
        <v>23</v>
      </c>
      <c r="AJ20" s="110"/>
      <c r="AK20" s="86">
        <v>14</v>
      </c>
      <c r="AL20" s="110"/>
      <c r="AM20" s="86">
        <v>11</v>
      </c>
      <c r="AN20" s="231">
        <f t="shared" si="1"/>
        <v>41.238932898415655</v>
      </c>
      <c r="AO20" s="232">
        <f t="shared" si="2"/>
        <v>58.776818881622617</v>
      </c>
      <c r="AP20" s="232">
        <f t="shared" si="3"/>
        <v>27.43941387093156</v>
      </c>
      <c r="AQ20" s="232">
        <f t="shared" si="4"/>
        <v>13.783767247445825</v>
      </c>
      <c r="AR20" s="233">
        <f t="shared" si="5"/>
        <v>0</v>
      </c>
      <c r="AS20" s="223">
        <f t="shared" si="6"/>
        <v>6</v>
      </c>
      <c r="AT20" s="223">
        <f t="shared" si="7"/>
        <v>7</v>
      </c>
      <c r="AU20" s="223">
        <f t="shared" si="8"/>
        <v>6.25</v>
      </c>
      <c r="AV20" s="226">
        <f t="shared" si="9"/>
        <v>54.350596564699956</v>
      </c>
      <c r="AW20" s="226">
        <f t="shared" si="10"/>
        <v>38.431675392433618</v>
      </c>
      <c r="AX20" s="224">
        <f t="shared" si="19"/>
        <v>4.2830509581610263</v>
      </c>
      <c r="AY20" s="224">
        <f t="shared" si="20"/>
        <v>1.1646280953948731</v>
      </c>
      <c r="AZ20" s="226">
        <f t="shared" si="11"/>
        <v>41.223181118377383</v>
      </c>
      <c r="BA20" s="226">
        <f t="shared" si="12"/>
        <v>41.223181118377383</v>
      </c>
      <c r="BB20" s="226">
        <f t="shared" si="13"/>
        <v>16.974251048743628</v>
      </c>
      <c r="BC20" s="226">
        <f t="shared" si="14"/>
        <v>11.518241783076032</v>
      </c>
      <c r="BD20" s="226">
        <f t="shared" si="15"/>
        <v>0</v>
      </c>
      <c r="BE20" s="226">
        <f t="shared" si="16"/>
        <v>4.1896344660941836</v>
      </c>
      <c r="BF20" s="226">
        <f t="shared" si="17"/>
        <v>41.223181118377383</v>
      </c>
      <c r="BG20" s="227">
        <f t="shared" si="18"/>
        <v>13.783767247445825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2.1332172398781109E-2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>
        <v>901</v>
      </c>
      <c r="R21" s="1">
        <v>30.51</v>
      </c>
      <c r="S21" s="1">
        <v>53.97</v>
      </c>
      <c r="T21" s="1">
        <v>53.48</v>
      </c>
      <c r="U21" s="1">
        <v>46.74</v>
      </c>
      <c r="V21" s="82"/>
      <c r="W21" s="82"/>
      <c r="X21" s="82"/>
      <c r="Y21" s="1"/>
      <c r="Z21" s="1"/>
      <c r="AA21" s="86" t="s">
        <v>128</v>
      </c>
      <c r="AB21" s="86" t="s">
        <v>119</v>
      </c>
      <c r="AC21" s="86" t="s">
        <v>127</v>
      </c>
      <c r="AD21" s="86"/>
      <c r="AE21" s="110"/>
      <c r="AF21" s="112"/>
      <c r="AG21" s="112"/>
      <c r="AH21" s="86">
        <v>13</v>
      </c>
      <c r="AI21" s="86">
        <v>13</v>
      </c>
      <c r="AJ21" s="110"/>
      <c r="AK21" s="86">
        <v>13</v>
      </c>
      <c r="AL21" s="110"/>
      <c r="AM21" s="86">
        <v>12</v>
      </c>
      <c r="AN21" s="231">
        <f t="shared" si="1"/>
        <v>45.763759590792837</v>
      </c>
      <c r="AO21" s="232">
        <f t="shared" si="2"/>
        <v>84.704053900745691</v>
      </c>
      <c r="AP21" s="232">
        <f t="shared" si="3"/>
        <v>2.5042046926701254</v>
      </c>
      <c r="AQ21" s="232">
        <f t="shared" si="4"/>
        <v>12.79174140658419</v>
      </c>
      <c r="AR21" s="233">
        <f t="shared" si="5"/>
        <v>0</v>
      </c>
      <c r="AS21" s="223">
        <f t="shared" si="6"/>
        <v>6</v>
      </c>
      <c r="AT21" s="223">
        <f t="shared" si="7"/>
        <v>7</v>
      </c>
      <c r="AU21" s="223">
        <f t="shared" si="8"/>
        <v>6.25</v>
      </c>
      <c r="AV21" s="226">
        <f t="shared" si="9"/>
        <v>57.798652974911832</v>
      </c>
      <c r="AW21" s="226">
        <f t="shared" si="10"/>
        <v>40.869819462008181</v>
      </c>
      <c r="AX21" s="224">
        <f t="shared" si="19"/>
        <v>4.3080572353274436</v>
      </c>
      <c r="AY21" s="224">
        <f t="shared" si="20"/>
        <v>1.1580213659363174</v>
      </c>
      <c r="AZ21" s="226">
        <f t="shared" si="11"/>
        <v>15.295946099254316</v>
      </c>
      <c r="BA21" s="226">
        <f t="shared" si="12"/>
        <v>15.295946099254316</v>
      </c>
      <c r="BB21" s="226">
        <f t="shared" si="13"/>
        <v>13.110810942217986</v>
      </c>
      <c r="BC21" s="226">
        <f t="shared" si="14"/>
        <v>12.564527152958902</v>
      </c>
      <c r="BD21" s="226">
        <f t="shared" si="15"/>
        <v>0</v>
      </c>
      <c r="BE21" s="226">
        <f t="shared" si="16"/>
        <v>0.41581253680131297</v>
      </c>
      <c r="BF21" s="226">
        <f t="shared" si="17"/>
        <v>15.295946099254316</v>
      </c>
      <c r="BG21" s="227">
        <f t="shared" si="18"/>
        <v>12.79174140658419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1.8259281801582736E-2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>
        <v>906</v>
      </c>
      <c r="R22" s="1">
        <v>30.8</v>
      </c>
      <c r="S22" s="1">
        <v>47.53</v>
      </c>
      <c r="T22" s="1">
        <v>47.23</v>
      </c>
      <c r="U22" s="1">
        <v>48.07</v>
      </c>
      <c r="V22" s="82"/>
      <c r="W22" s="82"/>
      <c r="X22" s="82"/>
      <c r="Y22" s="1"/>
      <c r="Z22" s="1"/>
      <c r="AA22" s="86" t="s">
        <v>129</v>
      </c>
      <c r="AB22" s="86" t="s">
        <v>119</v>
      </c>
      <c r="AC22" s="86" t="s">
        <v>127</v>
      </c>
      <c r="AD22" s="86"/>
      <c r="AE22" s="110"/>
      <c r="AF22" s="112"/>
      <c r="AG22" s="112"/>
      <c r="AH22" s="86">
        <v>32</v>
      </c>
      <c r="AI22" s="86">
        <v>32</v>
      </c>
      <c r="AJ22" s="110"/>
      <c r="AK22" s="86">
        <v>18.25</v>
      </c>
      <c r="AL22" s="110"/>
      <c r="AM22" s="86">
        <v>16</v>
      </c>
      <c r="AN22" s="231">
        <f t="shared" si="1"/>
        <v>47.208015540944395</v>
      </c>
      <c r="AO22" s="232">
        <f t="shared" si="2"/>
        <v>44.924607183604842</v>
      </c>
      <c r="AP22" s="232">
        <f t="shared" si="3"/>
        <v>33.035524507410457</v>
      </c>
      <c r="AQ22" s="232">
        <f t="shared" si="4"/>
        <v>22.039868308984698</v>
      </c>
      <c r="AR22" s="233">
        <f t="shared" si="5"/>
        <v>0</v>
      </c>
      <c r="AS22" s="223">
        <f t="shared" si="6"/>
        <v>6</v>
      </c>
      <c r="AT22" s="223">
        <f t="shared" si="7"/>
        <v>7</v>
      </c>
      <c r="AU22" s="223">
        <f t="shared" si="8"/>
        <v>6.25</v>
      </c>
      <c r="AV22" s="226">
        <f t="shared" si="9"/>
        <v>51.048605289868753</v>
      </c>
      <c r="AW22" s="226">
        <f t="shared" si="10"/>
        <v>36.096814970581661</v>
      </c>
      <c r="AX22" s="224">
        <f t="shared" si="19"/>
        <v>4.1751037198408101</v>
      </c>
      <c r="AY22" s="224">
        <f t="shared" si="20"/>
        <v>1.131208653384826</v>
      </c>
      <c r="AZ22" s="226">
        <f t="shared" si="11"/>
        <v>55.075392816395158</v>
      </c>
      <c r="BA22" s="226">
        <f t="shared" si="12"/>
        <v>55.075392816395158</v>
      </c>
      <c r="BB22" s="226">
        <f t="shared" si="13"/>
        <v>23.830698814786366</v>
      </c>
      <c r="BC22" s="226">
        <f t="shared" si="14"/>
        <v>20.653272306148185</v>
      </c>
      <c r="BD22" s="226">
        <f t="shared" si="15"/>
        <v>0</v>
      </c>
      <c r="BE22" s="226">
        <f t="shared" si="16"/>
        <v>2.4332200022506902</v>
      </c>
      <c r="BF22" s="226">
        <f t="shared" si="17"/>
        <v>55.075392816395158</v>
      </c>
      <c r="BG22" s="227">
        <f t="shared" si="18"/>
        <v>22.039868308984698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3.3321763276640083E-2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>
        <v>908</v>
      </c>
      <c r="R23" s="1">
        <v>30.43</v>
      </c>
      <c r="S23" s="1">
        <v>60.2</v>
      </c>
      <c r="T23" s="1">
        <v>59.24</v>
      </c>
      <c r="U23" s="1">
        <v>58.44</v>
      </c>
      <c r="V23" s="82"/>
      <c r="W23" s="82"/>
      <c r="X23" s="82"/>
      <c r="Y23" s="1"/>
      <c r="Z23" s="1"/>
      <c r="AA23" s="86" t="s">
        <v>126</v>
      </c>
      <c r="AB23" s="86" t="s">
        <v>120</v>
      </c>
      <c r="AC23" s="86" t="s">
        <v>130</v>
      </c>
      <c r="AD23" s="86"/>
      <c r="AE23" s="110"/>
      <c r="AF23" s="112"/>
      <c r="AG23" s="112"/>
      <c r="AH23" s="88">
        <v>57</v>
      </c>
      <c r="AI23" s="88">
        <v>54</v>
      </c>
      <c r="AJ23" s="111"/>
      <c r="AK23" s="88">
        <v>34.25</v>
      </c>
      <c r="AL23" s="111"/>
      <c r="AM23" s="201">
        <v>26.75</v>
      </c>
      <c r="AN23" s="231">
        <f t="shared" si="1"/>
        <v>56.555471951629158</v>
      </c>
      <c r="AO23" s="232">
        <f t="shared" si="2"/>
        <v>13.114250293859129</v>
      </c>
      <c r="AP23" s="232">
        <f t="shared" si="3"/>
        <v>44.610683353149263</v>
      </c>
      <c r="AQ23" s="232">
        <f t="shared" si="4"/>
        <v>42.275066352991608</v>
      </c>
      <c r="AR23" s="233">
        <f t="shared" si="5"/>
        <v>0</v>
      </c>
      <c r="AS23" s="223">
        <f t="shared" si="6"/>
        <v>6</v>
      </c>
      <c r="AT23" s="223">
        <f t="shared" si="7"/>
        <v>7</v>
      </c>
      <c r="AU23" s="223">
        <f t="shared" si="8"/>
        <v>6.25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9"/>
        <v>3.7408802371874441</v>
      </c>
      <c r="AY23" s="224">
        <f t="shared" si="20"/>
        <v>1.0557807603136156</v>
      </c>
      <c r="AZ23" s="226">
        <f t="shared" si="11"/>
        <v>90.176950593957287</v>
      </c>
      <c r="BA23" s="226">
        <f t="shared" si="12"/>
        <v>84.872424088430392</v>
      </c>
      <c r="BB23" s="226">
        <f t="shared" si="13"/>
        <v>48.182782425202667</v>
      </c>
      <c r="BC23" s="226">
        <f t="shared" si="14"/>
        <v>36.247597787767148</v>
      </c>
      <c r="BD23" s="226">
        <f t="shared" si="15"/>
        <v>15.305628167575428</v>
      </c>
      <c r="BE23" s="226">
        <f t="shared" si="16"/>
        <v>9.434627323736775</v>
      </c>
      <c r="BF23" s="226">
        <f t="shared" si="17"/>
        <v>86.885749706140871</v>
      </c>
      <c r="BG23" s="227">
        <f t="shared" si="18"/>
        <v>42.275066352991608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3.289057558507294E-2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>
        <v>2003</v>
      </c>
      <c r="R24" s="1">
        <v>30.45</v>
      </c>
      <c r="S24" s="1">
        <v>46.78</v>
      </c>
      <c r="T24" s="1">
        <v>46.26</v>
      </c>
      <c r="U24" s="1">
        <v>50.34</v>
      </c>
      <c r="V24" s="82"/>
      <c r="W24" s="82"/>
      <c r="X24" s="82"/>
      <c r="Y24" s="1"/>
      <c r="Z24" s="1"/>
      <c r="AA24" s="86" t="s">
        <v>131</v>
      </c>
      <c r="AB24" s="86" t="s">
        <v>120</v>
      </c>
      <c r="AC24" s="86" t="s">
        <v>123</v>
      </c>
      <c r="AD24" s="86"/>
      <c r="AE24" s="110"/>
      <c r="AF24" s="112"/>
      <c r="AG24" s="112"/>
      <c r="AH24" s="86">
        <v>41</v>
      </c>
      <c r="AI24" s="86">
        <v>39</v>
      </c>
      <c r="AJ24" s="110"/>
      <c r="AK24" s="86">
        <v>23</v>
      </c>
      <c r="AL24" s="110"/>
      <c r="AM24" s="86">
        <v>20.25</v>
      </c>
      <c r="AN24" s="231">
        <f t="shared" si="1"/>
        <v>48.73701163502755</v>
      </c>
      <c r="AO24" s="232">
        <f t="shared" si="2"/>
        <v>27.552271531618203</v>
      </c>
      <c r="AP24" s="232">
        <f t="shared" si="3"/>
        <v>41.8433756399047</v>
      </c>
      <c r="AQ24" s="232">
        <f t="shared" si="4"/>
        <v>30.604352828477097</v>
      </c>
      <c r="AR24" s="233">
        <f t="shared" si="5"/>
        <v>0</v>
      </c>
      <c r="AS24" s="223">
        <f t="shared" si="6"/>
        <v>6</v>
      </c>
      <c r="AT24" s="223">
        <f t="shared" si="7"/>
        <v>7</v>
      </c>
      <c r="AU24" s="223">
        <f t="shared" si="8"/>
        <v>6.25</v>
      </c>
      <c r="AV24" s="226">
        <f t="shared" ref="AV24:AV36" si="21">(1000*(((18*VLOOKUP($AO$4,$AA$42:$AC$60,2)/(980*($AK$1-$AK$2)))*(-0.164*AH24+16.3))^0.5)*($AK$5)^-0.5)</f>
        <v>47.517710983830618</v>
      </c>
      <c r="AW24" s="226">
        <f t="shared" ref="AW24:AW36" si="22">(1000*((18*VLOOKUP($AO$4,$AA$42:$AC$60,2)/(980*($AK$1-$AK$2))*(-0.164*AI24+16.3))^0.5)*($AK$6)^-0.5)</f>
        <v>34.170690985828479</v>
      </c>
      <c r="AX24" s="224">
        <f t="shared" si="19"/>
        <v>4.0510542845445219</v>
      </c>
      <c r="AY24" s="224">
        <f t="shared" si="20"/>
        <v>1.1020055679831611</v>
      </c>
      <c r="AZ24" s="226">
        <f t="shared" si="11"/>
        <v>71.814005056570423</v>
      </c>
      <c r="BA24" s="226">
        <f t="shared" si="12"/>
        <v>67.710347624766399</v>
      </c>
      <c r="BB24" s="226">
        <f t="shared" si="13"/>
        <v>32.82925945443219</v>
      </c>
      <c r="BC24" s="226">
        <f t="shared" si="14"/>
        <v>28.72560202262817</v>
      </c>
      <c r="BD24" s="226">
        <f t="shared" si="15"/>
        <v>12.445349094039072</v>
      </c>
      <c r="BE24" s="226">
        <f t="shared" si="16"/>
        <v>3.1521849125884538</v>
      </c>
      <c r="BF24" s="226">
        <f t="shared" si="17"/>
        <v>72.447728468381797</v>
      </c>
      <c r="BG24" s="227">
        <f t="shared" si="18"/>
        <v>30.604352828477097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3.1052328924669307E-2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>
        <v>2006</v>
      </c>
      <c r="R25" s="1">
        <v>30.23</v>
      </c>
      <c r="S25" s="1">
        <v>48.16</v>
      </c>
      <c r="T25" s="1">
        <v>47.62</v>
      </c>
      <c r="U25" s="1">
        <v>51.3</v>
      </c>
      <c r="V25" s="82"/>
      <c r="W25" s="82"/>
      <c r="X25" s="82"/>
      <c r="Y25" s="1"/>
      <c r="Z25" s="1"/>
      <c r="AA25" s="86" t="s">
        <v>131</v>
      </c>
      <c r="AB25" s="86" t="s">
        <v>120</v>
      </c>
      <c r="AC25" s="86" t="s">
        <v>132</v>
      </c>
      <c r="AD25" s="86"/>
      <c r="AE25" s="110"/>
      <c r="AF25" s="112"/>
      <c r="AG25" s="112"/>
      <c r="AH25" s="86">
        <v>42</v>
      </c>
      <c r="AI25" s="86">
        <v>40</v>
      </c>
      <c r="AJ25" s="110"/>
      <c r="AK25" s="86">
        <v>25.25</v>
      </c>
      <c r="AL25" s="110"/>
      <c r="AM25" s="86">
        <v>23</v>
      </c>
      <c r="AN25" s="231">
        <f t="shared" si="1"/>
        <v>49.754991634132736</v>
      </c>
      <c r="AO25" s="232">
        <f t="shared" si="2"/>
        <v>26.918763106139068</v>
      </c>
      <c r="AP25" s="232">
        <f t="shared" si="3"/>
        <v>37.998068181618549</v>
      </c>
      <c r="AQ25" s="232">
        <f t="shared" si="4"/>
        <v>35.083168712242383</v>
      </c>
      <c r="AR25" s="233">
        <f t="shared" si="5"/>
        <v>0</v>
      </c>
      <c r="AS25" s="223">
        <f t="shared" si="6"/>
        <v>6</v>
      </c>
      <c r="AT25" s="223">
        <f t="shared" si="7"/>
        <v>7</v>
      </c>
      <c r="AU25" s="223">
        <f t="shared" si="8"/>
        <v>6.25</v>
      </c>
      <c r="AV25" s="226">
        <f t="shared" si="21"/>
        <v>47.109056064256968</v>
      </c>
      <c r="AW25" s="226">
        <f t="shared" si="22"/>
        <v>33.886594333308324</v>
      </c>
      <c r="AX25" s="224">
        <f t="shared" si="19"/>
        <v>3.9909484640693051</v>
      </c>
      <c r="AY25" s="224">
        <f t="shared" si="20"/>
        <v>1.0826897991420168</v>
      </c>
      <c r="AZ25" s="226">
        <f t="shared" si="11"/>
        <v>72.354549398222417</v>
      </c>
      <c r="BA25" s="226">
        <f t="shared" si="12"/>
        <v>68.334852209432285</v>
      </c>
      <c r="BB25" s="226">
        <f t="shared" si="13"/>
        <v>36.679736847709975</v>
      </c>
      <c r="BC25" s="226">
        <f t="shared" si="14"/>
        <v>33.664963956117376</v>
      </c>
      <c r="BD25" s="226">
        <f t="shared" si="15"/>
        <v>12.201392741493391</v>
      </c>
      <c r="BE25" s="226">
        <f t="shared" si="16"/>
        <v>2.3109138085807106</v>
      </c>
      <c r="BF25" s="226">
        <f t="shared" si="17"/>
        <v>73.081236893860932</v>
      </c>
      <c r="BG25" s="227">
        <f t="shared" si="18"/>
        <v>35.083168712242383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3.7804878048780466E-2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>
        <v>2007</v>
      </c>
      <c r="R26" s="1">
        <v>30.49</v>
      </c>
      <c r="S26" s="1">
        <v>56.02</v>
      </c>
      <c r="T26" s="1">
        <v>55.09</v>
      </c>
      <c r="U26" s="1">
        <v>51.77</v>
      </c>
      <c r="V26" s="82"/>
      <c r="W26" s="82"/>
      <c r="X26" s="82"/>
      <c r="Y26" s="1"/>
      <c r="Z26" s="1"/>
      <c r="AA26" s="86" t="s">
        <v>131</v>
      </c>
      <c r="AB26" s="86" t="s">
        <v>120</v>
      </c>
      <c r="AC26" s="86" t="s">
        <v>130</v>
      </c>
      <c r="AD26" s="86"/>
      <c r="AE26" s="110"/>
      <c r="AF26" s="112"/>
      <c r="AG26" s="112"/>
      <c r="AH26" s="86">
        <v>44</v>
      </c>
      <c r="AI26" s="86">
        <v>41</v>
      </c>
      <c r="AJ26" s="110"/>
      <c r="AK26" s="86">
        <v>26</v>
      </c>
      <c r="AL26" s="110"/>
      <c r="AM26" s="86">
        <v>22.5</v>
      </c>
      <c r="AN26" s="231">
        <f t="shared" si="1"/>
        <v>49.884136310223269</v>
      </c>
      <c r="AO26" s="232">
        <f t="shared" si="2"/>
        <v>22.371776524014606</v>
      </c>
      <c r="AP26" s="232">
        <f t="shared" si="3"/>
        <v>42.456602454378725</v>
      </c>
      <c r="AQ26" s="232">
        <f t="shared" si="4"/>
        <v>35.171621021606668</v>
      </c>
      <c r="AR26" s="233">
        <f t="shared" si="5"/>
        <v>0</v>
      </c>
      <c r="AS26" s="223">
        <f t="shared" si="6"/>
        <v>6</v>
      </c>
      <c r="AT26" s="223">
        <f t="shared" si="7"/>
        <v>7</v>
      </c>
      <c r="AU26" s="223">
        <f t="shared" si="8"/>
        <v>6.25</v>
      </c>
      <c r="AV26" s="226">
        <f t="shared" si="21"/>
        <v>46.280922370996485</v>
      </c>
      <c r="AW26" s="226">
        <f t="shared" si="22"/>
        <v>33.600095663129125</v>
      </c>
      <c r="AX26" s="224">
        <f t="shared" si="19"/>
        <v>3.9707110091729607</v>
      </c>
      <c r="AY26" s="224">
        <f t="shared" si="20"/>
        <v>1.0862273056203378</v>
      </c>
      <c r="AZ26" s="226">
        <f t="shared" si="11"/>
        <v>76.176521857936365</v>
      </c>
      <c r="BA26" s="226">
        <f t="shared" si="12"/>
        <v>70.162585921783489</v>
      </c>
      <c r="BB26" s="226">
        <f t="shared" si="13"/>
        <v>38.088260928968182</v>
      </c>
      <c r="BC26" s="226">
        <f t="shared" si="14"/>
        <v>32.575486320828048</v>
      </c>
      <c r="BD26" s="226">
        <f t="shared" si="15"/>
        <v>18.781757305925574</v>
      </c>
      <c r="BE26" s="226">
        <f t="shared" si="16"/>
        <v>4.2529140279276882</v>
      </c>
      <c r="BF26" s="226">
        <f t="shared" si="17"/>
        <v>77.628223475985394</v>
      </c>
      <c r="BG26" s="227">
        <f t="shared" si="18"/>
        <v>35.171621021606668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3.5428089413749315E-2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>
        <v>2023</v>
      </c>
      <c r="R27" s="1">
        <v>30.5</v>
      </c>
      <c r="S27" s="1">
        <v>55.05</v>
      </c>
      <c r="T27" s="1">
        <v>54.21</v>
      </c>
      <c r="U27" s="1">
        <v>49.63</v>
      </c>
      <c r="V27" s="82"/>
      <c r="W27" s="82"/>
      <c r="X27" s="82"/>
      <c r="Y27" s="1"/>
      <c r="Z27" s="1"/>
      <c r="AA27" s="86" t="s">
        <v>133</v>
      </c>
      <c r="AB27" s="86" t="s">
        <v>120</v>
      </c>
      <c r="AC27" s="86" t="s">
        <v>130</v>
      </c>
      <c r="AD27" s="240">
        <v>43278</v>
      </c>
      <c r="AE27" s="110"/>
      <c r="AF27" s="112"/>
      <c r="AG27" s="112"/>
      <c r="AH27" s="86">
        <v>49.75</v>
      </c>
      <c r="AI27" s="86">
        <v>48.5</v>
      </c>
      <c r="AJ27" s="110"/>
      <c r="AK27" s="86">
        <v>37</v>
      </c>
      <c r="AL27" s="110"/>
      <c r="AM27" s="86">
        <v>27</v>
      </c>
      <c r="AN27" s="231">
        <f t="shared" si="1"/>
        <v>47.931865580448076</v>
      </c>
      <c r="AO27" s="232">
        <f t="shared" si="2"/>
        <v>7.6936446792501272</v>
      </c>
      <c r="AP27" s="232">
        <f t="shared" si="3"/>
        <v>39.08778766306272</v>
      </c>
      <c r="AQ27" s="232">
        <f t="shared" si="4"/>
        <v>53.218567657687153</v>
      </c>
      <c r="AR27" s="233">
        <f t="shared" si="5"/>
        <v>0</v>
      </c>
      <c r="AS27" s="223">
        <f t="shared" si="6"/>
        <v>6</v>
      </c>
      <c r="AT27" s="223">
        <f t="shared" si="7"/>
        <v>7</v>
      </c>
      <c r="AU27" s="223">
        <f t="shared" si="8"/>
        <v>6.25</v>
      </c>
      <c r="AV27" s="226">
        <f t="shared" si="21"/>
        <v>43.812932288472602</v>
      </c>
      <c r="AW27" s="226">
        <f t="shared" si="22"/>
        <v>31.368058220594595</v>
      </c>
      <c r="AX27" s="224">
        <f t="shared" si="19"/>
        <v>3.6610651399809417</v>
      </c>
      <c r="AY27" s="224">
        <f t="shared" si="20"/>
        <v>1.0539623971916063</v>
      </c>
      <c r="AZ27" s="226">
        <f t="shared" si="11"/>
        <v>91.275395752269858</v>
      </c>
      <c r="BA27" s="226">
        <f t="shared" si="12"/>
        <v>88.667527302205002</v>
      </c>
      <c r="BB27" s="226">
        <f t="shared" si="13"/>
        <v>62.588842801556474</v>
      </c>
      <c r="BC27" s="226">
        <f t="shared" si="14"/>
        <v>43.290616271076559</v>
      </c>
      <c r="BD27" s="226">
        <f t="shared" si="15"/>
        <v>7.8047433812215088</v>
      </c>
      <c r="BE27" s="226">
        <f t="shared" si="16"/>
        <v>15.498126841194608</v>
      </c>
      <c r="BF27" s="226">
        <f t="shared" si="17"/>
        <v>92.306355320749873</v>
      </c>
      <c r="BG27" s="227">
        <f t="shared" si="18"/>
        <v>53.218567657687153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>
        <f t="shared" si="0"/>
        <v>2.4987986544930472E-2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>
        <v>2025</v>
      </c>
      <c r="R28" s="1">
        <v>30.38</v>
      </c>
      <c r="S28" s="1">
        <v>51.71</v>
      </c>
      <c r="T28" s="1">
        <v>51.19</v>
      </c>
      <c r="U28" s="1">
        <v>44.05</v>
      </c>
      <c r="V28" s="82"/>
      <c r="W28" s="82"/>
      <c r="X28" s="82"/>
      <c r="Y28" s="1"/>
      <c r="Z28" s="1"/>
      <c r="AA28" s="86" t="s">
        <v>133</v>
      </c>
      <c r="AB28" s="86" t="s">
        <v>120</v>
      </c>
      <c r="AC28" s="86" t="s">
        <v>127</v>
      </c>
      <c r="AD28" s="240">
        <v>43278</v>
      </c>
      <c r="AE28" s="110"/>
      <c r="AF28" s="112"/>
      <c r="AG28" s="112"/>
      <c r="AH28" s="86">
        <v>30</v>
      </c>
      <c r="AI28" s="86">
        <v>30</v>
      </c>
      <c r="AJ28" s="110"/>
      <c r="AK28" s="86">
        <v>22</v>
      </c>
      <c r="AL28" s="110"/>
      <c r="AM28" s="86">
        <v>19</v>
      </c>
      <c r="AN28" s="231">
        <f t="shared" si="1"/>
        <v>42.97611345522737</v>
      </c>
      <c r="AO28" s="232">
        <f t="shared" si="2"/>
        <v>44.155024569629212</v>
      </c>
      <c r="AP28" s="232">
        <f t="shared" si="3"/>
        <v>23.809500207948375</v>
      </c>
      <c r="AQ28" s="232">
        <f t="shared" si="4"/>
        <v>32.035475222422413</v>
      </c>
      <c r="AR28" s="233">
        <f t="shared" si="5"/>
        <v>0</v>
      </c>
      <c r="AS28" s="223">
        <f t="shared" si="6"/>
        <v>6</v>
      </c>
      <c r="AT28" s="223">
        <f t="shared" si="7"/>
        <v>7</v>
      </c>
      <c r="AU28" s="223">
        <f t="shared" si="8"/>
        <v>6.25</v>
      </c>
      <c r="AV28" s="226">
        <f t="shared" si="21"/>
        <v>51.800574222646581</v>
      </c>
      <c r="AW28" s="226">
        <f t="shared" si="22"/>
        <v>36.628537302190473</v>
      </c>
      <c r="AX28" s="224">
        <f t="shared" si="19"/>
        <v>4.0774835927296627</v>
      </c>
      <c r="AY28" s="224">
        <f t="shared" si="20"/>
        <v>1.1106744201783365</v>
      </c>
      <c r="AZ28" s="226">
        <f t="shared" si="11"/>
        <v>55.844975430370788</v>
      </c>
      <c r="BA28" s="226">
        <f t="shared" si="12"/>
        <v>55.844975430370788</v>
      </c>
      <c r="BB28" s="226">
        <f t="shared" si="13"/>
        <v>34.903109643981743</v>
      </c>
      <c r="BC28" s="226">
        <f t="shared" si="14"/>
        <v>29.667643197384482</v>
      </c>
      <c r="BD28" s="226">
        <f t="shared" si="15"/>
        <v>0</v>
      </c>
      <c r="BE28" s="226">
        <f t="shared" si="16"/>
        <v>4.0256944729881798</v>
      </c>
      <c r="BF28" s="226">
        <f t="shared" si="17"/>
        <v>55.844975430370788</v>
      </c>
      <c r="BG28" s="227">
        <f t="shared" si="18"/>
        <v>32.035475222422413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>
        <f t="shared" si="0"/>
        <v>2.1933085501858865E-2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>
        <v>2043</v>
      </c>
      <c r="R29" s="1">
        <v>30.54</v>
      </c>
      <c r="S29" s="1">
        <v>58.03</v>
      </c>
      <c r="T29" s="1">
        <v>57.44</v>
      </c>
      <c r="U29" s="1">
        <v>55.23</v>
      </c>
      <c r="V29" s="82"/>
      <c r="W29" s="82"/>
      <c r="X29" s="82"/>
      <c r="Y29" s="1"/>
      <c r="Z29" s="1"/>
      <c r="AA29" s="86" t="s">
        <v>134</v>
      </c>
      <c r="AB29" s="86" t="s">
        <v>119</v>
      </c>
      <c r="AC29" s="86" t="s">
        <v>123</v>
      </c>
      <c r="AD29" s="86"/>
      <c r="AE29" s="110"/>
      <c r="AF29" s="112"/>
      <c r="AG29" s="112"/>
      <c r="AH29" s="88">
        <v>48</v>
      </c>
      <c r="AI29" s="88">
        <v>45.75</v>
      </c>
      <c r="AJ29" s="111"/>
      <c r="AK29" s="88">
        <v>24</v>
      </c>
      <c r="AL29" s="111"/>
      <c r="AM29" s="88">
        <v>18</v>
      </c>
      <c r="AN29" s="231">
        <f t="shared" si="1"/>
        <v>54.044634412513631</v>
      </c>
      <c r="AO29" s="232">
        <f t="shared" si="2"/>
        <v>20.816921913238787</v>
      </c>
      <c r="AP29" s="232">
        <f t="shared" si="3"/>
        <v>53.029153319939617</v>
      </c>
      <c r="AQ29" s="232">
        <f t="shared" si="4"/>
        <v>26.153924766821596</v>
      </c>
      <c r="AR29" s="233">
        <f t="shared" si="5"/>
        <v>0</v>
      </c>
      <c r="AS29" s="223">
        <f t="shared" si="6"/>
        <v>6</v>
      </c>
      <c r="AT29" s="223">
        <f t="shared" si="7"/>
        <v>7</v>
      </c>
      <c r="AU29" s="223">
        <f t="shared" si="8"/>
        <v>6.25</v>
      </c>
      <c r="AV29" s="226">
        <f t="shared" si="21"/>
        <v>44.578526220591904</v>
      </c>
      <c r="AW29" s="226">
        <f t="shared" si="22"/>
        <v>32.204439222135896</v>
      </c>
      <c r="AX29" s="224">
        <f t="shared" si="19"/>
        <v>4.0244514140033383</v>
      </c>
      <c r="AY29" s="224">
        <f t="shared" si="20"/>
        <v>1.1175610874831674</v>
      </c>
      <c r="AZ29" s="226">
        <f t="shared" si="11"/>
        <v>77.713542623715512</v>
      </c>
      <c r="BA29" s="226">
        <f t="shared" si="12"/>
        <v>73.550317126016466</v>
      </c>
      <c r="BB29" s="226">
        <f t="shared" si="13"/>
        <v>31.455481538170563</v>
      </c>
      <c r="BC29" s="226">
        <f t="shared" si="14"/>
        <v>21.741288710206124</v>
      </c>
      <c r="BD29" s="226">
        <f t="shared" si="15"/>
        <v>12.804095352201605</v>
      </c>
      <c r="BE29" s="226">
        <f t="shared" si="16"/>
        <v>7.5818688245005008</v>
      </c>
      <c r="BF29" s="226">
        <f t="shared" si="17"/>
        <v>79.183078086761213</v>
      </c>
      <c r="BG29" s="227">
        <f t="shared" si="18"/>
        <v>26.153924766821596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>
        <f t="shared" si="0"/>
        <v>6.7062043795620377E-2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>
        <v>2044</v>
      </c>
      <c r="R30" s="1">
        <v>30.33</v>
      </c>
      <c r="S30" s="1">
        <v>53.72</v>
      </c>
      <c r="T30" s="1">
        <v>52.25</v>
      </c>
      <c r="U30" s="1">
        <v>46.13</v>
      </c>
      <c r="V30" s="82"/>
      <c r="W30" s="82"/>
      <c r="X30" s="82"/>
      <c r="Y30" s="1"/>
      <c r="Z30" s="1"/>
      <c r="AA30" s="86" t="s">
        <v>135</v>
      </c>
      <c r="AB30" s="86" t="s">
        <v>120</v>
      </c>
      <c r="AC30" s="86" t="s">
        <v>130</v>
      </c>
      <c r="AD30" s="86"/>
      <c r="AE30" s="110"/>
      <c r="AF30" s="112"/>
      <c r="AG30" s="112"/>
      <c r="AH30" s="86">
        <v>43.25</v>
      </c>
      <c r="AI30" s="86">
        <v>41.5</v>
      </c>
      <c r="AJ30" s="110"/>
      <c r="AK30" s="86">
        <v>30.25</v>
      </c>
      <c r="AL30" s="110"/>
      <c r="AM30" s="86">
        <v>23.75</v>
      </c>
      <c r="AN30" s="231">
        <f t="shared" si="1"/>
        <v>43.230850790936302</v>
      </c>
      <c r="AO30" s="232">
        <f t="shared" si="2"/>
        <v>12.972238042237265</v>
      </c>
      <c r="AP30" s="232">
        <f t="shared" si="3"/>
        <v>40.091887341187146</v>
      </c>
      <c r="AQ30" s="232">
        <f t="shared" si="4"/>
        <v>46.935874616575589</v>
      </c>
      <c r="AR30" s="233">
        <f t="shared" si="5"/>
        <v>0</v>
      </c>
      <c r="AS30" s="223">
        <f t="shared" si="6"/>
        <v>6</v>
      </c>
      <c r="AT30" s="223">
        <f t="shared" si="7"/>
        <v>7</v>
      </c>
      <c r="AU30" s="223">
        <f t="shared" si="8"/>
        <v>6.25</v>
      </c>
      <c r="AV30" s="226">
        <f t="shared" si="21"/>
        <v>46.593197421065312</v>
      </c>
      <c r="AW30" s="226">
        <f t="shared" si="22"/>
        <v>33.45592630763705</v>
      </c>
      <c r="AX30" s="224">
        <f t="shared" si="19"/>
        <v>3.8540253605278516</v>
      </c>
      <c r="AY30" s="224">
        <f t="shared" si="20"/>
        <v>1.0773617608318127</v>
      </c>
      <c r="AZ30" s="226">
        <f t="shared" si="11"/>
        <v>86.165317865568738</v>
      </c>
      <c r="BA30" s="226">
        <f t="shared" si="12"/>
        <v>82.117282798058795</v>
      </c>
      <c r="BB30" s="226">
        <f t="shared" si="13"/>
        <v>53.781037325489208</v>
      </c>
      <c r="BC30" s="226">
        <f t="shared" si="14"/>
        <v>40.480350675099409</v>
      </c>
      <c r="BD30" s="226">
        <f t="shared" si="15"/>
        <v>12.221382998031107</v>
      </c>
      <c r="BE30" s="226">
        <f t="shared" si="16"/>
        <v>10.4351610434741</v>
      </c>
      <c r="BF30" s="226">
        <f t="shared" si="17"/>
        <v>87.027761957762735</v>
      </c>
      <c r="BG30" s="227">
        <f t="shared" si="18"/>
        <v>46.935874616575589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>
        <f t="shared" si="0"/>
        <v>1.2419700214133031E-2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>
        <v>2049</v>
      </c>
      <c r="R31" s="1">
        <v>30.88</v>
      </c>
      <c r="S31" s="1">
        <v>54.52</v>
      </c>
      <c r="T31" s="1">
        <v>54.23</v>
      </c>
      <c r="U31" s="1">
        <v>47.51</v>
      </c>
      <c r="V31" s="82"/>
      <c r="W31" s="82"/>
      <c r="X31" s="82"/>
      <c r="Y31" s="1"/>
      <c r="Z31" s="1"/>
      <c r="AA31" s="86" t="s">
        <v>118</v>
      </c>
      <c r="AB31" s="86" t="s">
        <v>119</v>
      </c>
      <c r="AC31" s="86" t="s">
        <v>130</v>
      </c>
      <c r="AD31" s="86"/>
      <c r="AE31" s="110"/>
      <c r="AF31" s="112"/>
      <c r="AG31" s="112"/>
      <c r="AH31" s="86">
        <v>49</v>
      </c>
      <c r="AI31" s="86">
        <v>48.25</v>
      </c>
      <c r="AJ31" s="110"/>
      <c r="AK31" s="86">
        <v>24.25</v>
      </c>
      <c r="AL31" s="110"/>
      <c r="AM31" s="86">
        <v>15.25</v>
      </c>
      <c r="AN31" s="231">
        <f t="shared" si="1"/>
        <v>46.927178510998289</v>
      </c>
      <c r="AO31" s="232">
        <f t="shared" si="2"/>
        <v>7.7815779111336667</v>
      </c>
      <c r="AP31" s="232">
        <f t="shared" si="3"/>
        <v>65.16964440892194</v>
      </c>
      <c r="AQ31" s="232">
        <f t="shared" si="4"/>
        <v>27.048777679944394</v>
      </c>
      <c r="AR31" s="233">
        <f t="shared" si="5"/>
        <v>0</v>
      </c>
      <c r="AS31" s="223">
        <f t="shared" si="6"/>
        <v>6</v>
      </c>
      <c r="AT31" s="223">
        <f t="shared" si="7"/>
        <v>7</v>
      </c>
      <c r="AU31" s="223">
        <f t="shared" si="8"/>
        <v>6.25</v>
      </c>
      <c r="AV31" s="226">
        <f t="shared" si="21"/>
        <v>44.142669902515514</v>
      </c>
      <c r="AW31" s="226">
        <f t="shared" si="22"/>
        <v>31.445012136510712</v>
      </c>
      <c r="AX31" s="224">
        <f t="shared" si="19"/>
        <v>4.0177731737257396</v>
      </c>
      <c r="AY31" s="224">
        <f t="shared" si="20"/>
        <v>1.1362842315883241</v>
      </c>
      <c r="AZ31" s="226">
        <f t="shared" si="11"/>
        <v>91.631334685766632</v>
      </c>
      <c r="BA31" s="226">
        <f t="shared" si="12"/>
        <v>90.033113731945122</v>
      </c>
      <c r="BB31" s="226">
        <f t="shared" si="13"/>
        <v>36.759081937894756</v>
      </c>
      <c r="BC31" s="226">
        <f t="shared" si="14"/>
        <v>19.178651445858133</v>
      </c>
      <c r="BD31" s="226">
        <f t="shared" si="15"/>
        <v>4.7119236655790271</v>
      </c>
      <c r="BE31" s="226">
        <f t="shared" si="16"/>
        <v>13.919974002413538</v>
      </c>
      <c r="BF31" s="226">
        <f t="shared" si="17"/>
        <v>92.218422088866333</v>
      </c>
      <c r="BG31" s="227">
        <f t="shared" si="18"/>
        <v>27.048777679944394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>
        <f t="shared" si="0"/>
        <v>1.6890428757037702E-2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>
        <v>2054</v>
      </c>
      <c r="R32" s="1">
        <v>30.69</v>
      </c>
      <c r="S32" s="1">
        <v>54.17</v>
      </c>
      <c r="T32" s="1">
        <v>53.78</v>
      </c>
      <c r="U32" s="1">
        <v>45.56</v>
      </c>
      <c r="V32" s="82"/>
      <c r="W32" s="82"/>
      <c r="X32" s="82"/>
      <c r="Y32" s="1"/>
      <c r="Z32" s="1"/>
      <c r="AA32" s="86"/>
      <c r="AB32" s="86"/>
      <c r="AC32" s="86" t="s">
        <v>123</v>
      </c>
      <c r="AD32" s="86"/>
      <c r="AE32" s="110"/>
      <c r="AF32" s="112"/>
      <c r="AG32" s="112"/>
      <c r="AH32" s="86">
        <v>23</v>
      </c>
      <c r="AI32" s="86">
        <v>21</v>
      </c>
      <c r="AJ32" s="110"/>
      <c r="AK32" s="86">
        <v>13.5</v>
      </c>
      <c r="AL32" s="110"/>
      <c r="AM32" s="86">
        <v>11</v>
      </c>
      <c r="AN32" s="231">
        <f t="shared" si="1"/>
        <v>44.803253833049403</v>
      </c>
      <c r="AO32" s="232">
        <f t="shared" si="2"/>
        <v>63.172581870133399</v>
      </c>
      <c r="AP32" s="232">
        <f t="shared" si="3"/>
        <v>24.607243603031556</v>
      </c>
      <c r="AQ32" s="232">
        <f t="shared" si="4"/>
        <v>12.220174526835045</v>
      </c>
      <c r="AR32" s="233">
        <f t="shared" si="5"/>
        <v>0</v>
      </c>
      <c r="AS32" s="223">
        <f t="shared" si="6"/>
        <v>6</v>
      </c>
      <c r="AT32" s="223">
        <f t="shared" si="7"/>
        <v>7</v>
      </c>
      <c r="AU32" s="223">
        <f t="shared" si="8"/>
        <v>6.25</v>
      </c>
      <c r="AV32" s="226">
        <f t="shared" si="21"/>
        <v>54.350596564699956</v>
      </c>
      <c r="AW32" s="226">
        <f t="shared" si="22"/>
        <v>38.931521513382172</v>
      </c>
      <c r="AX32" s="224">
        <f t="shared" si="19"/>
        <v>4.2955722932492488</v>
      </c>
      <c r="AY32" s="224">
        <f t="shared" si="20"/>
        <v>1.1646280953948731</v>
      </c>
      <c r="AZ32" s="226">
        <f t="shared" si="11"/>
        <v>37.943672714814838</v>
      </c>
      <c r="BA32" s="226">
        <f t="shared" si="12"/>
        <v>33.479711218954272</v>
      </c>
      <c r="BB32" s="226">
        <f t="shared" si="13"/>
        <v>14.507874861546851</v>
      </c>
      <c r="BC32" s="226">
        <f t="shared" si="14"/>
        <v>10.601908552668853</v>
      </c>
      <c r="BD32" s="226">
        <f t="shared" si="15"/>
        <v>13.379120310977891</v>
      </c>
      <c r="BE32" s="226">
        <f t="shared" si="16"/>
        <v>2.9926579980243799</v>
      </c>
      <c r="BF32" s="226">
        <f t="shared" si="17"/>
        <v>36.827418129866601</v>
      </c>
      <c r="BG32" s="227">
        <f t="shared" si="18"/>
        <v>12.220174526835045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>
        <f t="shared" si="0"/>
        <v>2.9739776951672948E-2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>
        <v>2058</v>
      </c>
      <c r="R33" s="1">
        <v>30.8</v>
      </c>
      <c r="S33" s="1">
        <v>61.27</v>
      </c>
      <c r="T33" s="1">
        <v>60.39</v>
      </c>
      <c r="U33" s="1">
        <v>40.67</v>
      </c>
      <c r="V33" s="82"/>
      <c r="W33" s="82"/>
      <c r="X33" s="82"/>
      <c r="Y33" s="1"/>
      <c r="Z33" s="1"/>
      <c r="AA33" s="86" t="s">
        <v>133</v>
      </c>
      <c r="AB33" s="86" t="s">
        <v>120</v>
      </c>
      <c r="AC33" s="86" t="s">
        <v>123</v>
      </c>
      <c r="AD33" s="240">
        <v>43278</v>
      </c>
      <c r="AE33" s="110"/>
      <c r="AF33" s="112"/>
      <c r="AG33" s="112"/>
      <c r="AH33" s="86">
        <v>43</v>
      </c>
      <c r="AI33" s="86">
        <v>41</v>
      </c>
      <c r="AJ33" s="110"/>
      <c r="AK33" s="86">
        <v>27</v>
      </c>
      <c r="AL33" s="110"/>
      <c r="AM33" s="86">
        <v>20.5</v>
      </c>
      <c r="AN33" s="231">
        <f t="shared" si="1"/>
        <v>39.495415162454869</v>
      </c>
      <c r="AO33" s="232">
        <f t="shared" si="2"/>
        <v>5.2667348809026606</v>
      </c>
      <c r="AP33" s="232">
        <f t="shared" si="3"/>
        <v>51.837640655995415</v>
      </c>
      <c r="AQ33" s="232">
        <f t="shared" si="4"/>
        <v>42.895624463101925</v>
      </c>
      <c r="AR33" s="233">
        <f t="shared" si="5"/>
        <v>0</v>
      </c>
      <c r="AS33" s="223">
        <f t="shared" si="6"/>
        <v>6</v>
      </c>
      <c r="AT33" s="223">
        <f t="shared" si="7"/>
        <v>7</v>
      </c>
      <c r="AU33" s="223">
        <f t="shared" si="8"/>
        <v>6.25</v>
      </c>
      <c r="AV33" s="226">
        <f t="shared" si="21"/>
        <v>46.696825046118015</v>
      </c>
      <c r="AW33" s="226">
        <f t="shared" si="22"/>
        <v>33.600095663129125</v>
      </c>
      <c r="AX33" s="224">
        <f t="shared" si="19"/>
        <v>3.9435661888339451</v>
      </c>
      <c r="AY33" s="224">
        <f t="shared" si="20"/>
        <v>1.1002636014661986</v>
      </c>
      <c r="AZ33" s="226">
        <f t="shared" si="11"/>
        <v>93.681759889874357</v>
      </c>
      <c r="BA33" s="226">
        <f t="shared" si="12"/>
        <v>88.617880976908168</v>
      </c>
      <c r="BB33" s="226">
        <f t="shared" si="13"/>
        <v>50.638789129661816</v>
      </c>
      <c r="BC33" s="226">
        <f t="shared" si="14"/>
        <v>36.080137254884043</v>
      </c>
      <c r="BD33" s="226">
        <f t="shared" si="15"/>
        <v>15.384842882769886</v>
      </c>
      <c r="BE33" s="226">
        <f t="shared" si="16"/>
        <v>11.404814181097244</v>
      </c>
      <c r="BF33" s="226">
        <f t="shared" si="17"/>
        <v>94.733265119097339</v>
      </c>
      <c r="BG33" s="227">
        <f t="shared" si="18"/>
        <v>42.895624463101925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>
        <f t="shared" si="0"/>
        <v>2.1695594125500619E-2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>
        <v>2076</v>
      </c>
      <c r="R34" s="1">
        <v>30.39</v>
      </c>
      <c r="S34" s="1">
        <v>61</v>
      </c>
      <c r="T34" s="1">
        <v>60.35</v>
      </c>
      <c r="U34" s="1">
        <v>57.14</v>
      </c>
      <c r="V34" s="82"/>
      <c r="W34" s="82"/>
      <c r="X34" s="82"/>
      <c r="Y34" s="1"/>
      <c r="Z34" s="1"/>
      <c r="AA34" s="86" t="s">
        <v>122</v>
      </c>
      <c r="AB34" s="86" t="s">
        <v>120</v>
      </c>
      <c r="AC34" s="86" t="s">
        <v>127</v>
      </c>
      <c r="AD34" s="86"/>
      <c r="AE34" s="110"/>
      <c r="AF34" s="112"/>
      <c r="AG34" s="112"/>
      <c r="AH34" s="86">
        <v>29.75</v>
      </c>
      <c r="AI34" s="86">
        <v>26.25</v>
      </c>
      <c r="AJ34" s="110"/>
      <c r="AK34" s="86">
        <v>15</v>
      </c>
      <c r="AL34" s="110"/>
      <c r="AM34" s="86">
        <v>12</v>
      </c>
      <c r="AN34" s="231">
        <f t="shared" si="1"/>
        <v>55.926638353479262</v>
      </c>
      <c r="AO34" s="232">
        <f t="shared" si="2"/>
        <v>58.256067099159083</v>
      </c>
      <c r="AP34" s="232">
        <f t="shared" si="3"/>
        <v>29.774228142527878</v>
      </c>
      <c r="AQ34" s="232">
        <f t="shared" si="4"/>
        <v>11.969704758313039</v>
      </c>
      <c r="AR34" s="233">
        <f t="shared" si="5"/>
        <v>0</v>
      </c>
      <c r="AS34" s="223">
        <f t="shared" si="6"/>
        <v>6</v>
      </c>
      <c r="AT34" s="223">
        <f t="shared" si="7"/>
        <v>7</v>
      </c>
      <c r="AU34" s="223">
        <f t="shared" si="8"/>
        <v>6.25</v>
      </c>
      <c r="AV34" s="226">
        <f t="shared" si="21"/>
        <v>51.893804189568769</v>
      </c>
      <c r="AW34" s="226">
        <f t="shared" si="22"/>
        <v>37.605257889268188</v>
      </c>
      <c r="AX34" s="224">
        <f t="shared" si="19"/>
        <v>4.2578978237565801</v>
      </c>
      <c r="AY34" s="224">
        <f t="shared" si="20"/>
        <v>1.1580213659363174</v>
      </c>
      <c r="AZ34" s="226">
        <f t="shared" si="11"/>
        <v>42.466346448163527</v>
      </c>
      <c r="BA34" s="226">
        <f t="shared" si="12"/>
        <v>36.20814802422364</v>
      </c>
      <c r="BB34" s="226">
        <f t="shared" si="13"/>
        <v>14.304453540434029</v>
      </c>
      <c r="BC34" s="226">
        <f t="shared" si="14"/>
        <v>10.281325982186958</v>
      </c>
      <c r="BD34" s="226">
        <f t="shared" si="15"/>
        <v>19.432048000629546</v>
      </c>
      <c r="BE34" s="226">
        <f t="shared" si="16"/>
        <v>3.0898108317635287</v>
      </c>
      <c r="BF34" s="226">
        <f t="shared" si="17"/>
        <v>41.743932900840917</v>
      </c>
      <c r="BG34" s="227">
        <f t="shared" si="18"/>
        <v>11.969704758313039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2"/>
        <v>#DIV/0!</v>
      </c>
      <c r="AP35" s="232" t="e">
        <f t="shared" si="3"/>
        <v>#DIV/0!</v>
      </c>
      <c r="AQ35" s="232" t="e">
        <f t="shared" si="4"/>
        <v>#DIV/0!</v>
      </c>
      <c r="AR35" s="233" t="e">
        <f t="shared" si="5"/>
        <v>#DIV/0!</v>
      </c>
      <c r="AS35" s="223">
        <f t="shared" si="6"/>
        <v>6</v>
      </c>
      <c r="AT35" s="223">
        <f t="shared" si="7"/>
        <v>7</v>
      </c>
      <c r="AU35" s="223">
        <f t="shared" si="8"/>
        <v>6.25</v>
      </c>
      <c r="AV35" s="226">
        <f t="shared" si="21"/>
        <v>61.995082918909375</v>
      </c>
      <c r="AW35" s="226">
        <f t="shared" si="22"/>
        <v>43.837143532183127</v>
      </c>
      <c r="AX35" s="224">
        <f t="shared" si="19"/>
        <v>4.6208406559139155</v>
      </c>
      <c r="AY35" s="224">
        <f t="shared" si="20"/>
        <v>1.2349716123789747</v>
      </c>
      <c r="AZ35" s="226" t="e">
        <f t="shared" si="11"/>
        <v>#DIV/0!</v>
      </c>
      <c r="BA35" s="226" t="e">
        <f t="shared" si="12"/>
        <v>#DIV/0!</v>
      </c>
      <c r="BB35" s="226" t="e">
        <f t="shared" si="13"/>
        <v>#DIV/0!</v>
      </c>
      <c r="BC35" s="226" t="e">
        <f t="shared" si="14"/>
        <v>#DIV/0!</v>
      </c>
      <c r="BD35" s="226" t="e">
        <f t="shared" si="15"/>
        <v>#DIV/0!</v>
      </c>
      <c r="BE35" s="226" t="e">
        <f t="shared" si="16"/>
        <v>#DIV/0!</v>
      </c>
      <c r="BF35" s="226" t="e">
        <f t="shared" si="17"/>
        <v>#DIV/0!</v>
      </c>
      <c r="BG35" s="227" t="e">
        <f t="shared" si="18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2"/>
        <v>#DIV/0!</v>
      </c>
      <c r="AP36" s="232" t="e">
        <f t="shared" si="3"/>
        <v>#DIV/0!</v>
      </c>
      <c r="AQ36" s="232" t="e">
        <f t="shared" si="4"/>
        <v>#DIV/0!</v>
      </c>
      <c r="AR36" s="233" t="e">
        <f t="shared" si="5"/>
        <v>#DIV/0!</v>
      </c>
      <c r="AS36" s="223">
        <f t="shared" si="6"/>
        <v>6</v>
      </c>
      <c r="AT36" s="223">
        <f t="shared" si="7"/>
        <v>7</v>
      </c>
      <c r="AU36" s="223">
        <f t="shared" si="8"/>
        <v>6.25</v>
      </c>
      <c r="AV36" s="226">
        <f t="shared" si="21"/>
        <v>61.995082918909375</v>
      </c>
      <c r="AW36" s="226">
        <f t="shared" si="22"/>
        <v>43.837143532183127</v>
      </c>
      <c r="AX36" s="224">
        <f t="shared" si="19"/>
        <v>4.6208406559139155</v>
      </c>
      <c r="AY36" s="224">
        <f t="shared" si="20"/>
        <v>1.2349716123789747</v>
      </c>
      <c r="AZ36" s="226" t="e">
        <f t="shared" si="11"/>
        <v>#DIV/0!</v>
      </c>
      <c r="BA36" s="226" t="e">
        <f t="shared" si="12"/>
        <v>#DIV/0!</v>
      </c>
      <c r="BB36" s="226" t="e">
        <f t="shared" si="13"/>
        <v>#DIV/0!</v>
      </c>
      <c r="BC36" s="226" t="e">
        <f t="shared" si="14"/>
        <v>#DIV/0!</v>
      </c>
      <c r="BD36" s="226" t="e">
        <f t="shared" si="15"/>
        <v>#DIV/0!</v>
      </c>
      <c r="BE36" s="226" t="e">
        <f t="shared" si="16"/>
        <v>#DIV/0!</v>
      </c>
      <c r="BF36" s="226" t="e">
        <f t="shared" si="17"/>
        <v>#DIV/0!</v>
      </c>
      <c r="BG36" s="227" t="e">
        <f t="shared" si="18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2018-09-24T17:36:29Z</cp:lastPrinted>
  <dcterms:created xsi:type="dcterms:W3CDTF">2002-02-21T17:24:13Z</dcterms:created>
  <dcterms:modified xsi:type="dcterms:W3CDTF">2019-02-06T23:32:51Z</dcterms:modified>
</cp:coreProperties>
</file>