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.NATURENET.001\Documents\KempBreezePtRocks\"/>
    </mc:Choice>
  </mc:AlternateContent>
  <bookViews>
    <workbookView xWindow="0" yWindow="0" windowWidth="11325" windowHeight="7740" activeTab="1"/>
  </bookViews>
  <sheets>
    <sheet name="Sheet2" sheetId="17" r:id="rId1"/>
    <sheet name="All_2024" sheetId="15" r:id="rId2"/>
    <sheet name="All_2023" sheetId="11" r:id="rId3"/>
    <sheet name="New_2023" sheetId="2" r:id="rId4"/>
    <sheet name="2019 Rocks" sheetId="4" r:id="rId5"/>
    <sheet name="Riffle1_2023" sheetId="13" r:id="rId6"/>
    <sheet name="Riffle2_2023" sheetId="12" r:id="rId7"/>
    <sheet name="GravelAugmentation_2023" sheetId="14" r:id="rId8"/>
    <sheet name="% change in weight and size" sheetId="1" r:id="rId9"/>
  </sheets>
  <definedNames>
    <definedName name="_xlnm._FilterDatabase" localSheetId="2" hidden="1">All_2023!$A$4:$R$507</definedName>
    <definedName name="_xlnm._FilterDatabase" localSheetId="1" hidden="1">All_2024!$A$4:$S$559</definedName>
    <definedName name="_xlnm._FilterDatabase" localSheetId="5" hidden="1">Riffle1_2023!$A$1:$P$103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9" i="15" l="1"/>
  <c r="Q557" i="15"/>
  <c r="Q558" i="15"/>
  <c r="P557" i="15"/>
  <c r="P558" i="15"/>
  <c r="P559" i="15"/>
  <c r="AD12" i="15" l="1"/>
  <c r="AE12" i="15"/>
  <c r="AF12" i="15"/>
  <c r="AG12" i="15"/>
  <c r="AH12" i="15"/>
  <c r="AI12" i="15"/>
  <c r="AJ12" i="15"/>
  <c r="AK12" i="15"/>
  <c r="AL12" i="15"/>
  <c r="AM12" i="15"/>
  <c r="AC12" i="15"/>
  <c r="Z7" i="15" l="1"/>
  <c r="Z6" i="15"/>
  <c r="Z5" i="15"/>
  <c r="Z4" i="15"/>
  <c r="W4" i="15"/>
  <c r="W5" i="15"/>
  <c r="W6" i="15"/>
  <c r="W7" i="15"/>
  <c r="R62" i="15" l="1"/>
  <c r="R63" i="15"/>
  <c r="R64" i="15"/>
  <c r="R65" i="15"/>
  <c r="R66" i="15"/>
  <c r="R67" i="15"/>
  <c r="R68" i="15"/>
  <c r="R471" i="15"/>
  <c r="R472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9" i="15"/>
  <c r="R473" i="15"/>
  <c r="R474" i="15"/>
  <c r="R475" i="15"/>
  <c r="R476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Q62" i="15"/>
  <c r="Q63" i="15"/>
  <c r="Q64" i="15"/>
  <c r="Q65" i="15"/>
  <c r="Q66" i="15"/>
  <c r="Q67" i="15"/>
  <c r="Q68" i="15"/>
  <c r="Q471" i="15"/>
  <c r="Q472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9" i="15"/>
  <c r="Q473" i="15"/>
  <c r="Q474" i="15"/>
  <c r="Q475" i="15"/>
  <c r="Q476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P62" i="15"/>
  <c r="P63" i="15"/>
  <c r="P64" i="15"/>
  <c r="P65" i="15"/>
  <c r="P66" i="15"/>
  <c r="P67" i="15"/>
  <c r="P68" i="15"/>
  <c r="P471" i="15"/>
  <c r="P472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9" i="15"/>
  <c r="P473" i="15"/>
  <c r="P474" i="15"/>
  <c r="P475" i="15"/>
  <c r="P476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W8" i="15" l="1"/>
  <c r="P346" i="15" l="1"/>
  <c r="R418" i="15" l="1"/>
  <c r="Q418" i="15"/>
  <c r="P418" i="15"/>
  <c r="R378" i="15"/>
  <c r="Q378" i="15"/>
  <c r="P378" i="15"/>
  <c r="R381" i="15"/>
  <c r="Q381" i="15"/>
  <c r="P381" i="15"/>
  <c r="R417" i="15"/>
  <c r="Q417" i="15"/>
  <c r="P417" i="15"/>
  <c r="R416" i="15"/>
  <c r="Q416" i="15"/>
  <c r="P416" i="15"/>
  <c r="R333" i="15"/>
  <c r="Q333" i="15"/>
  <c r="P333" i="15"/>
  <c r="R411" i="15"/>
  <c r="Q411" i="15"/>
  <c r="P411" i="15"/>
  <c r="R329" i="15"/>
  <c r="Q329" i="15"/>
  <c r="P329" i="15"/>
  <c r="R433" i="15"/>
  <c r="Q433" i="15"/>
  <c r="P433" i="15"/>
  <c r="R251" i="15"/>
  <c r="Q251" i="15"/>
  <c r="P251" i="15"/>
  <c r="R202" i="15"/>
  <c r="Q202" i="15"/>
  <c r="P202" i="15"/>
  <c r="R200" i="15"/>
  <c r="Q200" i="15"/>
  <c r="P200" i="15"/>
  <c r="R303" i="15"/>
  <c r="Q303" i="15"/>
  <c r="P303" i="15"/>
  <c r="R201" i="15"/>
  <c r="Q201" i="15"/>
  <c r="P201" i="15"/>
  <c r="R253" i="15"/>
  <c r="Q253" i="15"/>
  <c r="P253" i="15"/>
  <c r="R203" i="15"/>
  <c r="Q203" i="15"/>
  <c r="P203" i="15"/>
  <c r="R470" i="15"/>
  <c r="Q470" i="15"/>
  <c r="P470" i="15"/>
  <c r="R304" i="15"/>
  <c r="Q304" i="15"/>
  <c r="P304" i="15"/>
  <c r="R199" i="15"/>
  <c r="Q199" i="15"/>
  <c r="P199" i="15"/>
  <c r="R252" i="15"/>
  <c r="Q252" i="15"/>
  <c r="P252" i="15"/>
  <c r="R468" i="15"/>
  <c r="Q468" i="15"/>
  <c r="P468" i="15"/>
  <c r="R56" i="15"/>
  <c r="Q56" i="15"/>
  <c r="P56" i="15"/>
  <c r="R195" i="15"/>
  <c r="Q195" i="15"/>
  <c r="P195" i="15"/>
  <c r="R469" i="15"/>
  <c r="Q469" i="15"/>
  <c r="P469" i="15"/>
  <c r="R204" i="15"/>
  <c r="Q204" i="15"/>
  <c r="P204" i="15"/>
  <c r="R196" i="15"/>
  <c r="Q196" i="15"/>
  <c r="P196" i="15"/>
  <c r="R197" i="15"/>
  <c r="Q197" i="15"/>
  <c r="P197" i="15"/>
  <c r="R350" i="15"/>
  <c r="Q350" i="15"/>
  <c r="P350" i="15"/>
  <c r="R249" i="15"/>
  <c r="Q249" i="15"/>
  <c r="P249" i="15"/>
  <c r="R478" i="15"/>
  <c r="Q478" i="15"/>
  <c r="P478" i="15"/>
  <c r="R391" i="15"/>
  <c r="Q391" i="15"/>
  <c r="P391" i="15"/>
  <c r="R339" i="15"/>
  <c r="Q339" i="15"/>
  <c r="P339" i="15"/>
  <c r="R477" i="15"/>
  <c r="Q477" i="15"/>
  <c r="P477" i="15"/>
  <c r="R240" i="15"/>
  <c r="Q240" i="15"/>
  <c r="P240" i="15"/>
  <c r="R296" i="15"/>
  <c r="Q296" i="15"/>
  <c r="P296" i="15"/>
  <c r="R173" i="15"/>
  <c r="Q173" i="15"/>
  <c r="P173" i="15"/>
  <c r="R241" i="15"/>
  <c r="Q241" i="15"/>
  <c r="P241" i="15"/>
  <c r="R386" i="15"/>
  <c r="Q386" i="15"/>
  <c r="P386" i="15"/>
  <c r="R462" i="15"/>
  <c r="Q462" i="15"/>
  <c r="P462" i="15"/>
  <c r="R390" i="15"/>
  <c r="Q390" i="15"/>
  <c r="P390" i="15"/>
  <c r="R461" i="15"/>
  <c r="Q461" i="15"/>
  <c r="P461" i="15"/>
  <c r="R459" i="15"/>
  <c r="Q459" i="15"/>
  <c r="P459" i="15"/>
  <c r="R288" i="15"/>
  <c r="Q288" i="15"/>
  <c r="P288" i="15"/>
  <c r="R467" i="15"/>
  <c r="Q467" i="15"/>
  <c r="P467" i="15"/>
  <c r="R295" i="15"/>
  <c r="Q295" i="15"/>
  <c r="P295" i="15"/>
  <c r="R180" i="15"/>
  <c r="Q180" i="15"/>
  <c r="P180" i="15"/>
  <c r="R287" i="15"/>
  <c r="Q287" i="15"/>
  <c r="P287" i="15"/>
  <c r="R425" i="15"/>
  <c r="Q425" i="15"/>
  <c r="P425" i="15"/>
  <c r="R181" i="15"/>
  <c r="Q181" i="15"/>
  <c r="P181" i="15"/>
  <c r="R464" i="15"/>
  <c r="Q464" i="15"/>
  <c r="P464" i="15"/>
  <c r="R427" i="15"/>
  <c r="Q427" i="15"/>
  <c r="P427" i="15"/>
  <c r="R394" i="15"/>
  <c r="Q394" i="15"/>
  <c r="P394" i="15"/>
  <c r="R185" i="15"/>
  <c r="Q185" i="15"/>
  <c r="P185" i="15"/>
  <c r="R246" i="15"/>
  <c r="Q246" i="15"/>
  <c r="P246" i="15"/>
  <c r="R176" i="15"/>
  <c r="Q176" i="15"/>
  <c r="P176" i="15"/>
  <c r="R182" i="15"/>
  <c r="Q182" i="15"/>
  <c r="P182" i="15"/>
  <c r="R293" i="15"/>
  <c r="Q293" i="15"/>
  <c r="P293" i="15"/>
  <c r="R392" i="15"/>
  <c r="Q392" i="15"/>
  <c r="P392" i="15"/>
  <c r="R186" i="15"/>
  <c r="Q186" i="15"/>
  <c r="P186" i="15"/>
  <c r="R457" i="15"/>
  <c r="Q457" i="15"/>
  <c r="P457" i="15"/>
  <c r="R466" i="15"/>
  <c r="Q466" i="15"/>
  <c r="P466" i="15"/>
  <c r="R480" i="15"/>
  <c r="Q480" i="15"/>
  <c r="P480" i="15"/>
  <c r="R340" i="15"/>
  <c r="Q340" i="15"/>
  <c r="P340" i="15"/>
  <c r="R458" i="15"/>
  <c r="Q458" i="15"/>
  <c r="P458" i="15"/>
  <c r="R343" i="15"/>
  <c r="Q343" i="15"/>
  <c r="P343" i="15"/>
  <c r="R338" i="15"/>
  <c r="Q338" i="15"/>
  <c r="P338" i="15"/>
  <c r="R286" i="15"/>
  <c r="Q286" i="15"/>
  <c r="P286" i="15"/>
  <c r="R292" i="15"/>
  <c r="Q292" i="15"/>
  <c r="P292" i="15"/>
  <c r="R455" i="15"/>
  <c r="Q455" i="15"/>
  <c r="P455" i="15"/>
  <c r="R184" i="15"/>
  <c r="Q184" i="15"/>
  <c r="P184" i="15"/>
  <c r="R344" i="15"/>
  <c r="Q344" i="15"/>
  <c r="P344" i="15"/>
  <c r="R388" i="15"/>
  <c r="Q388" i="15"/>
  <c r="P388" i="15"/>
  <c r="R242" i="15"/>
  <c r="Q242" i="15"/>
  <c r="P242" i="15"/>
  <c r="R239" i="15"/>
  <c r="Q239" i="15"/>
  <c r="P239" i="15"/>
  <c r="R55" i="15"/>
  <c r="Q55" i="15"/>
  <c r="P55" i="15"/>
  <c r="R460" i="15"/>
  <c r="Q460" i="15"/>
  <c r="P460" i="15"/>
  <c r="R463" i="15"/>
  <c r="Q463" i="15"/>
  <c r="P463" i="15"/>
  <c r="R465" i="15"/>
  <c r="Q465" i="15"/>
  <c r="P465" i="15"/>
  <c r="R342" i="15"/>
  <c r="Q342" i="15"/>
  <c r="P342" i="15"/>
  <c r="R178" i="15"/>
  <c r="Q178" i="15"/>
  <c r="P178" i="15"/>
  <c r="R174" i="15"/>
  <c r="Q174" i="15"/>
  <c r="P174" i="15"/>
  <c r="R424" i="15"/>
  <c r="Q424" i="15"/>
  <c r="P424" i="15"/>
  <c r="R483" i="15"/>
  <c r="Q483" i="15"/>
  <c r="P483" i="15"/>
  <c r="R245" i="15"/>
  <c r="Q245" i="15"/>
  <c r="P245" i="15"/>
  <c r="R456" i="15"/>
  <c r="Q456" i="15"/>
  <c r="P456" i="15"/>
  <c r="R192" i="15"/>
  <c r="Q192" i="15"/>
  <c r="P192" i="15"/>
  <c r="R248" i="15"/>
  <c r="Q248" i="15"/>
  <c r="P248" i="15"/>
  <c r="R298" i="15"/>
  <c r="Q298" i="15"/>
  <c r="P298" i="15"/>
  <c r="R346" i="15"/>
  <c r="Q346" i="15"/>
  <c r="R57" i="15"/>
  <c r="Q57" i="15"/>
  <c r="P57" i="15"/>
  <c r="R351" i="15"/>
  <c r="Q351" i="15"/>
  <c r="P351" i="15"/>
  <c r="R175" i="15"/>
  <c r="Q175" i="15"/>
  <c r="P175" i="15"/>
  <c r="R396" i="15"/>
  <c r="Q396" i="15"/>
  <c r="P396" i="15"/>
  <c r="R426" i="15"/>
  <c r="Q426" i="15"/>
  <c r="P426" i="15"/>
  <c r="R387" i="15"/>
  <c r="Q387" i="15"/>
  <c r="P387" i="15"/>
  <c r="R244" i="15"/>
  <c r="Q244" i="15"/>
  <c r="P244" i="15"/>
  <c r="R341" i="15"/>
  <c r="Q341" i="15"/>
  <c r="P341" i="15"/>
  <c r="R482" i="15"/>
  <c r="Q482" i="15"/>
  <c r="P482" i="15"/>
  <c r="R289" i="15"/>
  <c r="Q289" i="15"/>
  <c r="P289" i="15"/>
  <c r="R481" i="15"/>
  <c r="Q481" i="15"/>
  <c r="P481" i="15"/>
  <c r="R179" i="15"/>
  <c r="Q179" i="15"/>
  <c r="P179" i="15"/>
  <c r="R395" i="15"/>
  <c r="Q395" i="15"/>
  <c r="P395" i="15"/>
  <c r="R172" i="15"/>
  <c r="Q172" i="15"/>
  <c r="P172" i="15"/>
  <c r="R393" i="15"/>
  <c r="Q393" i="15"/>
  <c r="P393" i="15"/>
  <c r="R291" i="15"/>
  <c r="Q291" i="15"/>
  <c r="P291" i="15"/>
  <c r="R61" i="15"/>
  <c r="Q61" i="15"/>
  <c r="P61" i="15"/>
  <c r="R397" i="15"/>
  <c r="Q397" i="15"/>
  <c r="P397" i="15"/>
  <c r="R349" i="15"/>
  <c r="Q349" i="15"/>
  <c r="P349" i="15"/>
  <c r="R404" i="15"/>
  <c r="Q404" i="15"/>
  <c r="P404" i="15"/>
  <c r="R290" i="15"/>
  <c r="Q290" i="15"/>
  <c r="P290" i="15"/>
  <c r="R432" i="15"/>
  <c r="Q432" i="15"/>
  <c r="P432" i="15"/>
  <c r="R337" i="15"/>
  <c r="Q337" i="15"/>
  <c r="P337" i="15"/>
  <c r="R58" i="15"/>
  <c r="Q58" i="15"/>
  <c r="P58" i="15"/>
  <c r="R428" i="15"/>
  <c r="Q428" i="15"/>
  <c r="P428" i="15"/>
  <c r="R250" i="15"/>
  <c r="Q250" i="15"/>
  <c r="P250" i="15"/>
  <c r="R328" i="15"/>
  <c r="Q328" i="15"/>
  <c r="P328" i="15"/>
  <c r="R389" i="15"/>
  <c r="Q389" i="15"/>
  <c r="P389" i="15"/>
  <c r="R183" i="15"/>
  <c r="Q183" i="15"/>
  <c r="P183" i="15"/>
  <c r="R479" i="15"/>
  <c r="Q479" i="15"/>
  <c r="P479" i="15"/>
  <c r="R54" i="15"/>
  <c r="Q54" i="15"/>
  <c r="P54" i="15"/>
  <c r="R243" i="15"/>
  <c r="Q243" i="15"/>
  <c r="P243" i="15"/>
  <c r="R294" i="15"/>
  <c r="Q294" i="15"/>
  <c r="P294" i="15"/>
  <c r="R484" i="15"/>
  <c r="Q484" i="15"/>
  <c r="P484" i="15"/>
  <c r="R59" i="15"/>
  <c r="Q59" i="15"/>
  <c r="P59" i="15"/>
  <c r="R177" i="15"/>
  <c r="Q177" i="15"/>
  <c r="P177" i="15"/>
  <c r="R413" i="15"/>
  <c r="Q413" i="15"/>
  <c r="P413" i="15"/>
  <c r="R420" i="15"/>
  <c r="Q420" i="15"/>
  <c r="P420" i="15"/>
  <c r="R400" i="15"/>
  <c r="Q400" i="15"/>
  <c r="P400" i="15"/>
  <c r="R300" i="15"/>
  <c r="Q300" i="15"/>
  <c r="P300" i="15"/>
  <c r="R285" i="15"/>
  <c r="Q285" i="15"/>
  <c r="P285" i="15"/>
  <c r="R193" i="15"/>
  <c r="Q193" i="15"/>
  <c r="P193" i="15"/>
  <c r="R430" i="15"/>
  <c r="Q430" i="15"/>
  <c r="P430" i="15"/>
  <c r="R431" i="15"/>
  <c r="Q431" i="15"/>
  <c r="P431" i="15"/>
  <c r="R348" i="15"/>
  <c r="Q348" i="15"/>
  <c r="P348" i="15"/>
  <c r="R402" i="15"/>
  <c r="Q402" i="15"/>
  <c r="P402" i="15"/>
  <c r="R401" i="15"/>
  <c r="Q401" i="15"/>
  <c r="P401" i="15"/>
  <c r="R301" i="15"/>
  <c r="Q301" i="15"/>
  <c r="P301" i="15"/>
  <c r="R347" i="15"/>
  <c r="Q347" i="15"/>
  <c r="P347" i="15"/>
  <c r="R194" i="15"/>
  <c r="Q194" i="15"/>
  <c r="P194" i="15"/>
  <c r="R299" i="15"/>
  <c r="Q299" i="15"/>
  <c r="P299" i="15"/>
  <c r="R412" i="15"/>
  <c r="Q412" i="15"/>
  <c r="P412" i="15"/>
  <c r="R409" i="15"/>
  <c r="Q409" i="15"/>
  <c r="P409" i="15"/>
  <c r="R453" i="15"/>
  <c r="Q453" i="15"/>
  <c r="P453" i="15"/>
  <c r="R406" i="15"/>
  <c r="Q406" i="15"/>
  <c r="P406" i="15"/>
  <c r="R454" i="15"/>
  <c r="Q454" i="15"/>
  <c r="P454" i="15"/>
  <c r="R53" i="15"/>
  <c r="Q53" i="15"/>
  <c r="P53" i="15"/>
  <c r="R423" i="15"/>
  <c r="Q423" i="15"/>
  <c r="P423" i="15"/>
  <c r="R405" i="15"/>
  <c r="Q405" i="15"/>
  <c r="P405" i="15"/>
  <c r="R415" i="15"/>
  <c r="Q415" i="15"/>
  <c r="P415" i="15"/>
  <c r="R421" i="15"/>
  <c r="Q421" i="15"/>
  <c r="P421" i="15"/>
  <c r="R331" i="15"/>
  <c r="Q331" i="15"/>
  <c r="P331" i="15"/>
  <c r="R49" i="15"/>
  <c r="Q49" i="15"/>
  <c r="P49" i="15"/>
  <c r="R377" i="15"/>
  <c r="Q377" i="15"/>
  <c r="P377" i="15"/>
  <c r="R330" i="15"/>
  <c r="Q330" i="15"/>
  <c r="P330" i="15"/>
  <c r="R48" i="15"/>
  <c r="Q48" i="15"/>
  <c r="P48" i="15"/>
  <c r="R422" i="15"/>
  <c r="Q422" i="15"/>
  <c r="P422" i="15"/>
  <c r="R325" i="15"/>
  <c r="Q325" i="15"/>
  <c r="P325" i="15"/>
  <c r="R380" i="15"/>
  <c r="Q380" i="15"/>
  <c r="P380" i="15"/>
  <c r="R51" i="15"/>
  <c r="Q51" i="15"/>
  <c r="P51" i="15"/>
  <c r="R383" i="15"/>
  <c r="Q383" i="15"/>
  <c r="P383" i="15"/>
  <c r="R410" i="15"/>
  <c r="Q410" i="15"/>
  <c r="P410" i="15"/>
  <c r="R408" i="15"/>
  <c r="Q408" i="15"/>
  <c r="P408" i="15"/>
  <c r="R52" i="15"/>
  <c r="Q52" i="15"/>
  <c r="P52" i="15"/>
  <c r="R327" i="15"/>
  <c r="Q327" i="15"/>
  <c r="P327" i="15"/>
  <c r="R407" i="15"/>
  <c r="Q407" i="15"/>
  <c r="P407" i="15"/>
  <c r="R326" i="15"/>
  <c r="Q326" i="15"/>
  <c r="P326" i="15"/>
  <c r="R50" i="15"/>
  <c r="Q50" i="15"/>
  <c r="P50" i="15"/>
  <c r="R382" i="15"/>
  <c r="Q382" i="15"/>
  <c r="P382" i="15"/>
  <c r="R385" i="15"/>
  <c r="Q385" i="15"/>
  <c r="P385" i="15"/>
  <c r="R335" i="15"/>
  <c r="Q335" i="15"/>
  <c r="P335" i="15"/>
  <c r="R419" i="15"/>
  <c r="Q419" i="15"/>
  <c r="P419" i="15"/>
  <c r="R332" i="15"/>
  <c r="Q332" i="15"/>
  <c r="P332" i="15"/>
  <c r="R379" i="15"/>
  <c r="Q379" i="15"/>
  <c r="P379" i="15"/>
  <c r="R334" i="15"/>
  <c r="Q334" i="15"/>
  <c r="P334" i="15"/>
  <c r="R336" i="15"/>
  <c r="Q336" i="15"/>
  <c r="P336" i="15"/>
  <c r="R414" i="15"/>
  <c r="Q414" i="15"/>
  <c r="P414" i="15"/>
  <c r="R384" i="15"/>
  <c r="Q384" i="15"/>
  <c r="P384" i="15"/>
  <c r="R486" i="15"/>
  <c r="Q486" i="15"/>
  <c r="P486" i="15"/>
  <c r="R434" i="15"/>
  <c r="Q434" i="15"/>
  <c r="P434" i="15"/>
  <c r="R302" i="15"/>
  <c r="Q302" i="15"/>
  <c r="P302" i="15"/>
  <c r="R254" i="15"/>
  <c r="Q254" i="15"/>
  <c r="P254" i="15"/>
  <c r="R60" i="15"/>
  <c r="Q60" i="15"/>
  <c r="P60" i="15"/>
  <c r="R403" i="15"/>
  <c r="Q403" i="15"/>
  <c r="P403" i="15"/>
  <c r="R352" i="15"/>
  <c r="Q352" i="15"/>
  <c r="P352" i="15"/>
  <c r="R353" i="15"/>
  <c r="Q353" i="15"/>
  <c r="P353" i="15"/>
  <c r="R198" i="15"/>
  <c r="Q198" i="15"/>
  <c r="P198" i="15"/>
  <c r="R354" i="15"/>
  <c r="Q354" i="15"/>
  <c r="P354" i="15"/>
  <c r="R191" i="15"/>
  <c r="Q191" i="15"/>
  <c r="P191" i="15"/>
  <c r="R399" i="15"/>
  <c r="Q399" i="15"/>
  <c r="P399" i="15"/>
  <c r="R485" i="15"/>
  <c r="Q485" i="15"/>
  <c r="P485" i="15"/>
  <c r="R429" i="15"/>
  <c r="Q429" i="15"/>
  <c r="P429" i="15"/>
  <c r="R345" i="15"/>
  <c r="Q345" i="15"/>
  <c r="P345" i="15"/>
  <c r="R247" i="15"/>
  <c r="Q247" i="15"/>
  <c r="P247" i="15"/>
  <c r="R398" i="15"/>
  <c r="Q398" i="15"/>
  <c r="P398" i="15"/>
  <c r="R188" i="15"/>
  <c r="Q188" i="15"/>
  <c r="P188" i="15"/>
  <c r="R297" i="15"/>
  <c r="Q297" i="15"/>
  <c r="P297" i="15"/>
  <c r="R187" i="15"/>
  <c r="Q187" i="15"/>
  <c r="P187" i="15"/>
  <c r="R190" i="15"/>
  <c r="Q190" i="15"/>
  <c r="P190" i="15"/>
  <c r="R189" i="15"/>
  <c r="Q189" i="15"/>
  <c r="P189" i="15"/>
  <c r="Q555" i="15"/>
  <c r="P555" i="15"/>
  <c r="Q536" i="15"/>
  <c r="P536" i="15"/>
  <c r="Q522" i="15"/>
  <c r="P522" i="15"/>
  <c r="Q508" i="15"/>
  <c r="P508" i="15"/>
  <c r="Q444" i="15"/>
  <c r="P444" i="15"/>
  <c r="Q503" i="15"/>
  <c r="P503" i="15"/>
  <c r="Q366" i="15"/>
  <c r="P366" i="15"/>
  <c r="Q490" i="15"/>
  <c r="P490" i="15"/>
  <c r="Q355" i="15"/>
  <c r="P355" i="15"/>
  <c r="Q515" i="15"/>
  <c r="P515" i="15"/>
  <c r="Q537" i="15"/>
  <c r="P537" i="15"/>
  <c r="Q38" i="15"/>
  <c r="P38" i="15"/>
  <c r="Q363" i="15"/>
  <c r="P363" i="15"/>
  <c r="Q308" i="15"/>
  <c r="P308" i="15"/>
  <c r="Q492" i="15"/>
  <c r="P492" i="15"/>
  <c r="Q450" i="15"/>
  <c r="P450" i="15"/>
  <c r="Q509" i="15"/>
  <c r="P509" i="15"/>
  <c r="Q356" i="15"/>
  <c r="P356" i="15"/>
  <c r="Q438" i="15"/>
  <c r="P438" i="15"/>
  <c r="Q10" i="15"/>
  <c r="P10" i="15"/>
  <c r="Q449" i="15"/>
  <c r="P449" i="15"/>
  <c r="Q29" i="15"/>
  <c r="P29" i="15"/>
  <c r="P361" i="15"/>
  <c r="Q531" i="15"/>
  <c r="P531" i="15"/>
  <c r="Q11" i="15"/>
  <c r="P11" i="15"/>
  <c r="Q315" i="15"/>
  <c r="P315" i="15"/>
  <c r="Q373" i="15"/>
  <c r="P373" i="15"/>
  <c r="Q452" i="15"/>
  <c r="P452" i="15"/>
  <c r="Q310" i="15"/>
  <c r="P310" i="15"/>
  <c r="Q501" i="15"/>
  <c r="P501" i="15"/>
  <c r="Q376" i="15"/>
  <c r="P376" i="15"/>
  <c r="Q321" i="15"/>
  <c r="P321" i="15"/>
  <c r="Q439" i="15"/>
  <c r="P439" i="15"/>
  <c r="Q359" i="15"/>
  <c r="P359" i="15"/>
  <c r="Q445" i="15"/>
  <c r="P445" i="15"/>
  <c r="Q369" i="15"/>
  <c r="P369" i="15"/>
  <c r="Q541" i="15"/>
  <c r="P541" i="15"/>
  <c r="Q543" i="15"/>
  <c r="P543" i="15"/>
  <c r="Q47" i="15"/>
  <c r="P47" i="15"/>
  <c r="Q362" i="15"/>
  <c r="P362" i="15"/>
  <c r="Q323" i="15"/>
  <c r="P323" i="15"/>
  <c r="Q24" i="15"/>
  <c r="P24" i="15"/>
  <c r="Q553" i="15"/>
  <c r="P553" i="15"/>
  <c r="Q45" i="15"/>
  <c r="P45" i="15"/>
  <c r="Q365" i="15"/>
  <c r="P365" i="15"/>
  <c r="P311" i="15"/>
  <c r="Q518" i="15"/>
  <c r="P518" i="15"/>
  <c r="Q443" i="15"/>
  <c r="P443" i="15"/>
  <c r="Q357" i="15"/>
  <c r="P357" i="15"/>
  <c r="Q554" i="15"/>
  <c r="P554" i="15"/>
  <c r="Q505" i="15"/>
  <c r="P505" i="15"/>
  <c r="Q307" i="15"/>
  <c r="P307" i="15"/>
  <c r="Q371" i="15"/>
  <c r="P371" i="15"/>
  <c r="Q42" i="15"/>
  <c r="P42" i="15"/>
  <c r="Q33" i="15"/>
  <c r="P33" i="15"/>
  <c r="Q322" i="15"/>
  <c r="P322" i="15"/>
  <c r="Q360" i="15"/>
  <c r="P360" i="15"/>
  <c r="Q513" i="15"/>
  <c r="P513" i="15"/>
  <c r="Q313" i="15"/>
  <c r="P313" i="15"/>
  <c r="Q447" i="15"/>
  <c r="P447" i="15"/>
  <c r="Q318" i="15"/>
  <c r="P318" i="15"/>
  <c r="Q497" i="15"/>
  <c r="P497" i="15"/>
  <c r="Q43" i="15"/>
  <c r="P43" i="15"/>
  <c r="Q368" i="15"/>
  <c r="P368" i="15"/>
  <c r="Q544" i="15"/>
  <c r="P544" i="15"/>
  <c r="Q538" i="15"/>
  <c r="P538" i="15"/>
  <c r="Q317" i="15"/>
  <c r="P317" i="15"/>
  <c r="Q40" i="15"/>
  <c r="P40" i="15"/>
  <c r="Q500" i="15"/>
  <c r="P500" i="15"/>
  <c r="Q506" i="15"/>
  <c r="P506" i="15"/>
  <c r="Q372" i="15"/>
  <c r="P372" i="15"/>
  <c r="Q451" i="15"/>
  <c r="P451" i="15"/>
  <c r="Q305" i="15"/>
  <c r="P305" i="15"/>
  <c r="Q548" i="15"/>
  <c r="P548" i="15"/>
  <c r="Q374" i="15"/>
  <c r="P374" i="15"/>
  <c r="Q551" i="15"/>
  <c r="P551" i="15"/>
  <c r="Q30" i="15"/>
  <c r="P30" i="15"/>
  <c r="Q550" i="15"/>
  <c r="P550" i="15"/>
  <c r="Q39" i="15"/>
  <c r="P39" i="15"/>
  <c r="Q46" i="15"/>
  <c r="P46" i="15"/>
  <c r="Q18" i="15"/>
  <c r="P18" i="15"/>
  <c r="Q489" i="15"/>
  <c r="P489" i="15"/>
  <c r="Q519" i="15"/>
  <c r="P519" i="15"/>
  <c r="Q44" i="15"/>
  <c r="P44" i="15"/>
  <c r="Q364" i="15"/>
  <c r="P364" i="15"/>
  <c r="Q535" i="15"/>
  <c r="P535" i="15"/>
  <c r="Q41" i="15"/>
  <c r="P41" i="15"/>
  <c r="Q525" i="15"/>
  <c r="P525" i="15"/>
  <c r="Q504" i="15"/>
  <c r="P504" i="15"/>
  <c r="Q493" i="15"/>
  <c r="P493" i="15"/>
  <c r="Q448" i="15"/>
  <c r="P448" i="15"/>
  <c r="Q491" i="15"/>
  <c r="P491" i="15"/>
  <c r="Q510" i="15"/>
  <c r="P510" i="15"/>
  <c r="Q319" i="15"/>
  <c r="P319" i="15"/>
  <c r="Q14" i="15"/>
  <c r="P14" i="15"/>
  <c r="Q495" i="15"/>
  <c r="P495" i="15"/>
  <c r="Q358" i="15"/>
  <c r="P358" i="15"/>
  <c r="Q446" i="15"/>
  <c r="P446" i="15"/>
  <c r="Q367" i="15"/>
  <c r="P367" i="15"/>
  <c r="Q487" i="15"/>
  <c r="P487" i="15"/>
  <c r="Q370" i="15"/>
  <c r="P370" i="15"/>
  <c r="Q496" i="15"/>
  <c r="P496" i="15"/>
  <c r="Q534" i="15"/>
  <c r="P534" i="15"/>
  <c r="Q375" i="15"/>
  <c r="P375" i="15"/>
  <c r="Q279" i="15"/>
  <c r="P279" i="15"/>
  <c r="Q556" i="15"/>
  <c r="P556" i="15"/>
  <c r="Q275" i="15"/>
  <c r="P275" i="15"/>
  <c r="Q234" i="15"/>
  <c r="P234" i="15"/>
  <c r="Q237" i="15"/>
  <c r="P237" i="15"/>
  <c r="Q517" i="15"/>
  <c r="P517" i="15"/>
  <c r="Q324" i="15"/>
  <c r="P324" i="15"/>
  <c r="Q280" i="15"/>
  <c r="P280" i="15"/>
  <c r="Q258" i="15"/>
  <c r="P258" i="15"/>
  <c r="Q511" i="15"/>
  <c r="P511" i="15"/>
  <c r="Q261" i="15"/>
  <c r="P261" i="15"/>
  <c r="Q277" i="15"/>
  <c r="P277" i="15"/>
  <c r="Q221" i="15"/>
  <c r="P221" i="15"/>
  <c r="Q212" i="15"/>
  <c r="P212" i="15"/>
  <c r="Q223" i="15"/>
  <c r="P223" i="15"/>
  <c r="Q232" i="15"/>
  <c r="P232" i="15"/>
  <c r="Q545" i="15"/>
  <c r="P545" i="15"/>
  <c r="Q309" i="15"/>
  <c r="P309" i="15"/>
  <c r="P226" i="15"/>
  <c r="Q259" i="15"/>
  <c r="P259" i="15"/>
  <c r="Q255" i="15"/>
  <c r="P255" i="15"/>
  <c r="Q435" i="15"/>
  <c r="P435" i="15"/>
  <c r="Q233" i="15"/>
  <c r="P233" i="15"/>
  <c r="Q216" i="15"/>
  <c r="P216" i="15"/>
  <c r="Q210" i="15"/>
  <c r="P210" i="15"/>
  <c r="Q219" i="15"/>
  <c r="P219" i="15"/>
  <c r="Q276" i="15"/>
  <c r="P276" i="15"/>
  <c r="Q523" i="15"/>
  <c r="P523" i="15"/>
  <c r="Q23" i="15"/>
  <c r="P23" i="15"/>
  <c r="Q507" i="15"/>
  <c r="P507" i="15"/>
  <c r="Q312" i="15"/>
  <c r="P312" i="15"/>
  <c r="Q265" i="15"/>
  <c r="P265" i="15"/>
  <c r="Q231" i="15"/>
  <c r="P231" i="15"/>
  <c r="Q211" i="15"/>
  <c r="P211" i="15"/>
  <c r="Q549" i="15"/>
  <c r="P549" i="15"/>
  <c r="Q208" i="15"/>
  <c r="P208" i="15"/>
  <c r="Q225" i="15"/>
  <c r="P225" i="15"/>
  <c r="Q502" i="15"/>
  <c r="P502" i="15"/>
  <c r="Q215" i="15"/>
  <c r="P215" i="15"/>
  <c r="Q281" i="15"/>
  <c r="P281" i="15"/>
  <c r="Q228" i="15"/>
  <c r="P228" i="15"/>
  <c r="Q441" i="15"/>
  <c r="P441" i="15"/>
  <c r="Q267" i="15"/>
  <c r="P267" i="15"/>
  <c r="Q437" i="15"/>
  <c r="P437" i="15"/>
  <c r="Q235" i="15"/>
  <c r="P235" i="15"/>
  <c r="Q207" i="15"/>
  <c r="P207" i="15"/>
  <c r="Q273" i="15"/>
  <c r="P273" i="15"/>
  <c r="Q306" i="15"/>
  <c r="P306" i="15"/>
  <c r="Q260" i="15"/>
  <c r="P260" i="15"/>
  <c r="Q278" i="15"/>
  <c r="P278" i="15"/>
  <c r="Q526" i="15"/>
  <c r="P526" i="15"/>
  <c r="Q224" i="15"/>
  <c r="P224" i="15"/>
  <c r="Q218" i="15"/>
  <c r="P218" i="15"/>
  <c r="Q262" i="15"/>
  <c r="P262" i="15"/>
  <c r="Q236" i="15"/>
  <c r="P236" i="15"/>
  <c r="Q214" i="15"/>
  <c r="P214" i="15"/>
  <c r="Q442" i="15"/>
  <c r="P442" i="15"/>
  <c r="Q436" i="15"/>
  <c r="P436" i="15"/>
  <c r="Q263" i="15"/>
  <c r="P263" i="15"/>
  <c r="Q282" i="15"/>
  <c r="P282" i="15"/>
  <c r="Q220" i="15"/>
  <c r="P220" i="15"/>
  <c r="Q257" i="15"/>
  <c r="P257" i="15"/>
  <c r="Q34" i="15"/>
  <c r="P34" i="15"/>
  <c r="Q213" i="15"/>
  <c r="P213" i="15"/>
  <c r="Q539" i="15"/>
  <c r="P539" i="15"/>
  <c r="Q229" i="15"/>
  <c r="P229" i="15"/>
  <c r="Q547" i="15"/>
  <c r="P547" i="15"/>
  <c r="Q271" i="15"/>
  <c r="P271" i="15"/>
  <c r="Q528" i="15"/>
  <c r="P528" i="15"/>
  <c r="Q230" i="15"/>
  <c r="P230" i="15"/>
  <c r="Q269" i="15"/>
  <c r="P269" i="15"/>
  <c r="Q227" i="15"/>
  <c r="P227" i="15"/>
  <c r="Q31" i="15"/>
  <c r="P31" i="15"/>
  <c r="Q209" i="15"/>
  <c r="P209" i="15"/>
  <c r="Q284" i="15"/>
  <c r="P284" i="15"/>
  <c r="Q533" i="15"/>
  <c r="P533" i="15"/>
  <c r="Q542" i="15"/>
  <c r="P542" i="15"/>
  <c r="Q320" i="15"/>
  <c r="P320" i="15"/>
  <c r="Q268" i="15"/>
  <c r="P268" i="15"/>
  <c r="Q529" i="15"/>
  <c r="P529" i="15"/>
  <c r="Q516" i="15"/>
  <c r="P516" i="15"/>
  <c r="Q206" i="15"/>
  <c r="P206" i="15"/>
  <c r="Q256" i="15"/>
  <c r="P256" i="15"/>
  <c r="Q316" i="15"/>
  <c r="P316" i="15"/>
  <c r="Q524" i="15"/>
  <c r="P524" i="15"/>
  <c r="Q20" i="15"/>
  <c r="P20" i="15"/>
  <c r="Q272" i="15"/>
  <c r="P272" i="15"/>
  <c r="Q205" i="15"/>
  <c r="P205" i="15"/>
  <c r="Q217" i="15"/>
  <c r="P217" i="15"/>
  <c r="P266" i="15"/>
  <c r="Q222" i="15"/>
  <c r="P222" i="15"/>
  <c r="Q274" i="15"/>
  <c r="P274" i="15"/>
  <c r="Q314" i="15"/>
  <c r="P314" i="15"/>
  <c r="Q238" i="15"/>
  <c r="P238" i="15"/>
  <c r="Q270" i="15"/>
  <c r="P270" i="15"/>
  <c r="Q440" i="15"/>
  <c r="P440" i="15"/>
  <c r="Q264" i="15"/>
  <c r="P264" i="15"/>
  <c r="Q552" i="15"/>
  <c r="P552" i="15"/>
  <c r="Q283" i="15"/>
  <c r="P283" i="15"/>
  <c r="Q532" i="15"/>
  <c r="P532" i="15"/>
  <c r="Q169" i="15"/>
  <c r="P169" i="15"/>
  <c r="Q114" i="15"/>
  <c r="P114" i="15"/>
  <c r="Q5" i="15"/>
  <c r="P5" i="15"/>
  <c r="Q126" i="15"/>
  <c r="P126" i="15"/>
  <c r="Q13" i="15"/>
  <c r="P13" i="15"/>
  <c r="Q127" i="15"/>
  <c r="P127" i="15"/>
  <c r="Q527" i="15"/>
  <c r="P527" i="15"/>
  <c r="Q488" i="15"/>
  <c r="P488" i="15"/>
  <c r="Q110" i="15"/>
  <c r="P110" i="15"/>
  <c r="Q113" i="15"/>
  <c r="P113" i="15"/>
  <c r="Q161" i="15"/>
  <c r="P161" i="15"/>
  <c r="Q6" i="15"/>
  <c r="P6" i="15"/>
  <c r="Q8" i="15"/>
  <c r="P8" i="15"/>
  <c r="Q140" i="15"/>
  <c r="P140" i="15"/>
  <c r="Q166" i="15"/>
  <c r="P166" i="15"/>
  <c r="Q118" i="15"/>
  <c r="P118" i="15"/>
  <c r="Q494" i="15"/>
  <c r="P494" i="15"/>
  <c r="Q28" i="15"/>
  <c r="P28" i="15"/>
  <c r="Q151" i="15"/>
  <c r="P151" i="15"/>
  <c r="Q123" i="15"/>
  <c r="P123" i="15"/>
  <c r="Q155" i="15"/>
  <c r="P155" i="15"/>
  <c r="Q132" i="15"/>
  <c r="P132" i="15"/>
  <c r="Q167" i="15"/>
  <c r="P167" i="15"/>
  <c r="Q120" i="15"/>
  <c r="P120" i="15"/>
  <c r="Q514" i="15"/>
  <c r="P514" i="15"/>
  <c r="Q16" i="15"/>
  <c r="P16" i="15"/>
  <c r="Q540" i="15"/>
  <c r="P540" i="15"/>
  <c r="Q149" i="15"/>
  <c r="P149" i="15"/>
  <c r="Q116" i="15"/>
  <c r="P116" i="15"/>
  <c r="P112" i="15"/>
  <c r="Q9" i="15"/>
  <c r="P9" i="15"/>
  <c r="Q115" i="15"/>
  <c r="P115" i="15"/>
  <c r="Q168" i="15"/>
  <c r="P168" i="15"/>
  <c r="Q124" i="15"/>
  <c r="P124" i="15"/>
  <c r="Q143" i="15"/>
  <c r="P143" i="15"/>
  <c r="Q521" i="15"/>
  <c r="P521" i="15"/>
  <c r="Q171" i="15"/>
  <c r="P171" i="15"/>
  <c r="Q121" i="15"/>
  <c r="P121" i="15"/>
  <c r="Q15" i="15"/>
  <c r="P15" i="15"/>
  <c r="Q165" i="15"/>
  <c r="P165" i="15"/>
  <c r="Q122" i="15"/>
  <c r="P122" i="15"/>
  <c r="Q108" i="15"/>
  <c r="P108" i="15"/>
  <c r="Q32" i="15"/>
  <c r="P32" i="15"/>
  <c r="Q117" i="15"/>
  <c r="P117" i="15"/>
  <c r="Q144" i="15"/>
  <c r="P144" i="15"/>
  <c r="Q105" i="15"/>
  <c r="P105" i="15"/>
  <c r="Q119" i="15"/>
  <c r="P119" i="15"/>
  <c r="Q125" i="15"/>
  <c r="P125" i="15"/>
  <c r="Q145" i="15"/>
  <c r="P145" i="15"/>
  <c r="Q152" i="15"/>
  <c r="P152" i="15"/>
  <c r="Q137" i="15"/>
  <c r="P137" i="15"/>
  <c r="Q148" i="15"/>
  <c r="P148" i="15"/>
  <c r="Q26" i="15"/>
  <c r="P26" i="15"/>
  <c r="Q17" i="15"/>
  <c r="P17" i="15"/>
  <c r="Q154" i="15"/>
  <c r="P154" i="15"/>
  <c r="Q106" i="15"/>
  <c r="P106" i="15"/>
  <c r="Q133" i="15"/>
  <c r="P133" i="15"/>
  <c r="Q157" i="15"/>
  <c r="P157" i="15"/>
  <c r="Q141" i="15"/>
  <c r="P141" i="15"/>
  <c r="Q7" i="15"/>
  <c r="P7" i="15"/>
  <c r="Q163" i="15"/>
  <c r="P163" i="15"/>
  <c r="Q498" i="15"/>
  <c r="P498" i="15"/>
  <c r="Q12" i="15"/>
  <c r="P12" i="15"/>
  <c r="Q19" i="15"/>
  <c r="P19" i="15"/>
  <c r="Q21" i="15"/>
  <c r="P21" i="15"/>
  <c r="Q530" i="15"/>
  <c r="P530" i="15"/>
  <c r="P146" i="15"/>
  <c r="Q25" i="15"/>
  <c r="P25" i="15"/>
  <c r="Q147" i="15"/>
  <c r="P147" i="15"/>
  <c r="Q162" i="15"/>
  <c r="P162" i="15"/>
  <c r="Q130" i="15"/>
  <c r="P130" i="15"/>
  <c r="Q139" i="15"/>
  <c r="P139" i="15"/>
  <c r="Q107" i="15"/>
  <c r="P107" i="15"/>
  <c r="Q164" i="15"/>
  <c r="P164" i="15"/>
  <c r="Q37" i="15"/>
  <c r="P37" i="15"/>
  <c r="Q512" i="15"/>
  <c r="P512" i="15"/>
  <c r="Q156" i="15"/>
  <c r="P156" i="15"/>
  <c r="Q109" i="15"/>
  <c r="P109" i="15"/>
  <c r="Q142" i="15"/>
  <c r="P142" i="15"/>
  <c r="Q159" i="15"/>
  <c r="P159" i="15"/>
  <c r="Q27" i="15"/>
  <c r="P27" i="15"/>
  <c r="Q129" i="15"/>
  <c r="P129" i="15"/>
  <c r="Q158" i="15"/>
  <c r="P158" i="15"/>
  <c r="Q138" i="15"/>
  <c r="P138" i="15"/>
  <c r="Q520" i="15"/>
  <c r="P520" i="15"/>
  <c r="Q131" i="15"/>
  <c r="P131" i="15"/>
  <c r="Q153" i="15"/>
  <c r="P153" i="15"/>
  <c r="Q22" i="15"/>
  <c r="P22" i="15"/>
  <c r="Q36" i="15"/>
  <c r="P36" i="15"/>
  <c r="Q135" i="15"/>
  <c r="P135" i="15"/>
  <c r="Q150" i="15"/>
  <c r="P150" i="15"/>
  <c r="Q160" i="15"/>
  <c r="P160" i="15"/>
  <c r="P111" i="15"/>
  <c r="Q136" i="15"/>
  <c r="P136" i="15"/>
  <c r="Q35" i="15"/>
  <c r="P35" i="15"/>
  <c r="Q546" i="15"/>
  <c r="P546" i="15"/>
  <c r="Q170" i="15"/>
  <c r="P170" i="15"/>
  <c r="Q128" i="15"/>
  <c r="P128" i="15"/>
  <c r="Q134" i="15"/>
  <c r="P134" i="15"/>
  <c r="Q499" i="15"/>
  <c r="P499" i="15"/>
  <c r="T16" i="14" l="1"/>
  <c r="T15" i="14"/>
  <c r="T14" i="14"/>
  <c r="T13" i="14"/>
  <c r="T12" i="14"/>
  <c r="T11" i="14"/>
  <c r="R33" i="2"/>
  <c r="R32" i="2"/>
  <c r="V5" i="11"/>
  <c r="T24" i="12" l="1"/>
  <c r="T23" i="12"/>
  <c r="T22" i="12"/>
  <c r="T21" i="12"/>
  <c r="T20" i="12"/>
  <c r="T19" i="12"/>
  <c r="T18" i="12"/>
  <c r="S23" i="12"/>
  <c r="S22" i="12"/>
  <c r="S21" i="12"/>
  <c r="S20" i="12"/>
  <c r="S19" i="12"/>
  <c r="S18" i="12"/>
  <c r="S13" i="12"/>
  <c r="S12" i="12"/>
  <c r="S11" i="12"/>
  <c r="S10" i="12"/>
  <c r="S9" i="12"/>
  <c r="S8" i="12"/>
  <c r="S14" i="12" s="1"/>
  <c r="S13" i="13"/>
  <c r="S12" i="13"/>
  <c r="S11" i="13"/>
  <c r="S10" i="13"/>
  <c r="S9" i="13"/>
  <c r="S8" i="13"/>
  <c r="T17" i="14" l="1"/>
  <c r="S24" i="12"/>
  <c r="S14" i="13"/>
  <c r="V7" i="11" l="1"/>
  <c r="V6" i="11"/>
  <c r="V4" i="11"/>
  <c r="P507" i="11"/>
  <c r="O507" i="11"/>
  <c r="N507" i="11"/>
  <c r="P506" i="11"/>
  <c r="O506" i="11"/>
  <c r="N506" i="11"/>
  <c r="P505" i="11"/>
  <c r="O505" i="11"/>
  <c r="N505" i="11"/>
  <c r="P504" i="11"/>
  <c r="O504" i="11"/>
  <c r="N504" i="11"/>
  <c r="P503" i="11"/>
  <c r="O503" i="11"/>
  <c r="N503" i="11"/>
  <c r="P502" i="11"/>
  <c r="O502" i="11"/>
  <c r="N502" i="11"/>
  <c r="P501" i="11"/>
  <c r="O501" i="11"/>
  <c r="N501" i="11"/>
  <c r="P500" i="11"/>
  <c r="O500" i="11"/>
  <c r="N500" i="11"/>
  <c r="P499" i="11"/>
  <c r="O499" i="11"/>
  <c r="N499" i="11"/>
  <c r="P498" i="11"/>
  <c r="O498" i="11"/>
  <c r="N498" i="11"/>
  <c r="P497" i="11"/>
  <c r="O497" i="11"/>
  <c r="N497" i="11"/>
  <c r="P496" i="11"/>
  <c r="O496" i="11"/>
  <c r="N496" i="11"/>
  <c r="P495" i="11"/>
  <c r="O495" i="11"/>
  <c r="N495" i="11"/>
  <c r="P494" i="11"/>
  <c r="O494" i="11"/>
  <c r="N494" i="11"/>
  <c r="P493" i="11"/>
  <c r="O493" i="11"/>
  <c r="N493" i="11"/>
  <c r="P492" i="11"/>
  <c r="O492" i="11"/>
  <c r="N492" i="11"/>
  <c r="P491" i="11"/>
  <c r="O491" i="11"/>
  <c r="N491" i="11"/>
  <c r="P490" i="11"/>
  <c r="O490" i="11"/>
  <c r="N490" i="11"/>
  <c r="P489" i="11"/>
  <c r="O489" i="11"/>
  <c r="N489" i="11"/>
  <c r="P488" i="11"/>
  <c r="O488" i="11"/>
  <c r="N488" i="11"/>
  <c r="P487" i="11"/>
  <c r="O487" i="11"/>
  <c r="N487" i="11"/>
  <c r="P486" i="11"/>
  <c r="O486" i="11"/>
  <c r="N486" i="11"/>
  <c r="P485" i="11"/>
  <c r="O485" i="11"/>
  <c r="N485" i="11"/>
  <c r="P484" i="11"/>
  <c r="O484" i="11"/>
  <c r="N484" i="11"/>
  <c r="P483" i="11"/>
  <c r="O483" i="11"/>
  <c r="N483" i="11"/>
  <c r="P482" i="11"/>
  <c r="O482" i="11"/>
  <c r="N482" i="11"/>
  <c r="P481" i="11"/>
  <c r="O481" i="11"/>
  <c r="N481" i="11"/>
  <c r="P480" i="11"/>
  <c r="O480" i="11"/>
  <c r="N480" i="11"/>
  <c r="P479" i="11"/>
  <c r="O479" i="11"/>
  <c r="N479" i="11"/>
  <c r="P478" i="11"/>
  <c r="O478" i="11"/>
  <c r="N478" i="11"/>
  <c r="P477" i="11"/>
  <c r="O477" i="11"/>
  <c r="N477" i="11"/>
  <c r="P476" i="11"/>
  <c r="O476" i="11"/>
  <c r="N476" i="11"/>
  <c r="P475" i="11"/>
  <c r="O475" i="11"/>
  <c r="N475" i="11"/>
  <c r="P474" i="11"/>
  <c r="O474" i="11"/>
  <c r="N474" i="11"/>
  <c r="P473" i="11"/>
  <c r="O473" i="11"/>
  <c r="N473" i="11"/>
  <c r="P472" i="11"/>
  <c r="O472" i="11"/>
  <c r="N472" i="11"/>
  <c r="P471" i="11"/>
  <c r="O471" i="11"/>
  <c r="N471" i="11"/>
  <c r="P470" i="11"/>
  <c r="O470" i="11"/>
  <c r="N470" i="11"/>
  <c r="P469" i="11"/>
  <c r="O469" i="11"/>
  <c r="N469" i="11"/>
  <c r="P468" i="11"/>
  <c r="O468" i="11"/>
  <c r="N468" i="11"/>
  <c r="P467" i="11"/>
  <c r="O467" i="11"/>
  <c r="N467" i="11"/>
  <c r="P466" i="11"/>
  <c r="O466" i="11"/>
  <c r="N466" i="11"/>
  <c r="P465" i="11"/>
  <c r="O465" i="11"/>
  <c r="N465" i="11"/>
  <c r="P464" i="11"/>
  <c r="O464" i="11"/>
  <c r="N464" i="11"/>
  <c r="P463" i="11"/>
  <c r="O463" i="11"/>
  <c r="N463" i="11"/>
  <c r="P462" i="11"/>
  <c r="O462" i="11"/>
  <c r="N462" i="11"/>
  <c r="P461" i="11"/>
  <c r="O461" i="11"/>
  <c r="N461" i="11"/>
  <c r="P460" i="11"/>
  <c r="O460" i="11"/>
  <c r="N460" i="11"/>
  <c r="P459" i="11"/>
  <c r="O459" i="11"/>
  <c r="N459" i="11"/>
  <c r="P458" i="11"/>
  <c r="O458" i="11"/>
  <c r="N458" i="11"/>
  <c r="P457" i="11"/>
  <c r="O457" i="11"/>
  <c r="N457" i="11"/>
  <c r="P456" i="11"/>
  <c r="O456" i="11"/>
  <c r="N456" i="11"/>
  <c r="P455" i="11"/>
  <c r="O455" i="11"/>
  <c r="N455" i="11"/>
  <c r="P454" i="11"/>
  <c r="O454" i="11"/>
  <c r="N454" i="11"/>
  <c r="P453" i="11"/>
  <c r="O453" i="11"/>
  <c r="N453" i="11"/>
  <c r="P452" i="11"/>
  <c r="O452" i="11"/>
  <c r="N452" i="11"/>
  <c r="P451" i="11"/>
  <c r="O451" i="11"/>
  <c r="N451" i="11"/>
  <c r="P450" i="11"/>
  <c r="O450" i="11"/>
  <c r="N450" i="11"/>
  <c r="P449" i="11"/>
  <c r="O449" i="11"/>
  <c r="N449" i="11"/>
  <c r="P448" i="11"/>
  <c r="O448" i="11"/>
  <c r="N448" i="11"/>
  <c r="P447" i="11"/>
  <c r="O447" i="11"/>
  <c r="N447" i="11"/>
  <c r="P446" i="11"/>
  <c r="O446" i="11"/>
  <c r="N446" i="11"/>
  <c r="P445" i="11"/>
  <c r="O445" i="11"/>
  <c r="N445" i="11"/>
  <c r="P444" i="11"/>
  <c r="O444" i="11"/>
  <c r="N444" i="11"/>
  <c r="P443" i="11"/>
  <c r="O443" i="11"/>
  <c r="N443" i="11"/>
  <c r="P442" i="11"/>
  <c r="O442" i="11"/>
  <c r="N442" i="11"/>
  <c r="P441" i="11"/>
  <c r="O441" i="11"/>
  <c r="N441" i="11"/>
  <c r="P440" i="11"/>
  <c r="O440" i="11"/>
  <c r="N440" i="11"/>
  <c r="P439" i="11"/>
  <c r="O439" i="11"/>
  <c r="N439" i="11"/>
  <c r="P438" i="11"/>
  <c r="O438" i="11"/>
  <c r="N438" i="11"/>
  <c r="P437" i="11"/>
  <c r="O437" i="11"/>
  <c r="N437" i="11"/>
  <c r="P436" i="11"/>
  <c r="O436" i="11"/>
  <c r="N436" i="11"/>
  <c r="P435" i="11"/>
  <c r="O435" i="11"/>
  <c r="N435" i="11"/>
  <c r="P434" i="11"/>
  <c r="O434" i="11"/>
  <c r="N434" i="11"/>
  <c r="P433" i="11"/>
  <c r="O433" i="11"/>
  <c r="N433" i="11"/>
  <c r="P432" i="11"/>
  <c r="O432" i="11"/>
  <c r="N432" i="11"/>
  <c r="P431" i="11"/>
  <c r="O431" i="11"/>
  <c r="N431" i="11"/>
  <c r="P430" i="11"/>
  <c r="O430" i="11"/>
  <c r="N430" i="11"/>
  <c r="P429" i="11"/>
  <c r="O429" i="11"/>
  <c r="N429" i="11"/>
  <c r="P428" i="11"/>
  <c r="O428" i="11"/>
  <c r="N428" i="11"/>
  <c r="P427" i="11"/>
  <c r="O427" i="11"/>
  <c r="N427" i="11"/>
  <c r="P426" i="11"/>
  <c r="O426" i="11"/>
  <c r="N426" i="11"/>
  <c r="P425" i="11"/>
  <c r="O425" i="11"/>
  <c r="N425" i="11"/>
  <c r="P424" i="11"/>
  <c r="O424" i="11"/>
  <c r="N424" i="11"/>
  <c r="P423" i="11"/>
  <c r="O423" i="11"/>
  <c r="N423" i="11"/>
  <c r="P422" i="11"/>
  <c r="O422" i="11"/>
  <c r="N422" i="11"/>
  <c r="P421" i="11"/>
  <c r="O421" i="11"/>
  <c r="N421" i="11"/>
  <c r="P420" i="11"/>
  <c r="O420" i="11"/>
  <c r="N420" i="11"/>
  <c r="P419" i="11"/>
  <c r="O419" i="11"/>
  <c r="N419" i="11"/>
  <c r="P418" i="11"/>
  <c r="O418" i="11"/>
  <c r="N418" i="11"/>
  <c r="P417" i="11"/>
  <c r="O417" i="11"/>
  <c r="N417" i="11"/>
  <c r="P416" i="11"/>
  <c r="O416" i="11"/>
  <c r="N416" i="11"/>
  <c r="P415" i="11"/>
  <c r="O415" i="11"/>
  <c r="N415" i="11"/>
  <c r="P414" i="11"/>
  <c r="O414" i="11"/>
  <c r="N414" i="11"/>
  <c r="P413" i="11"/>
  <c r="O413" i="11"/>
  <c r="N413" i="11"/>
  <c r="P412" i="11"/>
  <c r="O412" i="11"/>
  <c r="N412" i="11"/>
  <c r="P411" i="11"/>
  <c r="O411" i="11"/>
  <c r="N411" i="11"/>
  <c r="P410" i="11"/>
  <c r="O410" i="11"/>
  <c r="N410" i="11"/>
  <c r="P409" i="11"/>
  <c r="O409" i="11"/>
  <c r="N409" i="11"/>
  <c r="P408" i="11"/>
  <c r="O408" i="11"/>
  <c r="N408" i="11"/>
  <c r="P407" i="11"/>
  <c r="O407" i="11"/>
  <c r="N407" i="11"/>
  <c r="P406" i="11"/>
  <c r="O406" i="11"/>
  <c r="N406" i="11"/>
  <c r="P405" i="11"/>
  <c r="O405" i="11"/>
  <c r="N405" i="11"/>
  <c r="P404" i="11"/>
  <c r="O404" i="11"/>
  <c r="N404" i="11"/>
  <c r="P403" i="11"/>
  <c r="O403" i="11"/>
  <c r="N403" i="11"/>
  <c r="P402" i="11"/>
  <c r="O402" i="11"/>
  <c r="N402" i="11"/>
  <c r="P401" i="11"/>
  <c r="O401" i="11"/>
  <c r="N401" i="11"/>
  <c r="P400" i="11"/>
  <c r="O400" i="11"/>
  <c r="N400" i="11"/>
  <c r="P399" i="11"/>
  <c r="O399" i="11"/>
  <c r="N399" i="11"/>
  <c r="P398" i="11"/>
  <c r="O398" i="11"/>
  <c r="N398" i="11"/>
  <c r="P397" i="11"/>
  <c r="O397" i="11"/>
  <c r="N397" i="11"/>
  <c r="P396" i="11"/>
  <c r="O396" i="11"/>
  <c r="N396" i="11"/>
  <c r="P395" i="11"/>
  <c r="O395" i="11"/>
  <c r="N395" i="11"/>
  <c r="P394" i="11"/>
  <c r="O394" i="11"/>
  <c r="N394" i="11"/>
  <c r="P393" i="11"/>
  <c r="O393" i="11"/>
  <c r="N393" i="11"/>
  <c r="P392" i="11"/>
  <c r="O392" i="11"/>
  <c r="N392" i="11"/>
  <c r="P391" i="11"/>
  <c r="O391" i="11"/>
  <c r="N391" i="11"/>
  <c r="P390" i="11"/>
  <c r="O390" i="11"/>
  <c r="N390" i="11"/>
  <c r="P389" i="11"/>
  <c r="O389" i="11"/>
  <c r="N389" i="11"/>
  <c r="P388" i="11"/>
  <c r="O388" i="11"/>
  <c r="N388" i="11"/>
  <c r="P387" i="11"/>
  <c r="O387" i="11"/>
  <c r="N387" i="11"/>
  <c r="P386" i="11"/>
  <c r="O386" i="11"/>
  <c r="N386" i="11"/>
  <c r="P385" i="11"/>
  <c r="O385" i="11"/>
  <c r="N385" i="11"/>
  <c r="P384" i="11"/>
  <c r="O384" i="11"/>
  <c r="N384" i="11"/>
  <c r="P383" i="11"/>
  <c r="O383" i="11"/>
  <c r="N383" i="11"/>
  <c r="P382" i="11"/>
  <c r="O382" i="11"/>
  <c r="N382" i="11"/>
  <c r="P381" i="11"/>
  <c r="O381" i="11"/>
  <c r="N381" i="11"/>
  <c r="P380" i="11"/>
  <c r="O380" i="11"/>
  <c r="N380" i="11"/>
  <c r="P379" i="11"/>
  <c r="O379" i="11"/>
  <c r="N379" i="11"/>
  <c r="P378" i="11"/>
  <c r="O378" i="11"/>
  <c r="N378" i="11"/>
  <c r="P377" i="11"/>
  <c r="O377" i="11"/>
  <c r="N377" i="11"/>
  <c r="P376" i="11"/>
  <c r="O376" i="11"/>
  <c r="N376" i="11"/>
  <c r="P375" i="11"/>
  <c r="O375" i="11"/>
  <c r="N375" i="11"/>
  <c r="P374" i="11"/>
  <c r="O374" i="11"/>
  <c r="N374" i="11"/>
  <c r="P373" i="11"/>
  <c r="O373" i="11"/>
  <c r="N373" i="11"/>
  <c r="P372" i="11"/>
  <c r="O372" i="11"/>
  <c r="N372" i="11"/>
  <c r="P371" i="11"/>
  <c r="O371" i="11"/>
  <c r="N371" i="11"/>
  <c r="P370" i="11"/>
  <c r="O370" i="11"/>
  <c r="N370" i="11"/>
  <c r="P369" i="11"/>
  <c r="O369" i="11"/>
  <c r="N369" i="11"/>
  <c r="P368" i="11"/>
  <c r="O368" i="11"/>
  <c r="N368" i="11"/>
  <c r="P367" i="11"/>
  <c r="O367" i="11"/>
  <c r="N367" i="11"/>
  <c r="P366" i="11"/>
  <c r="O366" i="11"/>
  <c r="N366" i="11"/>
  <c r="P365" i="11"/>
  <c r="O365" i="11"/>
  <c r="N365" i="11"/>
  <c r="P364" i="11"/>
  <c r="O364" i="11"/>
  <c r="N364" i="11"/>
  <c r="P363" i="11"/>
  <c r="O363" i="11"/>
  <c r="N363" i="11"/>
  <c r="P362" i="11"/>
  <c r="O362" i="11"/>
  <c r="N362" i="11"/>
  <c r="P361" i="11"/>
  <c r="O361" i="11"/>
  <c r="N361" i="11"/>
  <c r="P360" i="11"/>
  <c r="O360" i="11"/>
  <c r="N360" i="11"/>
  <c r="P359" i="11"/>
  <c r="O359" i="11"/>
  <c r="N359" i="11"/>
  <c r="P358" i="11"/>
  <c r="O358" i="11"/>
  <c r="N358" i="11"/>
  <c r="P357" i="11"/>
  <c r="O357" i="11"/>
  <c r="N357" i="11"/>
  <c r="P356" i="11"/>
  <c r="O356" i="11"/>
  <c r="N356" i="11"/>
  <c r="P355" i="11"/>
  <c r="O355" i="11"/>
  <c r="N355" i="11"/>
  <c r="P354" i="11"/>
  <c r="O354" i="11"/>
  <c r="N354" i="11"/>
  <c r="P353" i="11"/>
  <c r="O353" i="11"/>
  <c r="N353" i="11"/>
  <c r="P352" i="11"/>
  <c r="O352" i="11"/>
  <c r="N352" i="11"/>
  <c r="P351" i="11"/>
  <c r="O351" i="11"/>
  <c r="N351" i="11"/>
  <c r="P350" i="11"/>
  <c r="O350" i="11"/>
  <c r="N350" i="11"/>
  <c r="P349" i="11"/>
  <c r="O349" i="11"/>
  <c r="N349" i="11"/>
  <c r="P348" i="11"/>
  <c r="O348" i="11"/>
  <c r="N348" i="11"/>
  <c r="P347" i="11"/>
  <c r="O347" i="11"/>
  <c r="N347" i="11"/>
  <c r="P346" i="11"/>
  <c r="O346" i="11"/>
  <c r="N346" i="11"/>
  <c r="P345" i="11"/>
  <c r="O345" i="11"/>
  <c r="N345" i="11"/>
  <c r="P344" i="11"/>
  <c r="O344" i="11"/>
  <c r="N344" i="11"/>
  <c r="P343" i="11"/>
  <c r="O343" i="11"/>
  <c r="N343" i="11"/>
  <c r="P342" i="11"/>
  <c r="O342" i="11"/>
  <c r="N342" i="11"/>
  <c r="P341" i="11"/>
  <c r="O341" i="11"/>
  <c r="N341" i="11"/>
  <c r="P340" i="11"/>
  <c r="O340" i="11"/>
  <c r="N340" i="11"/>
  <c r="P339" i="11"/>
  <c r="O339" i="11"/>
  <c r="N339" i="11"/>
  <c r="P338" i="11"/>
  <c r="O338" i="11"/>
  <c r="N338" i="11"/>
  <c r="P337" i="11"/>
  <c r="O337" i="11"/>
  <c r="N337" i="11"/>
  <c r="P336" i="11"/>
  <c r="O336" i="11"/>
  <c r="N336" i="11"/>
  <c r="P335" i="11"/>
  <c r="O335" i="11"/>
  <c r="N335" i="11"/>
  <c r="P334" i="11"/>
  <c r="O334" i="11"/>
  <c r="N334" i="11"/>
  <c r="P333" i="11"/>
  <c r="O333" i="11"/>
  <c r="N333" i="11"/>
  <c r="P332" i="11"/>
  <c r="O332" i="11"/>
  <c r="N332" i="11"/>
  <c r="P331" i="11"/>
  <c r="O331" i="11"/>
  <c r="N331" i="11"/>
  <c r="P330" i="11"/>
  <c r="O330" i="11"/>
  <c r="N330" i="11"/>
  <c r="P329" i="11"/>
  <c r="O329" i="11"/>
  <c r="N329" i="11"/>
  <c r="P328" i="11"/>
  <c r="O328" i="11"/>
  <c r="N328" i="11"/>
  <c r="P327" i="11"/>
  <c r="O327" i="11"/>
  <c r="N327" i="11"/>
  <c r="P326" i="11"/>
  <c r="O326" i="11"/>
  <c r="N326" i="11"/>
  <c r="P325" i="11"/>
  <c r="O325" i="11"/>
  <c r="N325" i="11"/>
  <c r="P324" i="11"/>
  <c r="O324" i="11"/>
  <c r="N324" i="11"/>
  <c r="P323" i="11"/>
  <c r="O323" i="11"/>
  <c r="N323" i="11"/>
  <c r="P322" i="11"/>
  <c r="O322" i="11"/>
  <c r="N322" i="11"/>
  <c r="P321" i="11"/>
  <c r="O321" i="11"/>
  <c r="N321" i="11"/>
  <c r="P320" i="11"/>
  <c r="O320" i="11"/>
  <c r="N320" i="11"/>
  <c r="P319" i="11"/>
  <c r="O319" i="11"/>
  <c r="N319" i="11"/>
  <c r="P318" i="11"/>
  <c r="O318" i="11"/>
  <c r="N318" i="11"/>
  <c r="P317" i="11"/>
  <c r="O317" i="11"/>
  <c r="N317" i="11"/>
  <c r="P316" i="11"/>
  <c r="O316" i="11"/>
  <c r="N316" i="11"/>
  <c r="P315" i="11"/>
  <c r="O315" i="11"/>
  <c r="N315" i="11"/>
  <c r="P314" i="11"/>
  <c r="O314" i="11"/>
  <c r="N314" i="11"/>
  <c r="P313" i="11"/>
  <c r="O313" i="11"/>
  <c r="N313" i="11"/>
  <c r="P312" i="11"/>
  <c r="O312" i="11"/>
  <c r="N312" i="11"/>
  <c r="P311" i="11"/>
  <c r="O311" i="11"/>
  <c r="N311" i="11"/>
  <c r="P310" i="11"/>
  <c r="O310" i="11"/>
  <c r="N310" i="11"/>
  <c r="P309" i="11"/>
  <c r="O309" i="11"/>
  <c r="N309" i="11"/>
  <c r="O308" i="11"/>
  <c r="N308" i="11"/>
  <c r="O307" i="11"/>
  <c r="N307" i="11"/>
  <c r="O306" i="11"/>
  <c r="N306" i="11"/>
  <c r="O305" i="11"/>
  <c r="N305" i="11"/>
  <c r="O304" i="11"/>
  <c r="N304" i="11"/>
  <c r="O303" i="11"/>
  <c r="N303" i="11"/>
  <c r="O302" i="11"/>
  <c r="N302" i="11"/>
  <c r="O301" i="11"/>
  <c r="N301" i="11"/>
  <c r="O300" i="11"/>
  <c r="N300" i="11"/>
  <c r="O299" i="11"/>
  <c r="N299" i="11"/>
  <c r="O298" i="11"/>
  <c r="N298" i="11"/>
  <c r="O297" i="11"/>
  <c r="N297" i="11"/>
  <c r="O296" i="11"/>
  <c r="N296" i="11"/>
  <c r="O295" i="11"/>
  <c r="N295" i="11"/>
  <c r="O294" i="11"/>
  <c r="N294" i="11"/>
  <c r="O293" i="11"/>
  <c r="N293" i="11"/>
  <c r="O292" i="11"/>
  <c r="N292" i="11"/>
  <c r="O291" i="11"/>
  <c r="N291" i="11"/>
  <c r="O290" i="11"/>
  <c r="N290" i="11"/>
  <c r="O289" i="11"/>
  <c r="N289" i="11"/>
  <c r="O288" i="11"/>
  <c r="N288" i="11"/>
  <c r="O287" i="11"/>
  <c r="N287" i="11"/>
  <c r="N286" i="11"/>
  <c r="O285" i="11"/>
  <c r="N285" i="11"/>
  <c r="O284" i="11"/>
  <c r="N284" i="11"/>
  <c r="O283" i="11"/>
  <c r="N283" i="11"/>
  <c r="O282" i="11"/>
  <c r="N282" i="11"/>
  <c r="O281" i="11"/>
  <c r="N281" i="11"/>
  <c r="O280" i="11"/>
  <c r="N280" i="11"/>
  <c r="O279" i="11"/>
  <c r="N279" i="11"/>
  <c r="O278" i="11"/>
  <c r="N278" i="11"/>
  <c r="O277" i="11"/>
  <c r="N277" i="11"/>
  <c r="O276" i="11"/>
  <c r="N276" i="11"/>
  <c r="O275" i="11"/>
  <c r="N275" i="11"/>
  <c r="O274" i="11"/>
  <c r="N274" i="11"/>
  <c r="O273" i="11"/>
  <c r="N273" i="11"/>
  <c r="O272" i="11"/>
  <c r="N272" i="11"/>
  <c r="O271" i="11"/>
  <c r="N271" i="11"/>
  <c r="O270" i="11"/>
  <c r="N270" i="11"/>
  <c r="O269" i="11"/>
  <c r="N269" i="11"/>
  <c r="O268" i="11"/>
  <c r="N268" i="11"/>
  <c r="O267" i="11"/>
  <c r="N267" i="11"/>
  <c r="O266" i="11"/>
  <c r="N266" i="11"/>
  <c r="O265" i="11"/>
  <c r="N265" i="11"/>
  <c r="O264" i="11"/>
  <c r="N264" i="11"/>
  <c r="N263" i="11"/>
  <c r="O262" i="11"/>
  <c r="N262" i="11"/>
  <c r="O261" i="11"/>
  <c r="N261" i="11"/>
  <c r="O260" i="11"/>
  <c r="N260" i="11"/>
  <c r="O259" i="11"/>
  <c r="N259" i="11"/>
  <c r="O258" i="11"/>
  <c r="N258" i="11"/>
  <c r="O257" i="11"/>
  <c r="N257" i="11"/>
  <c r="O256" i="11"/>
  <c r="N256" i="11"/>
  <c r="O255" i="11"/>
  <c r="N255" i="11"/>
  <c r="O254" i="11"/>
  <c r="N254" i="11"/>
  <c r="O253" i="11"/>
  <c r="N253" i="11"/>
  <c r="O252" i="11"/>
  <c r="N252" i="11"/>
  <c r="O251" i="11"/>
  <c r="N251" i="11"/>
  <c r="O250" i="11"/>
  <c r="N250" i="11"/>
  <c r="O249" i="11"/>
  <c r="N249" i="11"/>
  <c r="O248" i="11"/>
  <c r="N248" i="11"/>
  <c r="O247" i="11"/>
  <c r="N247" i="11"/>
  <c r="O246" i="11"/>
  <c r="N246" i="11"/>
  <c r="O245" i="11"/>
  <c r="N245" i="11"/>
  <c r="O244" i="11"/>
  <c r="N244" i="11"/>
  <c r="O243" i="11"/>
  <c r="N243" i="11"/>
  <c r="O242" i="11"/>
  <c r="N242" i="11"/>
  <c r="O241" i="11"/>
  <c r="N241" i="11"/>
  <c r="O240" i="11"/>
  <c r="N240" i="11"/>
  <c r="O239" i="11"/>
  <c r="N239" i="11"/>
  <c r="O238" i="11"/>
  <c r="N238" i="11"/>
  <c r="O237" i="11"/>
  <c r="N237" i="11"/>
  <c r="O236" i="11"/>
  <c r="N236" i="11"/>
  <c r="O235" i="11"/>
  <c r="N235" i="11"/>
  <c r="O234" i="11"/>
  <c r="N234" i="11"/>
  <c r="O233" i="11"/>
  <c r="N233" i="11"/>
  <c r="O232" i="11"/>
  <c r="N232" i="11"/>
  <c r="O231" i="11"/>
  <c r="N231" i="11"/>
  <c r="O230" i="11"/>
  <c r="N230" i="11"/>
  <c r="O229" i="11"/>
  <c r="N229" i="11"/>
  <c r="O228" i="11"/>
  <c r="N228" i="11"/>
  <c r="O227" i="11"/>
  <c r="N227" i="11"/>
  <c r="O226" i="11"/>
  <c r="N226" i="11"/>
  <c r="O225" i="11"/>
  <c r="N225" i="11"/>
  <c r="O224" i="11"/>
  <c r="N224" i="11"/>
  <c r="O223" i="11"/>
  <c r="N223" i="11"/>
  <c r="O222" i="11"/>
  <c r="N222" i="11"/>
  <c r="O221" i="11"/>
  <c r="N221" i="11"/>
  <c r="O220" i="11"/>
  <c r="N220" i="11"/>
  <c r="O219" i="11"/>
  <c r="N219" i="11"/>
  <c r="O218" i="11"/>
  <c r="N218" i="11"/>
  <c r="O217" i="11"/>
  <c r="N217" i="11"/>
  <c r="O216" i="11"/>
  <c r="N216" i="11"/>
  <c r="O215" i="11"/>
  <c r="N215" i="11"/>
  <c r="O214" i="11"/>
  <c r="N214" i="11"/>
  <c r="O213" i="11"/>
  <c r="N213" i="11"/>
  <c r="O212" i="11"/>
  <c r="N212" i="11"/>
  <c r="O211" i="11"/>
  <c r="N211" i="11"/>
  <c r="O210" i="11"/>
  <c r="N210" i="11"/>
  <c r="O209" i="11"/>
  <c r="N209" i="11"/>
  <c r="O208" i="11"/>
  <c r="N208" i="11"/>
  <c r="O207" i="11"/>
  <c r="N207" i="11"/>
  <c r="O206" i="11"/>
  <c r="N206" i="11"/>
  <c r="O205" i="11"/>
  <c r="N205" i="11"/>
  <c r="O204" i="11"/>
  <c r="N204" i="11"/>
  <c r="O203" i="11"/>
  <c r="N203" i="11"/>
  <c r="O202" i="11"/>
  <c r="N202" i="11"/>
  <c r="O201" i="11"/>
  <c r="N201" i="11"/>
  <c r="O200" i="11"/>
  <c r="N200" i="11"/>
  <c r="O199" i="11"/>
  <c r="N199" i="11"/>
  <c r="O198" i="11"/>
  <c r="N198" i="11"/>
  <c r="O197" i="11"/>
  <c r="N197" i="11"/>
  <c r="O196" i="11"/>
  <c r="N196" i="11"/>
  <c r="O195" i="11"/>
  <c r="N195" i="11"/>
  <c r="O194" i="11"/>
  <c r="N194" i="11"/>
  <c r="O193" i="11"/>
  <c r="N193" i="11"/>
  <c r="O192" i="11"/>
  <c r="N192" i="11"/>
  <c r="O191" i="11"/>
  <c r="N191" i="11"/>
  <c r="O190" i="11"/>
  <c r="N190" i="11"/>
  <c r="O189" i="11"/>
  <c r="N189" i="11"/>
  <c r="O188" i="11"/>
  <c r="N188" i="11"/>
  <c r="O187" i="11"/>
  <c r="N187" i="11"/>
  <c r="N186" i="11"/>
  <c r="O185" i="11"/>
  <c r="N185" i="11"/>
  <c r="O184" i="11"/>
  <c r="N184" i="11"/>
  <c r="O183" i="11"/>
  <c r="N183" i="11"/>
  <c r="O182" i="11"/>
  <c r="N182" i="11"/>
  <c r="O181" i="11"/>
  <c r="N181" i="11"/>
  <c r="O180" i="11"/>
  <c r="N180" i="11"/>
  <c r="O179" i="11"/>
  <c r="N179" i="11"/>
  <c r="O178" i="11"/>
  <c r="N178" i="11"/>
  <c r="O177" i="11"/>
  <c r="N177" i="11"/>
  <c r="O176" i="11"/>
  <c r="N176" i="11"/>
  <c r="O175" i="11"/>
  <c r="N175" i="11"/>
  <c r="O174" i="11"/>
  <c r="N174" i="11"/>
  <c r="O173" i="11"/>
  <c r="N173" i="11"/>
  <c r="O172" i="11"/>
  <c r="N172" i="11"/>
  <c r="O171" i="11"/>
  <c r="N171" i="11"/>
  <c r="O170" i="11"/>
  <c r="N170" i="11"/>
  <c r="O169" i="11"/>
  <c r="N169" i="11"/>
  <c r="O168" i="11"/>
  <c r="N168" i="11"/>
  <c r="O167" i="11"/>
  <c r="N167" i="11"/>
  <c r="O166" i="11"/>
  <c r="N166" i="11"/>
  <c r="O165" i="11"/>
  <c r="N165" i="11"/>
  <c r="O164" i="11"/>
  <c r="N164" i="11"/>
  <c r="O163" i="11"/>
  <c r="N163" i="11"/>
  <c r="O162" i="11"/>
  <c r="N162" i="11"/>
  <c r="O161" i="11"/>
  <c r="N161" i="11"/>
  <c r="O160" i="11"/>
  <c r="N160" i="11"/>
  <c r="O159" i="11"/>
  <c r="N159" i="11"/>
  <c r="O158" i="11"/>
  <c r="N158" i="11"/>
  <c r="O157" i="11"/>
  <c r="N157" i="11"/>
  <c r="O156" i="11"/>
  <c r="N156" i="11"/>
  <c r="O155" i="11"/>
  <c r="N155" i="11"/>
  <c r="O154" i="11"/>
  <c r="N154" i="11"/>
  <c r="O153" i="11"/>
  <c r="N153" i="11"/>
  <c r="O152" i="11"/>
  <c r="N152" i="11"/>
  <c r="O151" i="11"/>
  <c r="N151" i="11"/>
  <c r="O150" i="11"/>
  <c r="N150" i="11"/>
  <c r="O149" i="11"/>
  <c r="N149" i="11"/>
  <c r="O148" i="11"/>
  <c r="N148" i="11"/>
  <c r="O147" i="11"/>
  <c r="N147" i="11"/>
  <c r="O146" i="11"/>
  <c r="N146" i="11"/>
  <c r="O145" i="11"/>
  <c r="N145" i="11"/>
  <c r="O144" i="11"/>
  <c r="N144" i="11"/>
  <c r="O143" i="11"/>
  <c r="N143" i="11"/>
  <c r="O142" i="11"/>
  <c r="N142" i="11"/>
  <c r="O141" i="11"/>
  <c r="N141" i="11"/>
  <c r="O140" i="11"/>
  <c r="N140" i="11"/>
  <c r="O139" i="11"/>
  <c r="N139" i="11"/>
  <c r="O138" i="11"/>
  <c r="N138" i="11"/>
  <c r="O137" i="11"/>
  <c r="N137" i="11"/>
  <c r="O136" i="11"/>
  <c r="N136" i="11"/>
  <c r="O135" i="11"/>
  <c r="N135" i="11"/>
  <c r="O134" i="11"/>
  <c r="N134" i="11"/>
  <c r="O133" i="11"/>
  <c r="N133" i="11"/>
  <c r="O132" i="11"/>
  <c r="N132" i="11"/>
  <c r="O131" i="11"/>
  <c r="N131" i="11"/>
  <c r="O130" i="11"/>
  <c r="N130" i="11"/>
  <c r="O129" i="11"/>
  <c r="N129" i="11"/>
  <c r="O128" i="11"/>
  <c r="N128" i="11"/>
  <c r="O127" i="11"/>
  <c r="N127" i="11"/>
  <c r="O126" i="11"/>
  <c r="N126" i="11"/>
  <c r="O125" i="11"/>
  <c r="N125" i="11"/>
  <c r="O124" i="11"/>
  <c r="N124" i="11"/>
  <c r="O123" i="11"/>
  <c r="N123" i="11"/>
  <c r="O122" i="11"/>
  <c r="N122" i="11"/>
  <c r="O121" i="11"/>
  <c r="N121" i="11"/>
  <c r="O120" i="11"/>
  <c r="N120" i="11"/>
  <c r="O119" i="11"/>
  <c r="N119" i="11"/>
  <c r="O118" i="11"/>
  <c r="N118" i="11"/>
  <c r="O117" i="11"/>
  <c r="N117" i="11"/>
  <c r="O116" i="11"/>
  <c r="N116" i="11"/>
  <c r="N115" i="11"/>
  <c r="O114" i="11"/>
  <c r="N114" i="11"/>
  <c r="O113" i="11"/>
  <c r="N113" i="11"/>
  <c r="O112" i="11"/>
  <c r="N112" i="11"/>
  <c r="O111" i="11"/>
  <c r="N111" i="11"/>
  <c r="O110" i="11"/>
  <c r="N110" i="11"/>
  <c r="O109" i="11"/>
  <c r="N109" i="11"/>
  <c r="O108" i="11"/>
  <c r="N108" i="11"/>
  <c r="O107" i="11"/>
  <c r="N107" i="11"/>
  <c r="O106" i="11"/>
  <c r="N106" i="11"/>
  <c r="O105" i="11"/>
  <c r="N105" i="11"/>
  <c r="O104" i="11"/>
  <c r="N104" i="11"/>
  <c r="O103" i="11"/>
  <c r="N103" i="11"/>
  <c r="O102" i="11"/>
  <c r="N102" i="11"/>
  <c r="O101" i="11"/>
  <c r="N101" i="11"/>
  <c r="O100" i="11"/>
  <c r="N100" i="11"/>
  <c r="O99" i="11"/>
  <c r="N99" i="11"/>
  <c r="O98" i="11"/>
  <c r="N98" i="11"/>
  <c r="O97" i="11"/>
  <c r="N97" i="11"/>
  <c r="O96" i="11"/>
  <c r="N96" i="11"/>
  <c r="O95" i="11"/>
  <c r="N95" i="11"/>
  <c r="O94" i="11"/>
  <c r="N94" i="11"/>
  <c r="O93" i="11"/>
  <c r="N93" i="11"/>
  <c r="O92" i="11"/>
  <c r="N92" i="11"/>
  <c r="O91" i="11"/>
  <c r="N91" i="11"/>
  <c r="O90" i="11"/>
  <c r="N90" i="11"/>
  <c r="O89" i="11"/>
  <c r="N89" i="11"/>
  <c r="O88" i="11"/>
  <c r="N88" i="11"/>
  <c r="O87" i="11"/>
  <c r="N87" i="11"/>
  <c r="O86" i="11"/>
  <c r="N86" i="11"/>
  <c r="O85" i="11"/>
  <c r="N85" i="11"/>
  <c r="O84" i="11"/>
  <c r="N84" i="11"/>
  <c r="O83" i="11"/>
  <c r="N83" i="11"/>
  <c r="O82" i="11"/>
  <c r="N82" i="11"/>
  <c r="O81" i="11"/>
  <c r="N81" i="11"/>
  <c r="O80" i="11"/>
  <c r="N80" i="11"/>
  <c r="O79" i="11"/>
  <c r="N79" i="11"/>
  <c r="O78" i="11"/>
  <c r="N78" i="11"/>
  <c r="O77" i="11"/>
  <c r="N77" i="11"/>
  <c r="O76" i="11"/>
  <c r="N76" i="11"/>
  <c r="N75" i="11"/>
  <c r="O74" i="11"/>
  <c r="N74" i="11"/>
  <c r="O73" i="11"/>
  <c r="N73" i="11"/>
  <c r="O72" i="11"/>
  <c r="N72" i="11"/>
  <c r="O71" i="11"/>
  <c r="N71" i="11"/>
  <c r="O70" i="11"/>
  <c r="N70" i="11"/>
  <c r="O69" i="11"/>
  <c r="N69" i="11"/>
  <c r="O68" i="11"/>
  <c r="N68" i="11"/>
  <c r="O67" i="11"/>
  <c r="N67" i="11"/>
  <c r="O66" i="11"/>
  <c r="N66" i="11"/>
  <c r="O65" i="11"/>
  <c r="N65" i="11"/>
  <c r="O64" i="11"/>
  <c r="N64" i="11"/>
  <c r="O63" i="11"/>
  <c r="N63" i="11"/>
  <c r="O62" i="11"/>
  <c r="N62" i="11"/>
  <c r="O61" i="11"/>
  <c r="N61" i="11"/>
  <c r="O60" i="11"/>
  <c r="N60" i="11"/>
  <c r="O59" i="11"/>
  <c r="N59" i="1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N193" i="4"/>
  <c r="O193" i="4"/>
  <c r="S35" i="4"/>
  <c r="N89" i="4"/>
  <c r="S34" i="4"/>
  <c r="S26" i="2" l="1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01" i="2"/>
  <c r="S25" i="2"/>
  <c r="S24" i="2"/>
  <c r="S23" i="2"/>
  <c r="S19" i="4"/>
  <c r="S33" i="4"/>
  <c r="S32" i="4"/>
  <c r="S28" i="4"/>
  <c r="S27" i="4"/>
  <c r="S26" i="4"/>
  <c r="S25" i="4"/>
  <c r="S24" i="4"/>
  <c r="S23" i="4"/>
  <c r="S18" i="4"/>
  <c r="S17" i="4"/>
  <c r="S16" i="4"/>
  <c r="S15" i="4"/>
  <c r="S14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S29" i="4" l="1"/>
  <c r="S20" i="4"/>
  <c r="S14" i="2" l="1"/>
  <c r="S19" i="2" l="1"/>
  <c r="S18" i="2"/>
  <c r="O115" i="2"/>
  <c r="O114" i="2"/>
  <c r="O201" i="2"/>
  <c r="P201" i="2"/>
  <c r="O200" i="2"/>
  <c r="P200" i="2"/>
  <c r="O199" i="2"/>
  <c r="P199" i="2"/>
  <c r="O198" i="2"/>
  <c r="P198" i="2"/>
  <c r="O197" i="2"/>
  <c r="P197" i="2"/>
  <c r="O196" i="2"/>
  <c r="P196" i="2"/>
  <c r="O195" i="2"/>
  <c r="P195" i="2"/>
  <c r="O194" i="2"/>
  <c r="P194" i="2"/>
  <c r="O193" i="2"/>
  <c r="P193" i="2"/>
  <c r="O192" i="2"/>
  <c r="P192" i="2"/>
  <c r="O191" i="2"/>
  <c r="P191" i="2"/>
  <c r="O190" i="2"/>
  <c r="P190" i="2"/>
  <c r="O189" i="2"/>
  <c r="P189" i="2"/>
  <c r="O188" i="2"/>
  <c r="P188" i="2"/>
  <c r="O187" i="2"/>
  <c r="P187" i="2"/>
  <c r="O186" i="2"/>
  <c r="P186" i="2"/>
  <c r="O185" i="2"/>
  <c r="P185" i="2"/>
  <c r="O184" i="2"/>
  <c r="P184" i="2"/>
  <c r="O183" i="2"/>
  <c r="P183" i="2"/>
  <c r="O182" i="2"/>
  <c r="P182" i="2"/>
  <c r="O181" i="2"/>
  <c r="P181" i="2"/>
  <c r="O180" i="2"/>
  <c r="P180" i="2"/>
  <c r="O179" i="2"/>
  <c r="P179" i="2"/>
  <c r="O178" i="2"/>
  <c r="P178" i="2"/>
  <c r="O177" i="2"/>
  <c r="P177" i="2"/>
  <c r="O176" i="2"/>
  <c r="P176" i="2"/>
  <c r="O175" i="2"/>
  <c r="P175" i="2"/>
  <c r="O174" i="2"/>
  <c r="P174" i="2"/>
  <c r="O173" i="2"/>
  <c r="P173" i="2"/>
  <c r="S20" i="2" l="1"/>
  <c r="O172" i="2"/>
  <c r="P172" i="2"/>
  <c r="O171" i="2"/>
  <c r="P171" i="2"/>
  <c r="O170" i="2"/>
  <c r="P170" i="2"/>
  <c r="O169" i="2"/>
  <c r="P169" i="2"/>
  <c r="O168" i="2"/>
  <c r="P168" i="2"/>
  <c r="O167" i="2"/>
  <c r="P167" i="2"/>
  <c r="O166" i="2"/>
  <c r="P166" i="2"/>
  <c r="O165" i="2"/>
  <c r="P165" i="2"/>
  <c r="O164" i="2"/>
  <c r="P164" i="2"/>
  <c r="O163" i="2"/>
  <c r="P163" i="2"/>
  <c r="O162" i="2"/>
  <c r="P162" i="2"/>
  <c r="O161" i="2"/>
  <c r="P161" i="2"/>
  <c r="O160" i="2"/>
  <c r="P160" i="2"/>
  <c r="O159" i="2"/>
  <c r="P159" i="2"/>
  <c r="O158" i="2"/>
  <c r="P158" i="2"/>
  <c r="O157" i="2"/>
  <c r="P157" i="2"/>
  <c r="O156" i="2"/>
  <c r="P156" i="2"/>
  <c r="O155" i="2"/>
  <c r="P155" i="2"/>
  <c r="O154" i="2"/>
  <c r="P154" i="2"/>
  <c r="O153" i="2"/>
  <c r="P153" i="2"/>
  <c r="O152" i="2"/>
  <c r="P152" i="2"/>
  <c r="O151" i="2"/>
  <c r="P151" i="2"/>
  <c r="O150" i="2"/>
  <c r="P150" i="2"/>
  <c r="O149" i="2"/>
  <c r="P149" i="2"/>
  <c r="O148" i="2"/>
  <c r="P148" i="2"/>
  <c r="O147" i="2"/>
  <c r="P147" i="2"/>
  <c r="O146" i="2"/>
  <c r="P146" i="2"/>
  <c r="O145" i="2"/>
  <c r="P145" i="2"/>
  <c r="O144" i="2"/>
  <c r="P144" i="2"/>
  <c r="O143" i="2"/>
  <c r="P143" i="2"/>
  <c r="O142" i="2"/>
  <c r="P142" i="2"/>
  <c r="O141" i="2"/>
  <c r="P141" i="2"/>
  <c r="O140" i="2"/>
  <c r="P140" i="2"/>
  <c r="O139" i="2"/>
  <c r="P139" i="2"/>
  <c r="O138" i="2"/>
  <c r="P138" i="2"/>
  <c r="O137" i="2"/>
  <c r="P137" i="2"/>
  <c r="O136" i="2"/>
  <c r="P136" i="2"/>
  <c r="O135" i="2"/>
  <c r="P135" i="2"/>
  <c r="O134" i="2"/>
  <c r="P134" i="2"/>
  <c r="O133" i="2"/>
  <c r="P133" i="2"/>
  <c r="O132" i="2"/>
  <c r="P132" i="2"/>
  <c r="O131" i="2"/>
  <c r="P131" i="2"/>
  <c r="O130" i="2"/>
  <c r="P130" i="2"/>
  <c r="O129" i="2"/>
  <c r="P129" i="2"/>
  <c r="O128" i="2"/>
  <c r="P128" i="2"/>
  <c r="O127" i="2"/>
  <c r="P127" i="2"/>
  <c r="O126" i="2"/>
  <c r="P126" i="2"/>
  <c r="O125" i="2"/>
  <c r="P125" i="2"/>
  <c r="O124" i="2"/>
  <c r="P124" i="2"/>
  <c r="O123" i="2"/>
  <c r="P123" i="2"/>
  <c r="O122" i="2"/>
  <c r="P122" i="2"/>
  <c r="O121" i="2"/>
  <c r="P121" i="2"/>
  <c r="O120" i="2"/>
  <c r="P120" i="2"/>
  <c r="O119" i="2"/>
  <c r="P119" i="2"/>
  <c r="O118" i="2"/>
  <c r="P118" i="2"/>
  <c r="O117" i="2"/>
  <c r="P117" i="2"/>
  <c r="P113" i="2"/>
  <c r="P114" i="2"/>
  <c r="P115" i="2"/>
  <c r="P116" i="2"/>
  <c r="O116" i="2"/>
  <c r="O113" i="2"/>
  <c r="O112" i="2"/>
  <c r="P112" i="2"/>
  <c r="O111" i="2"/>
  <c r="P111" i="2"/>
  <c r="O110" i="2"/>
  <c r="P110" i="2"/>
  <c r="O109" i="2"/>
  <c r="P109" i="2"/>
  <c r="O108" i="2"/>
  <c r="P108" i="2"/>
  <c r="O107" i="2"/>
  <c r="P107" i="2"/>
  <c r="O106" i="2"/>
  <c r="P106" i="2"/>
  <c r="O105" i="2"/>
  <c r="P105" i="2"/>
  <c r="O104" i="2"/>
  <c r="P104" i="2"/>
  <c r="O103" i="2"/>
  <c r="P103" i="2"/>
  <c r="O102" i="2"/>
  <c r="P102" i="2"/>
  <c r="O101" i="2"/>
  <c r="P101" i="2"/>
  <c r="O100" i="2"/>
  <c r="P100" i="2"/>
  <c r="O99" i="2"/>
  <c r="P99" i="2"/>
  <c r="O98" i="2"/>
  <c r="P98" i="2"/>
  <c r="O97" i="2"/>
  <c r="P97" i="2"/>
  <c r="O96" i="2"/>
  <c r="P96" i="2"/>
  <c r="O95" i="2"/>
  <c r="P95" i="2"/>
  <c r="O94" i="2"/>
  <c r="P94" i="2"/>
  <c r="O93" i="2"/>
  <c r="P93" i="2"/>
  <c r="O92" i="2"/>
  <c r="P92" i="2"/>
  <c r="O91" i="2"/>
  <c r="P91" i="2"/>
  <c r="O90" i="2"/>
  <c r="P90" i="2"/>
  <c r="O89" i="2"/>
  <c r="P89" i="2"/>
  <c r="O88" i="2"/>
  <c r="P88" i="2"/>
  <c r="O87" i="2"/>
  <c r="P87" i="2"/>
  <c r="O86" i="2"/>
  <c r="P86" i="2"/>
  <c r="O85" i="2"/>
  <c r="P85" i="2"/>
  <c r="O84" i="2"/>
  <c r="P84" i="2"/>
  <c r="O83" i="2"/>
  <c r="P83" i="2"/>
  <c r="O82" i="2"/>
  <c r="P82" i="2"/>
  <c r="O81" i="2"/>
  <c r="P81" i="2"/>
  <c r="O80" i="2"/>
  <c r="P80" i="2"/>
  <c r="O79" i="2"/>
  <c r="P79" i="2"/>
  <c r="O78" i="2"/>
  <c r="P78" i="2"/>
  <c r="O77" i="2"/>
  <c r="P77" i="2"/>
  <c r="S15" i="2" l="1"/>
  <c r="S16" i="2"/>
  <c r="S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R13" i="1" l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4" i="1"/>
  <c r="O76" i="2" l="1"/>
  <c r="P76" i="2"/>
  <c r="O75" i="2"/>
  <c r="P75" i="2"/>
  <c r="O74" i="2"/>
  <c r="P74" i="2"/>
  <c r="O73" i="2"/>
  <c r="P73" i="2"/>
  <c r="O72" i="2" l="1"/>
  <c r="P72" i="2"/>
  <c r="O71" i="2"/>
  <c r="P71" i="2"/>
  <c r="O70" i="2"/>
  <c r="P70" i="2"/>
  <c r="O69" i="2"/>
  <c r="P69" i="2"/>
  <c r="O68" i="2"/>
  <c r="P68" i="2"/>
  <c r="O67" i="2"/>
  <c r="P67" i="2"/>
  <c r="O66" i="2"/>
  <c r="P66" i="2"/>
  <c r="O65" i="2"/>
  <c r="P65" i="2"/>
  <c r="P62" i="2"/>
  <c r="P63" i="2"/>
  <c r="P64" i="2"/>
  <c r="O64" i="2"/>
  <c r="O63" i="2"/>
  <c r="O62" i="2"/>
  <c r="P61" i="2"/>
  <c r="O61" i="2"/>
  <c r="P60" i="2"/>
  <c r="O60" i="2"/>
  <c r="O59" i="2"/>
  <c r="O58" i="2"/>
  <c r="O57" i="2" l="1"/>
  <c r="O56" i="2"/>
  <c r="O55" i="2"/>
  <c r="O54" i="2"/>
  <c r="O5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" i="2"/>
  <c r="O4" i="2"/>
  <c r="O5" i="2"/>
  <c r="S5" i="1" l="1"/>
  <c r="N53" i="1"/>
  <c r="O53" i="1"/>
  <c r="N52" i="1"/>
  <c r="O52" i="1"/>
  <c r="N51" i="1"/>
  <c r="O51" i="1"/>
  <c r="N50" i="1"/>
  <c r="O50" i="1"/>
  <c r="N49" i="1"/>
  <c r="O49" i="1"/>
  <c r="N48" i="1"/>
  <c r="O48" i="1"/>
  <c r="N47" i="1"/>
  <c r="O47" i="1"/>
  <c r="N46" i="1"/>
  <c r="O46" i="1"/>
  <c r="N45" i="1"/>
  <c r="O45" i="1"/>
  <c r="N44" i="1"/>
  <c r="O44" i="1"/>
  <c r="N43" i="1"/>
  <c r="O43" i="1"/>
  <c r="N42" i="1"/>
  <c r="O42" i="1"/>
  <c r="N41" i="1"/>
  <c r="O41" i="1"/>
  <c r="N40" i="1"/>
  <c r="O40" i="1"/>
  <c r="N39" i="1"/>
  <c r="O39" i="1"/>
  <c r="T2" i="1"/>
  <c r="S4" i="1"/>
  <c r="S3" i="1"/>
  <c r="S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9" i="1"/>
  <c r="O30" i="1"/>
  <c r="O33" i="1"/>
  <c r="O35" i="1"/>
  <c r="O36" i="1"/>
  <c r="O37" i="1"/>
  <c r="O38" i="1"/>
  <c r="O4" i="1"/>
  <c r="N16" i="1"/>
  <c r="N17" i="1"/>
  <c r="N18" i="1"/>
  <c r="N19" i="1"/>
  <c r="N20" i="1"/>
  <c r="N21" i="1"/>
  <c r="N22" i="1"/>
  <c r="N23" i="1"/>
  <c r="N24" i="1"/>
  <c r="N25" i="1"/>
  <c r="N26" i="1"/>
  <c r="N29" i="1"/>
  <c r="N30" i="1"/>
  <c r="N33" i="1"/>
  <c r="N35" i="1"/>
  <c r="N36" i="1"/>
  <c r="N37" i="1"/>
  <c r="N38" i="1"/>
  <c r="N5" i="1"/>
  <c r="N6" i="1"/>
  <c r="N7" i="1"/>
  <c r="N8" i="1"/>
  <c r="N9" i="1"/>
  <c r="N10" i="1"/>
  <c r="N11" i="1"/>
  <c r="N12" i="1"/>
  <c r="N13" i="1"/>
  <c r="N14" i="1"/>
  <c r="N15" i="1"/>
  <c r="N4" i="1"/>
</calcChain>
</file>

<file path=xl/sharedStrings.xml><?xml version="1.0" encoding="utf-8"?>
<sst xmlns="http://schemas.openxmlformats.org/spreadsheetml/2006/main" count="6100" uniqueCount="119">
  <si>
    <t>2023 Kemp Breeze gravel augmentation tracer rocks</t>
  </si>
  <si>
    <t>epoxy to surface, no tag sleeve</t>
  </si>
  <si>
    <t>A-axis (mm)</t>
  </si>
  <si>
    <t>B-axis (mm)</t>
  </si>
  <si>
    <t>C-axis (mm)</t>
  </si>
  <si>
    <t>epoxy to surface, tag sleeve (small)</t>
  </si>
  <si>
    <t>Coarse gravel</t>
  </si>
  <si>
    <t>Gravelometer</t>
  </si>
  <si>
    <t>&lt;16</t>
  </si>
  <si>
    <t>&lt;32</t>
  </si>
  <si>
    <t>1/4 hole, big tag sleeve</t>
  </si>
  <si>
    <t>Very coarse gravel</t>
  </si>
  <si>
    <t>&lt;64</t>
  </si>
  <si>
    <t>Medium gravel</t>
  </si>
  <si>
    <t>Tag number</t>
  </si>
  <si>
    <t>Tag size</t>
  </si>
  <si>
    <t>Size class</t>
  </si>
  <si>
    <t>Pre-tagged weight (g)</t>
  </si>
  <si>
    <t>Tagged weight (g)</t>
  </si>
  <si>
    <t>Post tag A-axis (mm)</t>
  </si>
  <si>
    <t>Post tag B-axis (mm)</t>
  </si>
  <si>
    <t>Post tag C-axis (mm)</t>
  </si>
  <si>
    <t>Attachment method</t>
  </si>
  <si>
    <t>Weight difference</t>
  </si>
  <si>
    <t>% change</t>
  </si>
  <si>
    <t>NA</t>
  </si>
  <si>
    <t>Size Class</t>
  </si>
  <si>
    <t>Avg % change (mass)</t>
  </si>
  <si>
    <t>without outlier</t>
  </si>
  <si>
    <t>epoxy to surface, no tag sleeve (picked rocks with good crevices)</t>
  </si>
  <si>
    <t>medium</t>
  </si>
  <si>
    <t>coarse</t>
  </si>
  <si>
    <t>very coarse, drilled</t>
  </si>
  <si>
    <t>very coarse, epoxy to surface</t>
  </si>
  <si>
    <t>Rock</t>
  </si>
  <si>
    <t>TagID</t>
  </si>
  <si>
    <t>TagID_Corrected</t>
  </si>
  <si>
    <t>Survey ID</t>
  </si>
  <si>
    <t>Intial</t>
  </si>
  <si>
    <t>Relocate</t>
  </si>
  <si>
    <t>Riffle</t>
  </si>
  <si>
    <t>Tag Size (mm)</t>
  </si>
  <si>
    <t>A-axis (mm) Longest</t>
  </si>
  <si>
    <t>B-axis (mm) Intermediate</t>
  </si>
  <si>
    <t>C-axis (mm) Thickness</t>
  </si>
  <si>
    <t>Gravelometer (mm)</t>
  </si>
  <si>
    <t>Weight (g)</t>
  </si>
  <si>
    <t>Particle Class</t>
  </si>
  <si>
    <t>Size Class1</t>
  </si>
  <si>
    <t>Size Class2</t>
  </si>
  <si>
    <t>MG</t>
  </si>
  <si>
    <t>CG</t>
  </si>
  <si>
    <t>VCG</t>
  </si>
  <si>
    <t>SC</t>
  </si>
  <si>
    <t>Replacement rock for 228000607545, which was previously deployed in riffle 2 but NEVER RECOVERED</t>
  </si>
  <si>
    <t xml:space="preserve"> Cobble</t>
  </si>
  <si>
    <t xml:space="preserve"> Gravel</t>
  </si>
  <si>
    <t xml:space="preserve"> Boulder</t>
  </si>
  <si>
    <t>c-axis difference</t>
  </si>
  <si>
    <t>average weight diff (MedGrav)</t>
  </si>
  <si>
    <t>LC</t>
  </si>
  <si>
    <t>TOTAL COUNT BY SIZE CLASS</t>
  </si>
  <si>
    <t>some particles have a larger B axis than they should for their size class because the gravelometer holes are SQUARE not round. The diagonal measurement of the hole is longer than horizontal or vertical measurements</t>
  </si>
  <si>
    <t>Total</t>
  </si>
  <si>
    <t>SB</t>
  </si>
  <si>
    <t>GravelAug</t>
  </si>
  <si>
    <t>Kemp-Breeze PIT Tagged Rocks 2019</t>
  </si>
  <si>
    <t>Initial</t>
  </si>
  <si>
    <t>&gt;256</t>
  </si>
  <si>
    <t>SB1</t>
  </si>
  <si>
    <t>-</t>
  </si>
  <si>
    <t>Riffle 1</t>
  </si>
  <si>
    <t>Riffle 2</t>
  </si>
  <si>
    <t>2A</t>
  </si>
  <si>
    <t>2B</t>
  </si>
  <si>
    <t>Particle class</t>
  </si>
  <si>
    <t>Boulder</t>
  </si>
  <si>
    <t>Cobble</t>
  </si>
  <si>
    <t>Gravel</t>
  </si>
  <si>
    <t>LC1</t>
  </si>
  <si>
    <t>LC2</t>
  </si>
  <si>
    <t>SC1</t>
  </si>
  <si>
    <t>SC2</t>
  </si>
  <si>
    <t>VCG1</t>
  </si>
  <si>
    <t>VCG2</t>
  </si>
  <si>
    <t>MG2</t>
  </si>
  <si>
    <t>CG2</t>
  </si>
  <si>
    <t>used to be in riffle 1, now gravel aug</t>
  </si>
  <si>
    <t>LOST IN RIVER, NEVER RETRIEVED</t>
  </si>
  <si>
    <t>GravelAug was short 2 Large Cobble, so 2 Small Cobble were substituted. 5 total small cobble were originally deployed as Riffle 1 rocks in 2019, they are highlighted as such</t>
  </si>
  <si>
    <t>Original Riffle</t>
  </si>
  <si>
    <t>2023 Riffle</t>
  </si>
  <si>
    <t>Original Riffle (should be blank</t>
  </si>
  <si>
    <t>Kemp-Breeze PIT Tagged Rocks 2023</t>
  </si>
  <si>
    <t>(line denotes rocks tagged in 2019 vs 2023)</t>
  </si>
  <si>
    <t>Comments</t>
  </si>
  <si>
    <t>TOTAL COUNT</t>
  </si>
  <si>
    <t xml:space="preserve">This sheet contains all KB tracer rocks, 2019-present (combined the "New_2023" and "2019 Rocks" tabs) </t>
  </si>
  <si>
    <t>KB PIT-tagged rocks 2023 Riffle 1</t>
  </si>
  <si>
    <t>KB PIT-tagged rocks 2023 Riffle 2</t>
  </si>
  <si>
    <t>KB PIT-tagged rocks 2023 Gravel Augmentation</t>
  </si>
  <si>
    <t>2024 Riffle</t>
  </si>
  <si>
    <t>2024 Inventory</t>
  </si>
  <si>
    <t>X</t>
  </si>
  <si>
    <t>3A</t>
  </si>
  <si>
    <t>3B</t>
  </si>
  <si>
    <t>Overflow</t>
  </si>
  <si>
    <t>new</t>
  </si>
  <si>
    <t>2023 Totals</t>
  </si>
  <si>
    <t>2024 Totals</t>
  </si>
  <si>
    <t>Riffle 0</t>
  </si>
  <si>
    <t>GA P1</t>
  </si>
  <si>
    <t>GA P2</t>
  </si>
  <si>
    <t>Deployed</t>
  </si>
  <si>
    <t>Row Labels</t>
  </si>
  <si>
    <t>(blank)</t>
  </si>
  <si>
    <t>Grand Total</t>
  </si>
  <si>
    <t>Column Labels</t>
  </si>
  <si>
    <t>Count of TagID_Corrected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</si>
</sst>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7" fillId="8" borderId="0" applyNumberFormat="0" applyBorder="0" applyAlignment="0" applyProtection="0"/>
  </cellStyleXfs>
  <cellXfs count="9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Font="1"/>
    <xf numFmtId="1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0" xfId="0" applyFill="1" applyBorder="1"/>
    <xf numFmtId="10" fontId="0" fillId="0" borderId="0" xfId="0" applyNumberFormat="1" applyFill="1" applyBorder="1"/>
    <xf numFmtId="1" fontId="2" fillId="0" borderId="0" xfId="1" applyNumberFormat="1" applyFont="1"/>
    <xf numFmtId="1" fontId="2" fillId="0" borderId="0" xfId="1" applyNumberFormat="1" applyFont="1" applyAlignment="1">
      <alignment horizontal="center"/>
    </xf>
    <xf numFmtId="0" fontId="0" fillId="0" borderId="0" xfId="0" applyNumberFormat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0" fillId="5" borderId="0" xfId="0" applyFill="1"/>
    <xf numFmtId="0" fontId="4" fillId="2" borderId="0" xfId="2"/>
    <xf numFmtId="0" fontId="2" fillId="5" borderId="0" xfId="0" applyFont="1" applyFill="1"/>
    <xf numFmtId="0" fontId="0" fillId="6" borderId="0" xfId="0" applyFill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0" fillId="7" borderId="0" xfId="0" applyFill="1"/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1" applyNumberFormat="1" applyFont="1"/>
    <xf numFmtId="0" fontId="0" fillId="5" borderId="0" xfId="0" applyFill="1" applyAlignment="1">
      <alignment horizontal="left"/>
    </xf>
    <xf numFmtId="1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Fill="1"/>
    <xf numFmtId="0" fontId="0" fillId="6" borderId="0" xfId="0" applyFill="1" applyAlignment="1">
      <alignment horizontal="left"/>
    </xf>
    <xf numFmtId="1" fontId="0" fillId="0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0" applyNumberFormat="1" applyFill="1"/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right"/>
    </xf>
    <xf numFmtId="1" fontId="0" fillId="0" borderId="0" xfId="1" applyNumberFormat="1" applyFont="1" applyFill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9" xfId="0" applyFont="1" applyFill="1" applyBorder="1" applyAlignment="1">
      <alignment horizontal="center"/>
    </xf>
    <xf numFmtId="1" fontId="4" fillId="2" borderId="0" xfId="2" applyNumberFormat="1" applyBorder="1" applyAlignment="1">
      <alignment horizontal="center"/>
    </xf>
    <xf numFmtId="0" fontId="4" fillId="2" borderId="0" xfId="2" applyAlignment="1">
      <alignment horizontal="left"/>
    </xf>
    <xf numFmtId="1" fontId="4" fillId="2" borderId="0" xfId="2" applyNumberFormat="1"/>
    <xf numFmtId="0" fontId="4" fillId="2" borderId="0" xfId="2" applyBorder="1" applyAlignment="1">
      <alignment horizontal="center" vertical="center"/>
    </xf>
    <xf numFmtId="0" fontId="7" fillId="8" borderId="0" xfId="3" applyBorder="1" applyAlignment="1">
      <alignment horizontal="center" vertical="center"/>
    </xf>
    <xf numFmtId="1" fontId="7" fillId="8" borderId="0" xfId="3" applyNumberFormat="1" applyBorder="1" applyAlignment="1">
      <alignment horizontal="center"/>
    </xf>
    <xf numFmtId="0" fontId="7" fillId="8" borderId="0" xfId="3"/>
    <xf numFmtId="0" fontId="0" fillId="0" borderId="0" xfId="0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6" xfId="0" applyBorder="1"/>
    <xf numFmtId="1" fontId="2" fillId="0" borderId="0" xfId="1" applyNumberFormat="1" applyFont="1" applyAlignment="1">
      <alignment horizontal="left"/>
    </xf>
    <xf numFmtId="0" fontId="0" fillId="4" borderId="0" xfId="0" applyFill="1"/>
    <xf numFmtId="1" fontId="2" fillId="9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left"/>
    </xf>
    <xf numFmtId="1" fontId="0" fillId="0" borderId="0" xfId="1" applyNumberFormat="1" applyFont="1" applyBorder="1"/>
    <xf numFmtId="0" fontId="0" fillId="0" borderId="0" xfId="0" applyBorder="1"/>
    <xf numFmtId="1" fontId="0" fillId="0" borderId="0" xfId="1" applyNumberFormat="1" applyFont="1" applyFill="1" applyBorder="1" applyAlignment="1">
      <alignment horizontal="center"/>
    </xf>
    <xf numFmtId="0" fontId="4" fillId="0" borderId="0" xfId="2" applyFill="1" applyBorder="1" applyAlignment="1">
      <alignment horizontal="center" vertical="center"/>
    </xf>
    <xf numFmtId="1" fontId="7" fillId="0" borderId="0" xfId="3" applyNumberFormat="1" applyFill="1" applyBorder="1" applyAlignment="1">
      <alignment horizontal="center"/>
    </xf>
    <xf numFmtId="0" fontId="7" fillId="0" borderId="0" xfId="3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3" fontId="0" fillId="0" borderId="0" xfId="0" applyNumberFormat="1"/>
    <xf numFmtId="0" fontId="0" fillId="0" borderId="7" xfId="0" applyBorder="1"/>
    <xf numFmtId="0" fontId="2" fillId="0" borderId="6" xfId="0" applyFont="1" applyBorder="1"/>
    <xf numFmtId="0" fontId="0" fillId="5" borderId="0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right"/>
    </xf>
    <xf numFmtId="0" fontId="0" fillId="9" borderId="0" xfId="0" applyFill="1"/>
  </cellXfs>
  <cellStyles count="4">
    <cellStyle name="Bad" xfId="2" builtinId="27"/>
    <cellStyle name="Comma" xfId="1" builtinId="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94.623427314815" createdVersion="6" refreshedVersion="6" minRefreshableVersion="3" recordCount="555">
  <cacheSource type="worksheet">
    <worksheetSource ref="A4:S559" sheet="All_2024"/>
  </cacheSource>
  <cacheFields count="20">
    <cacheField name="Rock" numFmtId="0">
      <sharedItems containsString="0" containsBlank="1" containsNumber="1" containsInteger="1" minValue="1" maxValue="304"/>
    </cacheField>
    <cacheField name="TagID" numFmtId="0">
      <sharedItems containsString="0" containsBlank="1" containsNumber="1" containsInteger="1" minValue="111500" maxValue="607577"/>
    </cacheField>
    <cacheField name="TagID_Corrected" numFmtId="1">
      <sharedItems containsSemiMixedTypes="0" containsString="0" containsNumber="1" containsInteger="1" minValue="209000132715" maxValue="231000039796"/>
    </cacheField>
    <cacheField name="Survey ID" numFmtId="0">
      <sharedItems containsMixedTypes="1" containsNumber="1" containsInteger="1" minValue="100" maxValue="399"/>
    </cacheField>
    <cacheField name="Survey ID2" numFmtId="0">
      <sharedItems containsMixedTypes="1" containsNumber="1" containsInteger="1" minValue="400" maxValue="699"/>
    </cacheField>
    <cacheField name="Original Riffle" numFmtId="0">
      <sharedItems containsMixedTypes="1" containsNumber="1" containsInteger="1" minValue="1" maxValue="3"/>
    </cacheField>
    <cacheField name="2023 Riffle" numFmtId="0">
      <sharedItems containsBlank="1" containsMixedTypes="1" containsNumber="1" containsInteger="1" minValue="1" maxValue="1"/>
    </cacheField>
    <cacheField name="2024 Inventory" numFmtId="0">
      <sharedItems containsBlank="1"/>
    </cacheField>
    <cacheField name="2024 Riffle" numFmtId="0">
      <sharedItems containsBlank="1" containsMixedTypes="1" containsNumber="1" containsInteger="1" minValue="0" maxValue="1" count="10">
        <n v="0"/>
        <n v="1"/>
        <s v="2A"/>
        <s v="2B"/>
        <s v="3A"/>
        <s v="3B"/>
        <s v="GA P1"/>
        <s v="GA P2"/>
        <s v="Overflow"/>
        <m/>
      </sharedItems>
    </cacheField>
    <cacheField name="Tag Size (mm)" numFmtId="0">
      <sharedItems containsSemiMixedTypes="0" containsString="0" containsNumber="1" containsInteger="1" minValue="12" maxValue="32"/>
    </cacheField>
    <cacheField name="A-axis (mm) Longest" numFmtId="0">
      <sharedItems containsString="0" containsBlank="1" containsNumber="1" containsInteger="1" minValue="17" maxValue="460"/>
    </cacheField>
    <cacheField name="B-axis (mm) Intermediate" numFmtId="0">
      <sharedItems containsString="0" containsBlank="1" containsNumber="1" containsInteger="1" minValue="12" maxValue="290"/>
    </cacheField>
    <cacheField name="C-axis (mm) Thickness" numFmtId="0">
      <sharedItems containsString="0" containsBlank="1" containsNumber="1" containsInteger="1" minValue="6" maxValue="256"/>
    </cacheField>
    <cacheField name="Gravelometer (mm)" numFmtId="0">
      <sharedItems containsBlank="1" containsMixedTypes="1" containsNumber="1" minValue="16" maxValue="362"/>
    </cacheField>
    <cacheField name="Weight (g)" numFmtId="0">
      <sharedItems containsBlank="1" containsMixedTypes="1" containsNumber="1" minValue="2.2789999999999999" maxValue="57000"/>
    </cacheField>
    <cacheField name="Particle Class" numFmtId="0">
      <sharedItems containsBlank="1"/>
    </cacheField>
    <cacheField name="Size Class1" numFmtId="0">
      <sharedItems containsBlank="1"/>
    </cacheField>
    <cacheField name="Size Class2" numFmtId="0">
      <sharedItems containsBlank="1" count="7">
        <s v="SC"/>
        <s v="VCG"/>
        <s v="MG"/>
        <s v="LC"/>
        <s v="SB"/>
        <s v="CG"/>
        <m/>
      </sharedItems>
    </cacheField>
    <cacheField name="Comments" numFmtId="0">
      <sharedItems containsBlank="1"/>
    </cacheField>
    <cacheField name="Cob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n v="174"/>
    <n v="111503"/>
    <n v="230000111503"/>
    <n v="197"/>
    <n v="497"/>
    <n v="1"/>
    <m/>
    <s v="X"/>
    <x v="0"/>
    <n v="32"/>
    <n v="156"/>
    <n v="92"/>
    <n v="43"/>
    <n v="90"/>
    <n v="895"/>
    <s v="Cobble"/>
    <s v="SC1"/>
    <x v="0"/>
    <m/>
    <m/>
  </r>
  <r>
    <n v="162"/>
    <n v="111516"/>
    <n v="230000111516"/>
    <n v="188"/>
    <n v="488"/>
    <n v="1"/>
    <m/>
    <s v="X"/>
    <x v="0"/>
    <n v="32"/>
    <n v="126"/>
    <n v="96"/>
    <n v="79"/>
    <n v="128"/>
    <n v="1425"/>
    <s v="Cobble"/>
    <s v="SC2"/>
    <x v="0"/>
    <s v="used to be in riffle 1, now gravel aug"/>
    <m/>
  </r>
  <r>
    <n v="123"/>
    <n v="111517"/>
    <n v="230000111517"/>
    <n v="140"/>
    <n v="440"/>
    <n v="1"/>
    <m/>
    <s v="X"/>
    <x v="0"/>
    <n v="32"/>
    <n v="142"/>
    <n v="136"/>
    <n v="46"/>
    <n v="128"/>
    <n v="1173"/>
    <s v="Cobble"/>
    <s v="SC2"/>
    <x v="0"/>
    <m/>
    <m/>
  </r>
  <r>
    <n v="165"/>
    <n v="111521"/>
    <n v="230000111521"/>
    <n v="187"/>
    <n v="487"/>
    <n v="1"/>
    <m/>
    <s v="X"/>
    <x v="0"/>
    <n v="32"/>
    <n v="203"/>
    <n v="83"/>
    <n v="83"/>
    <n v="90"/>
    <n v="2179"/>
    <s v="Cobble"/>
    <s v="SC1"/>
    <x v="0"/>
    <m/>
    <m/>
  </r>
  <r>
    <n v="164"/>
    <n v="111525"/>
    <n v="230000111525"/>
    <n v="169"/>
    <n v="469"/>
    <n v="1"/>
    <m/>
    <s v="X"/>
    <x v="0"/>
    <n v="32"/>
    <n v="104"/>
    <n v="86"/>
    <n v="46"/>
    <n v="90"/>
    <n v="837"/>
    <s v="Cobble"/>
    <s v="SC1"/>
    <x v="0"/>
    <m/>
    <m/>
  </r>
  <r>
    <n v="191"/>
    <n v="111531"/>
    <n v="230000111531"/>
    <n v="384"/>
    <n v="684"/>
    <n v="3"/>
    <m/>
    <s v="X"/>
    <x v="0"/>
    <n v="32"/>
    <n v="123"/>
    <n v="113"/>
    <n v="67"/>
    <n v="128"/>
    <n v="1519"/>
    <s v="Cobble"/>
    <s v="SC2"/>
    <x v="0"/>
    <m/>
    <m/>
  </r>
  <r>
    <n v="181"/>
    <n v="111532"/>
    <n v="230000111532"/>
    <n v="379"/>
    <n v="679"/>
    <n v="3"/>
    <m/>
    <s v="X"/>
    <x v="0"/>
    <n v="32"/>
    <n v="134"/>
    <n v="126"/>
    <n v="67"/>
    <n v="128"/>
    <n v="1534"/>
    <s v="Cobble"/>
    <s v="SC2"/>
    <x v="0"/>
    <m/>
    <m/>
  </r>
  <r>
    <n v="112"/>
    <n v="111544"/>
    <n v="230000111544"/>
    <n v="137"/>
    <n v="437"/>
    <n v="1"/>
    <m/>
    <s v="X"/>
    <x v="0"/>
    <n v="32"/>
    <n v="86"/>
    <n v="73"/>
    <n v="51"/>
    <n v="90"/>
    <n v="518"/>
    <s v="Cobble"/>
    <s v="SC1"/>
    <x v="0"/>
    <m/>
    <m/>
  </r>
  <r>
    <n v="170"/>
    <n v="111549"/>
    <n v="230000111549"/>
    <n v="195"/>
    <n v="495"/>
    <n v="1"/>
    <m/>
    <s v="X"/>
    <x v="0"/>
    <n v="32"/>
    <n v="82"/>
    <n v="76"/>
    <n v="75"/>
    <n v="90"/>
    <n v="643"/>
    <s v="Cobble"/>
    <s v="SC1"/>
    <x v="0"/>
    <m/>
    <m/>
  </r>
  <r>
    <n v="4"/>
    <n v="111552"/>
    <n v="230000111552"/>
    <n v="309"/>
    <n v="609"/>
    <n v="3"/>
    <m/>
    <s v="X"/>
    <x v="0"/>
    <n v="32"/>
    <n v="120"/>
    <n v="126"/>
    <n v="78"/>
    <n v="128"/>
    <n v="2224"/>
    <s v="Cobble"/>
    <s v="SC2"/>
    <x v="0"/>
    <m/>
    <m/>
  </r>
  <r>
    <n v="89"/>
    <n v="111556"/>
    <n v="230000111556"/>
    <n v="161"/>
    <n v="461"/>
    <n v="1"/>
    <m/>
    <s v="X"/>
    <x v="0"/>
    <n v="32"/>
    <n v="116"/>
    <n v="113"/>
    <n v="59"/>
    <n v="128"/>
    <n v="1187"/>
    <s v="Cobble"/>
    <s v="SC2"/>
    <x v="0"/>
    <m/>
    <m/>
  </r>
  <r>
    <n v="139"/>
    <n v="111577"/>
    <n v="230000111577"/>
    <n v="174"/>
    <n v="474"/>
    <n v="1"/>
    <m/>
    <s v="X"/>
    <x v="0"/>
    <n v="32"/>
    <n v="102"/>
    <n v="78"/>
    <n v="45"/>
    <n v="90"/>
    <n v="546"/>
    <s v="Cobble"/>
    <s v="SC1"/>
    <x v="0"/>
    <m/>
    <m/>
  </r>
  <r>
    <n v="125"/>
    <n v="111595"/>
    <n v="230000111595"/>
    <n v="146"/>
    <n v="446"/>
    <n v="1"/>
    <m/>
    <s v="X"/>
    <x v="0"/>
    <n v="32"/>
    <n v="158"/>
    <n v="98"/>
    <n v="49"/>
    <n v="90"/>
    <n v="939"/>
    <s v="Cobble"/>
    <s v="SC1"/>
    <x v="0"/>
    <m/>
    <m/>
  </r>
  <r>
    <n v="10"/>
    <n v="111609"/>
    <n v="230000111609"/>
    <n v="323"/>
    <n v="623"/>
    <n v="3"/>
    <m/>
    <s v="X"/>
    <x v="0"/>
    <n v="32"/>
    <n v="104"/>
    <n v="76"/>
    <n v="53"/>
    <n v="90"/>
    <n v="580"/>
    <s v="Cobble"/>
    <s v="SC1"/>
    <x v="0"/>
    <m/>
    <m/>
  </r>
  <r>
    <n v="113"/>
    <n v="111615"/>
    <n v="230000111615"/>
    <n v="136"/>
    <n v="436"/>
    <n v="1"/>
    <m/>
    <s v="X"/>
    <x v="0"/>
    <n v="32"/>
    <n v="134"/>
    <n v="115"/>
    <n v="42"/>
    <n v="128"/>
    <n v="986"/>
    <s v="Cobble"/>
    <s v="SC2"/>
    <x v="0"/>
    <m/>
    <m/>
  </r>
  <r>
    <n v="44"/>
    <n v="111618"/>
    <n v="230000111618"/>
    <n v="214"/>
    <n v="514"/>
    <n v="2"/>
    <m/>
    <s v="X"/>
    <x v="0"/>
    <n v="32"/>
    <n v="115"/>
    <n v="108"/>
    <n v="78"/>
    <n v="128"/>
    <n v="1109"/>
    <s v="Cobble"/>
    <s v="SC2"/>
    <x v="0"/>
    <m/>
    <m/>
  </r>
  <r>
    <n v="111"/>
    <n v="111623"/>
    <n v="230000111623"/>
    <n v="135"/>
    <n v="435"/>
    <n v="1"/>
    <m/>
    <s v="X"/>
    <x v="0"/>
    <n v="32"/>
    <n v="136"/>
    <n v="109"/>
    <n v="36"/>
    <n v="90"/>
    <n v="858"/>
    <s v="Cobble"/>
    <s v="SC1"/>
    <x v="0"/>
    <m/>
    <m/>
  </r>
  <r>
    <n v="92"/>
    <n v="111641"/>
    <n v="230000111641"/>
    <n v="112"/>
    <n v="412"/>
    <n v="1"/>
    <m/>
    <s v="X"/>
    <x v="0"/>
    <n v="32"/>
    <n v="124"/>
    <n v="104"/>
    <n v="56"/>
    <n v="90"/>
    <n v="1093"/>
    <s v="Cobble"/>
    <s v="SC1"/>
    <x v="0"/>
    <m/>
    <m/>
  </r>
  <r>
    <n v="74"/>
    <n v="111642"/>
    <n v="230000111642"/>
    <n v="271"/>
    <n v="571"/>
    <n v="2"/>
    <m/>
    <s v="X"/>
    <x v="0"/>
    <n v="32"/>
    <n v="190"/>
    <n v="98"/>
    <n v="44"/>
    <n v="90"/>
    <n v="1225"/>
    <s v="Cobble"/>
    <s v="SC1"/>
    <x v="0"/>
    <m/>
    <m/>
  </r>
  <r>
    <n v="148"/>
    <n v="111647"/>
    <n v="230000111647"/>
    <n v="362"/>
    <n v="662"/>
    <n v="3"/>
    <m/>
    <s v="X"/>
    <x v="0"/>
    <n v="32"/>
    <n v="170"/>
    <n v="140"/>
    <n v="55"/>
    <n v="128"/>
    <n v="2193"/>
    <s v="Cobble"/>
    <s v="SC2"/>
    <x v="0"/>
    <m/>
    <m/>
  </r>
  <r>
    <n v="110"/>
    <n v="111651"/>
    <n v="230000111651"/>
    <n v="132"/>
    <n v="432"/>
    <n v="1"/>
    <m/>
    <s v="X"/>
    <x v="0"/>
    <n v="32"/>
    <n v="117"/>
    <n v="111"/>
    <n v="49"/>
    <n v="90"/>
    <n v="767"/>
    <s v="Cobble"/>
    <s v="SC1"/>
    <x v="0"/>
    <m/>
    <m/>
  </r>
  <r>
    <n v="133"/>
    <n v="111676"/>
    <n v="230000111676"/>
    <n v="147"/>
    <n v="447"/>
    <n v="1"/>
    <m/>
    <s v="X"/>
    <x v="0"/>
    <n v="32"/>
    <n v="145"/>
    <n v="84"/>
    <n v="71"/>
    <n v="90"/>
    <n v="1337"/>
    <s v="Cobble"/>
    <s v="SC1"/>
    <x v="0"/>
    <m/>
    <m/>
  </r>
  <r>
    <n v="100"/>
    <n v="111689"/>
    <n v="230000111689"/>
    <n v="119"/>
    <n v="419"/>
    <n v="1"/>
    <m/>
    <s v="X"/>
    <x v="0"/>
    <n v="32"/>
    <n v="141"/>
    <n v="84"/>
    <n v="37"/>
    <n v="90"/>
    <n v="888"/>
    <s v="Cobble"/>
    <s v="SC1"/>
    <x v="0"/>
    <s v="used to be in riffle 1, now gravel aug"/>
    <m/>
  </r>
  <r>
    <n v="161"/>
    <n v="111693"/>
    <n v="230000111693"/>
    <n v="182"/>
    <n v="482"/>
    <n v="1"/>
    <m/>
    <s v="X"/>
    <x v="0"/>
    <n v="32"/>
    <n v="154"/>
    <n v="92"/>
    <n v="58"/>
    <n v="90"/>
    <n v="1342"/>
    <s v="Cobble"/>
    <s v="SC1"/>
    <x v="0"/>
    <m/>
    <m/>
  </r>
  <r>
    <n v="200"/>
    <n v="111701"/>
    <n v="230000111701"/>
    <n v="382"/>
    <n v="682"/>
    <n v="3"/>
    <m/>
    <s v="X"/>
    <x v="0"/>
    <n v="32"/>
    <n v="144"/>
    <n v="135"/>
    <n v="89"/>
    <n v="128"/>
    <n v="2792"/>
    <s v="Cobble"/>
    <s v="SC2"/>
    <x v="0"/>
    <m/>
    <m/>
  </r>
  <r>
    <n v="141"/>
    <n v="111714"/>
    <n v="230000111714"/>
    <n v="327"/>
    <n v="627"/>
    <n v="3"/>
    <m/>
    <s v="X"/>
    <x v="0"/>
    <n v="32"/>
    <n v="152"/>
    <n v="118"/>
    <n v="46"/>
    <n v="128"/>
    <n v="1749"/>
    <s v="Cobble"/>
    <s v="SC2"/>
    <x v="0"/>
    <m/>
    <m/>
  </r>
  <r>
    <n v="69"/>
    <n v="111715"/>
    <n v="230000111715"/>
    <n v="227"/>
    <n v="527"/>
    <n v="2"/>
    <m/>
    <s v="X"/>
    <x v="0"/>
    <n v="32"/>
    <n v="168"/>
    <n v="117"/>
    <n v="70"/>
    <n v="128"/>
    <n v="2178"/>
    <s v="Cobble"/>
    <s v="SC2"/>
    <x v="0"/>
    <m/>
    <m/>
  </r>
  <r>
    <n v="130"/>
    <n v="111720"/>
    <n v="230000111720"/>
    <n v="157"/>
    <n v="457"/>
    <n v="1"/>
    <m/>
    <s v="X"/>
    <x v="0"/>
    <n v="32"/>
    <n v="119"/>
    <n v="100"/>
    <n v="43"/>
    <n v="90"/>
    <n v="741"/>
    <s v="Cobble"/>
    <s v="SC1"/>
    <x v="0"/>
    <m/>
    <m/>
  </r>
  <r>
    <n v="209"/>
    <n v="111722"/>
    <n v="230000111722"/>
    <n v="349"/>
    <n v="649"/>
    <n v="3"/>
    <m/>
    <s v="X"/>
    <x v="0"/>
    <n v="32"/>
    <n v="81"/>
    <n v="59"/>
    <n v="42"/>
    <n v="64"/>
    <n v="385"/>
    <s v="Gravel"/>
    <s v="VCG2"/>
    <x v="1"/>
    <m/>
    <m/>
  </r>
  <r>
    <n v="40"/>
    <n v="111730"/>
    <n v="230000111730"/>
    <n v="237"/>
    <n v="537"/>
    <n v="2"/>
    <m/>
    <s v="X"/>
    <x v="0"/>
    <n v="32"/>
    <n v="120"/>
    <n v="114"/>
    <n v="65"/>
    <n v="128"/>
    <n v="1278"/>
    <s v="Cobble"/>
    <s v="SC2"/>
    <x v="0"/>
    <m/>
    <m/>
  </r>
  <r>
    <n v="98"/>
    <n v="111736"/>
    <n v="230000111736"/>
    <n v="105"/>
    <n v="405"/>
    <n v="1"/>
    <m/>
    <s v="X"/>
    <x v="0"/>
    <n v="32"/>
    <n v="155"/>
    <n v="109"/>
    <n v="66"/>
    <n v="128"/>
    <n v="1789"/>
    <s v="Cobble"/>
    <s v="SC2"/>
    <x v="0"/>
    <m/>
    <m/>
  </r>
  <r>
    <n v="91"/>
    <n v="111737"/>
    <n v="230000111737"/>
    <n v="111"/>
    <n v="411"/>
    <n v="1"/>
    <m/>
    <s v="X"/>
    <x v="0"/>
    <n v="32"/>
    <n v="169"/>
    <n v="138"/>
    <n v="82"/>
    <n v="128"/>
    <n v="2929"/>
    <s v="Cobble"/>
    <s v="SC2"/>
    <x v="0"/>
    <s v="used to be in riffle 1, now gravel aug"/>
    <m/>
  </r>
  <r>
    <n v="114"/>
    <n v="111741"/>
    <n v="230000111741"/>
    <n v="125"/>
    <n v="425"/>
    <n v="1"/>
    <m/>
    <s v="X"/>
    <x v="0"/>
    <n v="32"/>
    <n v="148"/>
    <n v="100"/>
    <n v="84"/>
    <n v="128"/>
    <n v="1958"/>
    <s v="Cobble"/>
    <s v="SC2"/>
    <x v="0"/>
    <m/>
    <m/>
  </r>
  <r>
    <n v="254"/>
    <n v="607501"/>
    <n v="228000607501"/>
    <n v="392"/>
    <n v="692"/>
    <n v="3"/>
    <m/>
    <s v="X"/>
    <x v="0"/>
    <n v="23"/>
    <n v="78"/>
    <n v="52"/>
    <n v="34"/>
    <n v="64"/>
    <n v="212"/>
    <s v="Gravel"/>
    <s v="VCG2"/>
    <x v="1"/>
    <m/>
    <m/>
  </r>
  <r>
    <n v="241"/>
    <n v="607502"/>
    <n v="228000607502"/>
    <n v="325"/>
    <n v="625"/>
    <n v="3"/>
    <m/>
    <s v="X"/>
    <x v="0"/>
    <n v="23"/>
    <n v="118"/>
    <n v="54"/>
    <n v="52"/>
    <n v="64"/>
    <n v="615"/>
    <s v="Gravel"/>
    <s v="VCG2"/>
    <x v="1"/>
    <m/>
    <m/>
  </r>
  <r>
    <n v="238"/>
    <n v="607510"/>
    <n v="228000607510"/>
    <n v="336"/>
    <n v="636"/>
    <n v="3"/>
    <m/>
    <s v="X"/>
    <x v="0"/>
    <n v="23"/>
    <n v="82"/>
    <n v="65"/>
    <n v="40"/>
    <n v="64"/>
    <n v="401"/>
    <s v="Gravel"/>
    <s v="VCG2"/>
    <x v="1"/>
    <m/>
    <m/>
  </r>
  <r>
    <n v="250"/>
    <n v="607515"/>
    <n v="228000607515"/>
    <n v="317"/>
    <n v="617"/>
    <n v="3"/>
    <m/>
    <s v="X"/>
    <x v="0"/>
    <n v="23"/>
    <n v="61"/>
    <n v="57"/>
    <n v="54"/>
    <n v="64"/>
    <n v="362"/>
    <s v="Gravel"/>
    <s v="VCG2"/>
    <x v="1"/>
    <m/>
    <m/>
  </r>
  <r>
    <n v="255"/>
    <n v="607536"/>
    <n v="228000607536"/>
    <n v="350"/>
    <n v="650"/>
    <n v="3"/>
    <m/>
    <s v="X"/>
    <x v="0"/>
    <n v="23"/>
    <n v="70"/>
    <n v="68"/>
    <n v="51"/>
    <n v="64"/>
    <n v="373"/>
    <s v="Gravel"/>
    <s v="VCG2"/>
    <x v="1"/>
    <m/>
    <m/>
  </r>
  <r>
    <n v="244"/>
    <n v="607551"/>
    <n v="228000607551"/>
    <n v="341"/>
    <n v="641"/>
    <n v="3"/>
    <m/>
    <s v="X"/>
    <x v="0"/>
    <n v="23"/>
    <n v="92"/>
    <n v="72"/>
    <n v="43"/>
    <n v="64"/>
    <n v="477"/>
    <s v="Gravel"/>
    <s v="VCG2"/>
    <x v="1"/>
    <m/>
    <m/>
  </r>
  <r>
    <n v="256"/>
    <n v="607556"/>
    <n v="228000607556"/>
    <n v="320"/>
    <n v="620"/>
    <n v="3"/>
    <m/>
    <s v="X"/>
    <x v="0"/>
    <n v="23"/>
    <n v="51"/>
    <n v="49"/>
    <n v="46"/>
    <n v="64"/>
    <n v="159"/>
    <s v="Gravel"/>
    <s v="VCG2"/>
    <x v="1"/>
    <m/>
    <m/>
  </r>
  <r>
    <n v="233"/>
    <n v="607559"/>
    <n v="228000607559"/>
    <n v="360"/>
    <n v="660"/>
    <n v="3"/>
    <m/>
    <s v="X"/>
    <x v="0"/>
    <n v="23"/>
    <n v="63"/>
    <n v="54"/>
    <n v="45"/>
    <n v="64"/>
    <n v="235"/>
    <s v="Gravel"/>
    <s v="VCG2"/>
    <x v="1"/>
    <m/>
    <m/>
  </r>
  <r>
    <n v="279"/>
    <n v="607562"/>
    <n v="228000607562"/>
    <n v="324"/>
    <n v="624"/>
    <n v="3"/>
    <m/>
    <s v="X"/>
    <x v="0"/>
    <n v="23"/>
    <n v="74"/>
    <n v="50"/>
    <n v="36"/>
    <n v="45"/>
    <n v="173"/>
    <s v="Gravel"/>
    <s v="VCG1"/>
    <x v="1"/>
    <m/>
    <m/>
  </r>
  <r>
    <n v="253"/>
    <n v="607566"/>
    <n v="228000607566"/>
    <n v="365"/>
    <n v="665"/>
    <n v="3"/>
    <m/>
    <s v="X"/>
    <x v="0"/>
    <n v="23"/>
    <n v="79"/>
    <n v="41"/>
    <n v="35"/>
    <n v="45"/>
    <n v="159"/>
    <s v="Gravel"/>
    <s v="VCG1"/>
    <x v="1"/>
    <m/>
    <m/>
  </r>
  <r>
    <m/>
    <m/>
    <n v="209000133124"/>
    <s v="-"/>
    <s v="-"/>
    <s v="NA"/>
    <m/>
    <s v="X"/>
    <x v="0"/>
    <n v="23"/>
    <n v="61"/>
    <n v="53"/>
    <n v="25"/>
    <n v="45"/>
    <n v="110.5"/>
    <s v="Gravel"/>
    <s v="VCG1"/>
    <x v="1"/>
    <m/>
    <m/>
  </r>
  <r>
    <m/>
    <m/>
    <n v="209000133128"/>
    <s v="-"/>
    <s v="-"/>
    <s v="NA"/>
    <m/>
    <s v="X"/>
    <x v="0"/>
    <n v="23"/>
    <n v="65"/>
    <n v="41"/>
    <n v="25"/>
    <n v="45"/>
    <n v="73"/>
    <s v="Gravel"/>
    <s v="VCG1"/>
    <x v="1"/>
    <m/>
    <m/>
  </r>
  <r>
    <m/>
    <m/>
    <n v="209000133163"/>
    <s v="-"/>
    <s v="-"/>
    <s v="NA"/>
    <m/>
    <s v="X"/>
    <x v="0"/>
    <n v="23"/>
    <n v="61"/>
    <n v="56"/>
    <n v="41"/>
    <n v="64"/>
    <n v="218.5"/>
    <s v="Gravel"/>
    <s v="VCG2"/>
    <x v="1"/>
    <m/>
    <m/>
  </r>
  <r>
    <m/>
    <m/>
    <n v="209000133171"/>
    <s v="-"/>
    <s v="-"/>
    <s v="NA"/>
    <m/>
    <s v="X"/>
    <x v="0"/>
    <n v="23"/>
    <n v="46"/>
    <n v="44"/>
    <n v="24"/>
    <n v="45"/>
    <n v="55"/>
    <s v="Gravel"/>
    <s v="VCG1"/>
    <x v="1"/>
    <m/>
    <m/>
  </r>
  <r>
    <m/>
    <m/>
    <n v="209000133200"/>
    <s v="-"/>
    <s v="-"/>
    <s v="NA"/>
    <m/>
    <s v="X"/>
    <x v="0"/>
    <n v="23"/>
    <n v="56"/>
    <n v="45"/>
    <n v="32"/>
    <n v="64"/>
    <n v="174"/>
    <s v="Gravel"/>
    <s v="VCG2"/>
    <x v="1"/>
    <m/>
    <m/>
  </r>
  <r>
    <m/>
    <m/>
    <n v="209000133207"/>
    <s v="-"/>
    <s v="-"/>
    <s v="NA"/>
    <m/>
    <s v="X"/>
    <x v="0"/>
    <n v="23"/>
    <n v="120"/>
    <n v="69"/>
    <n v="56"/>
    <n v="90"/>
    <n v="768.5"/>
    <s v="Cobble"/>
    <s v="SC1"/>
    <x v="0"/>
    <m/>
    <m/>
  </r>
  <r>
    <m/>
    <m/>
    <n v="226001370239"/>
    <s v="-"/>
    <s v="-"/>
    <s v="NA"/>
    <m/>
    <s v="X"/>
    <x v="0"/>
    <n v="12"/>
    <n v="46"/>
    <n v="33"/>
    <n v="19"/>
    <n v="45"/>
    <n v="76"/>
    <s v="Gravel"/>
    <s v="VCG1"/>
    <x v="1"/>
    <m/>
    <m/>
  </r>
  <r>
    <m/>
    <m/>
    <n v="226001370255"/>
    <s v="-"/>
    <s v="-"/>
    <s v="NA"/>
    <m/>
    <s v="X"/>
    <x v="0"/>
    <n v="12"/>
    <n v="29"/>
    <n v="19"/>
    <n v="14"/>
    <n v="16"/>
    <n v="8.4350000000000005"/>
    <s v="Gravel"/>
    <s v="MG2"/>
    <x v="2"/>
    <m/>
    <m/>
  </r>
  <r>
    <m/>
    <m/>
    <n v="231000039719"/>
    <s v="-"/>
    <s v="-"/>
    <s v="NA"/>
    <m/>
    <s v="X"/>
    <x v="0"/>
    <n v="14"/>
    <n v="57"/>
    <n v="39"/>
    <n v="19"/>
    <n v="45"/>
    <n v="74.5"/>
    <s v="Gravel"/>
    <s v="VCG1"/>
    <x v="1"/>
    <m/>
    <m/>
  </r>
  <r>
    <m/>
    <m/>
    <n v="231000039721"/>
    <s v="-"/>
    <s v="-"/>
    <s v="NA"/>
    <m/>
    <s v="X"/>
    <x v="0"/>
    <n v="14"/>
    <n v="44"/>
    <n v="35"/>
    <n v="18"/>
    <n v="45"/>
    <n v="57.5"/>
    <s v="Gravel"/>
    <s v="VCG1"/>
    <x v="1"/>
    <m/>
    <m/>
  </r>
  <r>
    <m/>
    <m/>
    <n v="231000039742"/>
    <s v="-"/>
    <s v="-"/>
    <s v="NA"/>
    <m/>
    <s v="X"/>
    <x v="0"/>
    <n v="14"/>
    <n v="36"/>
    <n v="36"/>
    <n v="26"/>
    <n v="45"/>
    <n v="84"/>
    <s v="Gravel"/>
    <s v="VCG1"/>
    <x v="1"/>
    <m/>
    <m/>
  </r>
  <r>
    <m/>
    <m/>
    <n v="231000039772"/>
    <s v="-"/>
    <s v="-"/>
    <s v="NA"/>
    <m/>
    <s v="X"/>
    <x v="0"/>
    <n v="14"/>
    <n v="42"/>
    <n v="34"/>
    <n v="21"/>
    <n v="45"/>
    <n v="80.5"/>
    <s v="Gravel"/>
    <s v="VCG1"/>
    <x v="1"/>
    <m/>
    <m/>
  </r>
  <r>
    <m/>
    <m/>
    <n v="231000039778"/>
    <s v="-"/>
    <s v="-"/>
    <s v="NA"/>
    <m/>
    <s v="X"/>
    <x v="0"/>
    <n v="14"/>
    <n v="54"/>
    <n v="33"/>
    <n v="22"/>
    <n v="45"/>
    <n v="61"/>
    <s v="Gravel"/>
    <s v="VCG1"/>
    <x v="1"/>
    <m/>
    <m/>
  </r>
  <r>
    <m/>
    <m/>
    <n v="231000039780"/>
    <s v="-"/>
    <s v="-"/>
    <s v="NA"/>
    <m/>
    <s v="X"/>
    <x v="0"/>
    <n v="14"/>
    <n v="47"/>
    <n v="38"/>
    <n v="18"/>
    <n v="45"/>
    <n v="61.5"/>
    <s v="Gravel"/>
    <s v="VCG1"/>
    <x v="1"/>
    <m/>
    <m/>
  </r>
  <r>
    <m/>
    <m/>
    <n v="209000132718"/>
    <s v="-"/>
    <s v="-"/>
    <s v="NA"/>
    <m/>
    <s v="new"/>
    <x v="0"/>
    <n v="23"/>
    <n v="210"/>
    <n v="149"/>
    <n v="100"/>
    <n v="180"/>
    <n v="3500"/>
    <s v="Cobble"/>
    <s v="LC1"/>
    <x v="3"/>
    <m/>
    <m/>
  </r>
  <r>
    <m/>
    <m/>
    <n v="209000132719"/>
    <s v="-"/>
    <s v="-"/>
    <s v="NA"/>
    <m/>
    <s v="new"/>
    <x v="0"/>
    <n v="23"/>
    <n v="246"/>
    <n v="181"/>
    <n v="73"/>
    <n v="180"/>
    <n v="4900"/>
    <s v="Cobble"/>
    <s v="LC1"/>
    <x v="3"/>
    <m/>
    <m/>
  </r>
  <r>
    <m/>
    <m/>
    <n v="209000132794"/>
    <s v="-"/>
    <s v="-"/>
    <s v="NA"/>
    <m/>
    <s v="new"/>
    <x v="0"/>
    <n v="23"/>
    <n v="129"/>
    <n v="126"/>
    <n v="110"/>
    <n v="180"/>
    <n v="3000"/>
    <s v="Cobble"/>
    <s v="LC1"/>
    <x v="3"/>
    <m/>
    <m/>
  </r>
  <r>
    <m/>
    <m/>
    <n v="209000132778"/>
    <s v="-"/>
    <s v="-"/>
    <s v="NA"/>
    <m/>
    <s v="new"/>
    <x v="0"/>
    <n v="23"/>
    <n v="175"/>
    <n v="147"/>
    <n v="98"/>
    <n v="180"/>
    <n v="4500"/>
    <s v="Cobble"/>
    <s v="LC1"/>
    <x v="3"/>
    <m/>
    <m/>
  </r>
  <r>
    <m/>
    <m/>
    <n v="209000132724"/>
    <s v="-"/>
    <s v="-"/>
    <s v="NA"/>
    <m/>
    <s v="new"/>
    <x v="0"/>
    <n v="23"/>
    <n v="214"/>
    <n v="160"/>
    <n v="80"/>
    <n v="180"/>
    <n v="4700"/>
    <s v="Cobble"/>
    <s v="LC1"/>
    <x v="3"/>
    <m/>
    <m/>
  </r>
  <r>
    <m/>
    <m/>
    <n v="209000132755"/>
    <s v="-"/>
    <s v="-"/>
    <s v="NA"/>
    <m/>
    <s v="new"/>
    <x v="0"/>
    <n v="23"/>
    <n v="214"/>
    <n v="173"/>
    <n v="90"/>
    <n v="180"/>
    <n v="5000"/>
    <s v="Cobble"/>
    <s v="LC1"/>
    <x v="3"/>
    <m/>
    <m/>
  </r>
  <r>
    <m/>
    <m/>
    <n v="209000132772"/>
    <s v="-"/>
    <s v="-"/>
    <s v="NA"/>
    <m/>
    <s v="new"/>
    <x v="0"/>
    <n v="23"/>
    <n v="186"/>
    <n v="132"/>
    <n v="87"/>
    <n v="128"/>
    <n v="3700"/>
    <s v="Cobble"/>
    <s v="SC2"/>
    <x v="0"/>
    <m/>
    <m/>
  </r>
  <r>
    <m/>
    <m/>
    <n v="209000132746"/>
    <s v="-"/>
    <s v="-"/>
    <s v="NA"/>
    <m/>
    <s v="new"/>
    <x v="0"/>
    <n v="23"/>
    <n v="226"/>
    <n v="175"/>
    <n v="143"/>
    <s v="&gt;256"/>
    <n v="10700"/>
    <s v="Boulder"/>
    <s v="SB1"/>
    <x v="4"/>
    <m/>
    <m/>
  </r>
  <r>
    <m/>
    <m/>
    <n v="209000132717"/>
    <s v="-"/>
    <s v="-"/>
    <s v="NA"/>
    <m/>
    <s v="new"/>
    <x v="0"/>
    <n v="23"/>
    <n v="318"/>
    <n v="176"/>
    <n v="124"/>
    <n v="180"/>
    <n v="9300"/>
    <s v="Cobble"/>
    <s v="LC1"/>
    <x v="3"/>
    <m/>
    <m/>
  </r>
  <r>
    <m/>
    <m/>
    <n v="209000132788"/>
    <s v="-"/>
    <s v="-"/>
    <s v="NA"/>
    <m/>
    <s v="new"/>
    <x v="0"/>
    <n v="23"/>
    <n v="212"/>
    <n v="185"/>
    <n v="97"/>
    <n v="180"/>
    <n v="3800"/>
    <s v="Cobble"/>
    <s v="LC1"/>
    <x v="3"/>
    <m/>
    <m/>
  </r>
  <r>
    <m/>
    <m/>
    <n v="226001370336"/>
    <s v="-"/>
    <s v="-"/>
    <s v="NA"/>
    <m/>
    <s v="new"/>
    <x v="0"/>
    <n v="12"/>
    <n v="26"/>
    <n v="15"/>
    <n v="13"/>
    <n v="16"/>
    <n v="7"/>
    <s v="Gravel"/>
    <s v="MG2"/>
    <x v="2"/>
    <m/>
    <m/>
  </r>
  <r>
    <m/>
    <m/>
    <n v="226001370357"/>
    <s v="-"/>
    <s v="-"/>
    <s v="NA"/>
    <m/>
    <s v="new"/>
    <x v="0"/>
    <n v="12"/>
    <n v="32"/>
    <n v="21"/>
    <n v="12"/>
    <n v="22.6"/>
    <n v="9.5"/>
    <s v="Gravel"/>
    <s v="CG1"/>
    <x v="5"/>
    <m/>
    <m/>
  </r>
  <r>
    <m/>
    <m/>
    <n v="226001370354"/>
    <s v="-"/>
    <s v="-"/>
    <s v="NA"/>
    <m/>
    <s v="new"/>
    <x v="0"/>
    <n v="12"/>
    <n v="24"/>
    <n v="19"/>
    <n v="13"/>
    <n v="16"/>
    <n v="5"/>
    <s v="Gravel"/>
    <s v="MG2"/>
    <x v="2"/>
    <m/>
    <m/>
  </r>
  <r>
    <m/>
    <m/>
    <n v="226001370369"/>
    <s v="-"/>
    <s v="-"/>
    <s v="NA"/>
    <m/>
    <s v="new"/>
    <x v="0"/>
    <n v="12"/>
    <n v="26"/>
    <n v="19"/>
    <n v="15"/>
    <n v="22.6"/>
    <n v="9"/>
    <s v="Gravel"/>
    <s v="CG1"/>
    <x v="5"/>
    <m/>
    <m/>
  </r>
  <r>
    <m/>
    <m/>
    <n v="226001370371"/>
    <s v="-"/>
    <s v="-"/>
    <s v="NA"/>
    <m/>
    <s v="new"/>
    <x v="0"/>
    <n v="12"/>
    <n v="25"/>
    <n v="23"/>
    <n v="13"/>
    <n v="22.6"/>
    <n v="7"/>
    <s v="Gravel"/>
    <s v="CG1"/>
    <x v="5"/>
    <m/>
    <m/>
  </r>
  <r>
    <m/>
    <m/>
    <n v="226001370362"/>
    <s v="-"/>
    <s v="-"/>
    <s v="NA"/>
    <m/>
    <s v="new"/>
    <x v="0"/>
    <n v="12"/>
    <n v="25"/>
    <n v="18"/>
    <n v="15"/>
    <n v="22.6"/>
    <n v="8"/>
    <s v="Gravel"/>
    <s v="CG1"/>
    <x v="5"/>
    <m/>
    <m/>
  </r>
  <r>
    <m/>
    <m/>
    <n v="226001370393"/>
    <s v="-"/>
    <s v="-"/>
    <s v="NA"/>
    <m/>
    <s v="new"/>
    <x v="0"/>
    <n v="12"/>
    <n v="31"/>
    <n v="17"/>
    <n v="12"/>
    <n v="16"/>
    <n v="9.5"/>
    <s v="Gravel"/>
    <s v="MG2"/>
    <x v="2"/>
    <m/>
    <m/>
  </r>
  <r>
    <m/>
    <m/>
    <n v="226001370301"/>
    <s v="-"/>
    <s v="-"/>
    <s v="NA"/>
    <m/>
    <s v="new"/>
    <x v="0"/>
    <n v="12"/>
    <n v="26"/>
    <n v="18"/>
    <n v="10"/>
    <n v="16"/>
    <n v="6"/>
    <s v="Gravel"/>
    <s v="MG2"/>
    <x v="2"/>
    <m/>
    <m/>
  </r>
  <r>
    <m/>
    <m/>
    <n v="226001370302"/>
    <s v="-"/>
    <s v="-"/>
    <s v="NA"/>
    <m/>
    <s v="new"/>
    <x v="0"/>
    <n v="12"/>
    <n v="28"/>
    <n v="18"/>
    <n v="10"/>
    <n v="22.6"/>
    <n v="7.5"/>
    <s v="Gravel"/>
    <s v="CG1"/>
    <x v="5"/>
    <m/>
    <m/>
  </r>
  <r>
    <m/>
    <m/>
    <n v="226001370323"/>
    <s v="-"/>
    <s v="-"/>
    <s v="NA"/>
    <m/>
    <s v="new"/>
    <x v="0"/>
    <n v="12"/>
    <n v="31"/>
    <n v="19"/>
    <n v="13"/>
    <n v="16"/>
    <n v="9"/>
    <s v="Gravel"/>
    <s v="MG2"/>
    <x v="2"/>
    <m/>
    <m/>
  </r>
  <r>
    <m/>
    <m/>
    <n v="226001370384"/>
    <s v="-"/>
    <s v="-"/>
    <s v="NA"/>
    <m/>
    <s v="new"/>
    <x v="0"/>
    <n v="12"/>
    <n v="27"/>
    <n v="20"/>
    <n v="10"/>
    <n v="22.6"/>
    <n v="8"/>
    <s v="Gravel"/>
    <s v="CG1"/>
    <x v="5"/>
    <m/>
    <m/>
  </r>
  <r>
    <m/>
    <m/>
    <n v="226001370347"/>
    <s v="-"/>
    <s v="-"/>
    <s v="NA"/>
    <m/>
    <s v="new"/>
    <x v="0"/>
    <n v="12"/>
    <n v="24"/>
    <n v="20"/>
    <n v="15"/>
    <n v="22.6"/>
    <n v="9"/>
    <s v="Gravel"/>
    <s v="CG1"/>
    <x v="5"/>
    <m/>
    <m/>
  </r>
  <r>
    <m/>
    <m/>
    <n v="226001370328"/>
    <s v="-"/>
    <s v="-"/>
    <s v="NA"/>
    <m/>
    <s v="new"/>
    <x v="0"/>
    <n v="12"/>
    <n v="28"/>
    <n v="17"/>
    <n v="16"/>
    <n v="22.6"/>
    <n v="10"/>
    <s v="Gravel"/>
    <s v="CG1"/>
    <x v="5"/>
    <m/>
    <m/>
  </r>
  <r>
    <m/>
    <m/>
    <n v="226001370381"/>
    <s v="-"/>
    <s v="-"/>
    <s v="NA"/>
    <m/>
    <s v="new"/>
    <x v="0"/>
    <n v="12"/>
    <n v="21"/>
    <n v="20"/>
    <n v="12"/>
    <n v="22.6"/>
    <n v="6.5"/>
    <s v="Gravel"/>
    <s v="CG1"/>
    <x v="5"/>
    <m/>
    <m/>
  </r>
  <r>
    <m/>
    <m/>
    <n v="209000132728"/>
    <s v="-"/>
    <s v="-"/>
    <s v="NA"/>
    <m/>
    <s v="new"/>
    <x v="0"/>
    <n v="23"/>
    <n v="336"/>
    <n v="224"/>
    <n v="183"/>
    <s v="&gt;256"/>
    <n v="26700"/>
    <s v="Boulder"/>
    <s v="SB1"/>
    <x v="4"/>
    <m/>
    <m/>
  </r>
  <r>
    <m/>
    <m/>
    <n v="209000132715"/>
    <s v="-"/>
    <s v="-"/>
    <s v="NA"/>
    <m/>
    <s v="new"/>
    <x v="0"/>
    <n v="23"/>
    <n v="340"/>
    <n v="209"/>
    <n v="196"/>
    <s v="&gt;256"/>
    <n v="27100"/>
    <s v="Boulder"/>
    <s v="SB1"/>
    <x v="4"/>
    <m/>
    <m/>
  </r>
  <r>
    <m/>
    <m/>
    <n v="209000132800"/>
    <s v="-"/>
    <s v="-"/>
    <s v="NA"/>
    <m/>
    <s v="new"/>
    <x v="0"/>
    <n v="23"/>
    <n v="285"/>
    <n v="220"/>
    <n v="197"/>
    <s v="&gt;256"/>
    <n v="24100"/>
    <s v="Boulder"/>
    <s v="SB1"/>
    <x v="4"/>
    <m/>
    <m/>
  </r>
  <r>
    <m/>
    <m/>
    <n v="226001370307"/>
    <s v="-"/>
    <s v="-"/>
    <s v="NA"/>
    <m/>
    <s v="new"/>
    <x v="0"/>
    <n v="12"/>
    <n v="97"/>
    <n v="76"/>
    <n v="26"/>
    <n v="64"/>
    <n v="274.5"/>
    <s v="Gravel"/>
    <s v="VCG2"/>
    <x v="1"/>
    <m/>
    <m/>
  </r>
  <r>
    <m/>
    <m/>
    <n v="226001370295"/>
    <s v="-"/>
    <s v="-"/>
    <s v="NA"/>
    <m/>
    <s v="new"/>
    <x v="0"/>
    <n v="12"/>
    <n v="50"/>
    <n v="35"/>
    <n v="21"/>
    <n v="32"/>
    <n v="44"/>
    <s v="Gravel"/>
    <s v="CG2"/>
    <x v="5"/>
    <m/>
    <m/>
  </r>
  <r>
    <m/>
    <m/>
    <n v="226001370358"/>
    <s v="-"/>
    <s v="-"/>
    <s v="NA"/>
    <m/>
    <s v="new"/>
    <x v="0"/>
    <n v="12"/>
    <n v="38"/>
    <n v="24"/>
    <n v="19"/>
    <n v="32"/>
    <n v="29"/>
    <s v="Gravel"/>
    <s v="CG2"/>
    <x v="5"/>
    <m/>
    <m/>
  </r>
  <r>
    <m/>
    <m/>
    <n v="226001370245"/>
    <s v="-"/>
    <s v="-"/>
    <s v="NA"/>
    <m/>
    <s v="new"/>
    <x v="0"/>
    <n v="12"/>
    <n v="43"/>
    <n v="38"/>
    <n v="22"/>
    <n v="32"/>
    <n v="39"/>
    <s v="Gravel"/>
    <s v="CG2"/>
    <x v="5"/>
    <m/>
    <m/>
  </r>
  <r>
    <m/>
    <m/>
    <n v="226001370290"/>
    <s v="-"/>
    <s v="-"/>
    <s v="NA"/>
    <m/>
    <s v="new"/>
    <x v="0"/>
    <n v="12"/>
    <n v="48"/>
    <n v="31"/>
    <n v="23"/>
    <n v="32"/>
    <n v="53.5"/>
    <s v="Gravel"/>
    <s v="CG2"/>
    <x v="5"/>
    <m/>
    <m/>
  </r>
  <r>
    <m/>
    <m/>
    <n v="226001370305"/>
    <s v="-"/>
    <s v="-"/>
    <s v="NA"/>
    <m/>
    <s v="new"/>
    <x v="0"/>
    <n v="12"/>
    <n v="66"/>
    <n v="33"/>
    <n v="18"/>
    <n v="32"/>
    <n v="55.5"/>
    <s v="Gravel"/>
    <s v="CG2"/>
    <x v="5"/>
    <m/>
    <m/>
  </r>
  <r>
    <m/>
    <m/>
    <n v="226001370238"/>
    <s v="-"/>
    <s v="-"/>
    <s v="NA"/>
    <m/>
    <s v="new"/>
    <x v="0"/>
    <n v="12"/>
    <n v="45"/>
    <n v="25"/>
    <n v="13"/>
    <n v="22.6"/>
    <n v="22.5"/>
    <s v="Gravel"/>
    <s v="CG1"/>
    <x v="5"/>
    <m/>
    <m/>
  </r>
  <r>
    <m/>
    <m/>
    <n v="226001370231"/>
    <s v="-"/>
    <s v="-"/>
    <s v="NA"/>
    <m/>
    <s v="new"/>
    <x v="0"/>
    <n v="12"/>
    <n v="35"/>
    <n v="34"/>
    <n v="20"/>
    <n v="32"/>
    <n v="32.5"/>
    <s v="Gravel"/>
    <s v="CG2"/>
    <x v="5"/>
    <m/>
    <m/>
  </r>
  <r>
    <m/>
    <m/>
    <n v="226001370287"/>
    <s v="-"/>
    <s v="-"/>
    <s v="NA"/>
    <m/>
    <s v="new"/>
    <x v="0"/>
    <n v="12"/>
    <n v="40"/>
    <n v="37"/>
    <n v="24"/>
    <n v="32"/>
    <n v="36"/>
    <s v="Gravel"/>
    <s v="CG2"/>
    <x v="5"/>
    <m/>
    <m/>
  </r>
  <r>
    <m/>
    <m/>
    <n v="226001370288"/>
    <s v="-"/>
    <s v="-"/>
    <s v="NA"/>
    <m/>
    <s v="new"/>
    <x v="0"/>
    <n v="12"/>
    <n v="39"/>
    <n v="38"/>
    <n v="15"/>
    <n v="32"/>
    <n v="31.5"/>
    <s v="Gravel"/>
    <s v="CG2"/>
    <x v="5"/>
    <m/>
    <m/>
  </r>
  <r>
    <m/>
    <m/>
    <n v="226001370251"/>
    <s v="-"/>
    <s v="-"/>
    <s v="NA"/>
    <m/>
    <s v="new"/>
    <x v="0"/>
    <n v="12"/>
    <n v="49"/>
    <n v="32"/>
    <n v="16"/>
    <n v="32"/>
    <n v="32.5"/>
    <s v="Gravel"/>
    <s v="CG2"/>
    <x v="5"/>
    <m/>
    <m/>
  </r>
  <r>
    <m/>
    <m/>
    <n v="226001370399"/>
    <s v="-"/>
    <s v="-"/>
    <s v="NA"/>
    <m/>
    <s v="new"/>
    <x v="0"/>
    <n v="12"/>
    <n v="42"/>
    <n v="26"/>
    <n v="23"/>
    <n v="32"/>
    <n v="33.5"/>
    <s v="Gravel"/>
    <s v="CG2"/>
    <x v="5"/>
    <m/>
    <m/>
  </r>
  <r>
    <m/>
    <m/>
    <n v="226001370274"/>
    <s v="-"/>
    <s v="-"/>
    <s v="NA"/>
    <m/>
    <s v="new"/>
    <x v="0"/>
    <n v="12"/>
    <n v="39"/>
    <n v="29"/>
    <n v="19"/>
    <n v="32"/>
    <n v="31"/>
    <s v="Gravel"/>
    <s v="CG2"/>
    <x v="5"/>
    <m/>
    <m/>
  </r>
  <r>
    <m/>
    <m/>
    <n v="226001370320"/>
    <s v="-"/>
    <s v="-"/>
    <s v="NA"/>
    <m/>
    <s v="new"/>
    <x v="0"/>
    <n v="12"/>
    <n v="38"/>
    <n v="30"/>
    <n v="19"/>
    <n v="32"/>
    <n v="31"/>
    <s v="Gravel"/>
    <s v="CG2"/>
    <x v="5"/>
    <m/>
    <m/>
  </r>
  <r>
    <m/>
    <m/>
    <n v="226001370209"/>
    <s v="-"/>
    <s v="-"/>
    <s v="NA"/>
    <m/>
    <s v="new"/>
    <x v="0"/>
    <n v="12"/>
    <n v="52"/>
    <n v="34"/>
    <n v="27"/>
    <n v="32"/>
    <n v="50.5"/>
    <s v="Gravel"/>
    <s v="CG2"/>
    <x v="5"/>
    <m/>
    <m/>
  </r>
  <r>
    <m/>
    <m/>
    <n v="226001370279"/>
    <s v="-"/>
    <s v="-"/>
    <s v="NA"/>
    <m/>
    <s v="new"/>
    <x v="0"/>
    <n v="12"/>
    <n v="60"/>
    <n v="38"/>
    <n v="19"/>
    <n v="32"/>
    <n v="65.5"/>
    <s v="Gravel"/>
    <s v="CG2"/>
    <x v="5"/>
    <m/>
    <m/>
  </r>
  <r>
    <n v="297"/>
    <n v="111507"/>
    <n v="230000111507"/>
    <n v="154"/>
    <n v="454"/>
    <n v="1"/>
    <n v="1"/>
    <s v="Deployed"/>
    <x v="1"/>
    <n v="32"/>
    <n v="331"/>
    <n v="236"/>
    <n v="143"/>
    <n v="256"/>
    <n v="11400"/>
    <s v="Cobble"/>
    <s v="LC2"/>
    <x v="3"/>
    <m/>
    <m/>
  </r>
  <r>
    <n v="303"/>
    <n v="111510"/>
    <n v="230000111510"/>
    <n v="144"/>
    <n v="444"/>
    <n v="1"/>
    <n v="1"/>
    <s v="Deployed"/>
    <x v="1"/>
    <n v="32"/>
    <n v="460"/>
    <n v="230"/>
    <n v="125"/>
    <n v="256"/>
    <n v="17100"/>
    <s v="Cobble"/>
    <s v="LC2"/>
    <x v="3"/>
    <m/>
    <m/>
  </r>
  <r>
    <n v="180"/>
    <n v="111523"/>
    <n v="230000111523"/>
    <n v="127"/>
    <n v="427"/>
    <n v="1"/>
    <n v="1"/>
    <s v="Deployed"/>
    <x v="1"/>
    <n v="32"/>
    <n v="150"/>
    <n v="109"/>
    <n v="78"/>
    <n v="128"/>
    <n v="1992"/>
    <s v="Cobble"/>
    <s v="SC2"/>
    <x v="0"/>
    <m/>
    <m/>
  </r>
  <r>
    <n v="122"/>
    <n v="111527"/>
    <n v="230000111527"/>
    <n v="158"/>
    <n v="458"/>
    <n v="1"/>
    <n v="1"/>
    <s v="Deployed"/>
    <x v="1"/>
    <n v="32"/>
    <n v="139"/>
    <n v="76"/>
    <n v="75"/>
    <n v="90"/>
    <n v="1153"/>
    <s v="Cobble"/>
    <s v="SC1"/>
    <x v="0"/>
    <m/>
    <m/>
  </r>
  <r>
    <n v="115"/>
    <n v="111534"/>
    <n v="230000111534"/>
    <n v="122"/>
    <n v="422"/>
    <n v="1"/>
    <n v="1"/>
    <s v="Deployed"/>
    <x v="1"/>
    <n v="32"/>
    <n v="157"/>
    <n v="135"/>
    <n v="130"/>
    <n v="180"/>
    <n v="3638"/>
    <s v="Cobble"/>
    <s v="LC1"/>
    <x v="3"/>
    <m/>
    <m/>
  </r>
  <r>
    <n v="179"/>
    <n v="111540"/>
    <n v="230000111540"/>
    <n v="191"/>
    <n v="491"/>
    <n v="1"/>
    <n v="1"/>
    <s v="Deployed"/>
    <x v="1"/>
    <n v="32"/>
    <n v="119"/>
    <n v="82"/>
    <n v="59"/>
    <n v="90"/>
    <n v="734"/>
    <s v="Cobble"/>
    <s v="SC1"/>
    <x v="0"/>
    <m/>
    <m/>
  </r>
  <r>
    <n v="294"/>
    <n v="111541"/>
    <n v="230000111541"/>
    <n v="107"/>
    <n v="407"/>
    <n v="1"/>
    <n v="1"/>
    <s v="Deployed"/>
    <x v="1"/>
    <n v="32"/>
    <n v="356"/>
    <n v="290"/>
    <n v="138"/>
    <s v="&gt;256"/>
    <n v="14100"/>
    <s v="Boulder"/>
    <s v="SB1"/>
    <x v="4"/>
    <m/>
    <s v="This sheet contains all KB tracer rocks, 2019-present (combined the &quot;New_2023&quot; and &quot;2019 Rocks&quot; tabs) "/>
  </r>
  <r>
    <n v="301"/>
    <n v="111541"/>
    <n v="230000111578"/>
    <n v="170"/>
    <n v="470"/>
    <n v="1"/>
    <n v="1"/>
    <s v="Deployed"/>
    <x v="1"/>
    <n v="32"/>
    <n v="374"/>
    <n v="275"/>
    <n v="144"/>
    <s v="&gt;256"/>
    <n v="19700"/>
    <s v="Boulder"/>
    <s v="SB1"/>
    <x v="4"/>
    <m/>
    <m/>
  </r>
  <r>
    <n v="163"/>
    <n v="111545"/>
    <n v="230000111545"/>
    <n v="190"/>
    <n v="490"/>
    <n v="1"/>
    <n v="1"/>
    <s v="Deployed"/>
    <x v="1"/>
    <n v="32"/>
    <n v="121"/>
    <n v="71"/>
    <n v="58"/>
    <n v="90"/>
    <n v="829"/>
    <s v="Cobble"/>
    <s v="SC1"/>
    <x v="0"/>
    <m/>
    <m/>
  </r>
  <r>
    <n v="169"/>
    <n v="111548"/>
    <n v="230000111548"/>
    <n v="198"/>
    <n v="498"/>
    <n v="1"/>
    <n v="1"/>
    <s v="Deployed"/>
    <x v="1"/>
    <n v="32"/>
    <n v="90"/>
    <n v="76"/>
    <n v="52"/>
    <n v="90"/>
    <n v="530"/>
    <s v="Cobble"/>
    <s v="SC1"/>
    <x v="0"/>
    <m/>
    <m/>
  </r>
  <r>
    <n v="176"/>
    <n v="111551"/>
    <n v="230000111551"/>
    <n v="168"/>
    <n v="468"/>
    <n v="1"/>
    <n v="1"/>
    <s v="Deployed"/>
    <x v="1"/>
    <n v="32"/>
    <n v="189"/>
    <n v="103"/>
    <n v="71"/>
    <n v="128"/>
    <n v="1963"/>
    <s v="Cobble"/>
    <s v="SC2"/>
    <x v="0"/>
    <m/>
    <m/>
  </r>
  <r>
    <n v="135"/>
    <n v="111555"/>
    <n v="230000111555"/>
    <n v="171"/>
    <n v="471"/>
    <n v="1"/>
    <n v="1"/>
    <s v="Deployed"/>
    <x v="1"/>
    <n v="32"/>
    <n v="109"/>
    <n v="71"/>
    <n v="69"/>
    <n v="90"/>
    <n v="826"/>
    <s v="Cobble"/>
    <s v="SC1"/>
    <x v="0"/>
    <m/>
    <m/>
  </r>
  <r>
    <n v="129"/>
    <n v="111560"/>
    <n v="230000111560"/>
    <n v="156"/>
    <n v="456"/>
    <n v="1"/>
    <n v="1"/>
    <s v="Deployed"/>
    <x v="1"/>
    <n v="32"/>
    <n v="91"/>
    <n v="75"/>
    <n v="50"/>
    <n v="64"/>
    <n v="337"/>
    <s v="Gravel"/>
    <s v="VCG2"/>
    <x v="1"/>
    <m/>
    <m/>
  </r>
  <r>
    <n v="172"/>
    <n v="111562"/>
    <n v="230000111562"/>
    <n v="184"/>
    <n v="484"/>
    <n v="1"/>
    <n v="1"/>
    <s v="Deployed"/>
    <x v="1"/>
    <n v="32"/>
    <n v="197"/>
    <n v="169"/>
    <n v="68"/>
    <n v="180"/>
    <n v="3575"/>
    <s v="Cobble"/>
    <s v="LC1"/>
    <x v="3"/>
    <m/>
    <m/>
  </r>
  <r>
    <n v="131"/>
    <n v="111566"/>
    <n v="230000111566"/>
    <n v="153"/>
    <n v="453"/>
    <n v="1"/>
    <n v="1"/>
    <s v="Deployed"/>
    <x v="1"/>
    <n v="32"/>
    <n v="134"/>
    <n v="115"/>
    <n v="43"/>
    <n v="128"/>
    <n v="1003"/>
    <s v="Cobble"/>
    <s v="SC2"/>
    <x v="0"/>
    <m/>
    <m/>
  </r>
  <r>
    <n v="177"/>
    <n v="111567"/>
    <n v="230000111567"/>
    <n v="176"/>
    <n v="476"/>
    <n v="1"/>
    <n v="1"/>
    <s v="Deployed"/>
    <x v="1"/>
    <n v="32"/>
    <n v="128"/>
    <n v="104"/>
    <n v="33"/>
    <n v="90"/>
    <n v="645"/>
    <s v="Cobble"/>
    <s v="SC1"/>
    <x v="0"/>
    <m/>
    <m/>
  </r>
  <r>
    <n v="95"/>
    <n v="111570"/>
    <n v="230000111570"/>
    <n v="162"/>
    <n v="462"/>
    <n v="1"/>
    <n v="1"/>
    <s v="Deployed"/>
    <x v="1"/>
    <n v="32"/>
    <n v="218"/>
    <n v="94"/>
    <n v="50"/>
    <n v="128"/>
    <n v="2142"/>
    <s v="Cobble"/>
    <s v="SC2"/>
    <x v="0"/>
    <m/>
    <m/>
  </r>
  <r>
    <n v="132"/>
    <n v="111575"/>
    <n v="230000111575"/>
    <n v="159"/>
    <n v="459"/>
    <n v="1"/>
    <n v="1"/>
    <s v="Deployed"/>
    <x v="1"/>
    <n v="32"/>
    <n v="135"/>
    <n v="96"/>
    <n v="53"/>
    <n v="90"/>
    <n v="1034"/>
    <s v="Cobble"/>
    <s v="SC1"/>
    <x v="0"/>
    <m/>
    <m/>
  </r>
  <r>
    <n v="175"/>
    <n v="111581"/>
    <n v="230000111581"/>
    <n v="180"/>
    <n v="480"/>
    <n v="1"/>
    <n v="1"/>
    <s v="Deployed"/>
    <x v="1"/>
    <n v="32"/>
    <n v="113"/>
    <n v="101"/>
    <n v="43"/>
    <n v="90"/>
    <n v="755"/>
    <s v="Cobble"/>
    <s v="SC1"/>
    <x v="0"/>
    <m/>
    <m/>
  </r>
  <r>
    <n v="168"/>
    <n v="111592"/>
    <n v="230000111592"/>
    <n v="166"/>
    <n v="466"/>
    <n v="1"/>
    <n v="1"/>
    <s v="Deployed"/>
    <x v="1"/>
    <n v="32"/>
    <n v="213"/>
    <n v="113"/>
    <n v="49"/>
    <n v="128"/>
    <n v="2412"/>
    <s v="Cobble"/>
    <s v="SC2"/>
    <x v="0"/>
    <m/>
    <m/>
  </r>
  <r>
    <n v="138"/>
    <n v="111594"/>
    <n v="230000111594"/>
    <n v="152"/>
    <n v="452"/>
    <n v="1"/>
    <n v="1"/>
    <s v="Deployed"/>
    <x v="1"/>
    <n v="32"/>
    <n v="135"/>
    <n v="67"/>
    <n v="55"/>
    <n v="90"/>
    <n v="911"/>
    <s v="Cobble"/>
    <s v="SC1"/>
    <x v="0"/>
    <m/>
    <m/>
  </r>
  <r>
    <n v="171"/>
    <n v="111596"/>
    <n v="230000111596"/>
    <n v="196"/>
    <n v="496"/>
    <n v="1"/>
    <n v="1"/>
    <s v="Deployed"/>
    <x v="1"/>
    <n v="32"/>
    <n v="86"/>
    <n v="73"/>
    <n v="64"/>
    <n v="90"/>
    <n v="548"/>
    <s v="Cobble"/>
    <s v="SC1"/>
    <x v="0"/>
    <m/>
    <m/>
  </r>
  <r>
    <n v="298"/>
    <n v="111614"/>
    <n v="230000111614"/>
    <n v="194"/>
    <n v="494"/>
    <n v="1"/>
    <n v="1"/>
    <s v="Deployed"/>
    <x v="1"/>
    <n v="32"/>
    <n v="306"/>
    <n v="205"/>
    <n v="256"/>
    <n v="256"/>
    <n v="18900"/>
    <s v="Cobble"/>
    <s v="LC2"/>
    <x v="3"/>
    <m/>
    <m/>
  </r>
  <r>
    <n v="90"/>
    <n v="111624"/>
    <n v="230000111624"/>
    <n v="102"/>
    <n v="402"/>
    <n v="1"/>
    <n v="1"/>
    <s v="Deployed"/>
    <x v="1"/>
    <n v="32"/>
    <n v="157"/>
    <n v="152"/>
    <n v="82"/>
    <n v="180"/>
    <n v="2584"/>
    <s v="Cobble"/>
    <s v="LC1"/>
    <x v="3"/>
    <m/>
    <m/>
  </r>
  <r>
    <n v="87"/>
    <n v="111631"/>
    <n v="230000111631"/>
    <n v="118"/>
    <n v="418"/>
    <n v="1"/>
    <n v="1"/>
    <s v="Deployed"/>
    <x v="1"/>
    <n v="32"/>
    <n v="97"/>
    <n v="56"/>
    <n v="50"/>
    <n v="64"/>
    <n v="363"/>
    <s v="Gravel"/>
    <s v="VCG2"/>
    <x v="1"/>
    <m/>
    <m/>
  </r>
  <r>
    <n v="119"/>
    <n v="111643"/>
    <n v="230000111643"/>
    <n v="129"/>
    <n v="429"/>
    <n v="1"/>
    <n v="1"/>
    <s v="Deployed"/>
    <x v="1"/>
    <n v="32"/>
    <n v="184"/>
    <n v="125"/>
    <n v="58"/>
    <n v="128"/>
    <n v="2352"/>
    <s v="Cobble"/>
    <s v="SC2"/>
    <x v="0"/>
    <m/>
    <m/>
  </r>
  <r>
    <n v="85"/>
    <n v="111644"/>
    <n v="230000111644"/>
    <n v="114"/>
    <n v="414"/>
    <n v="1"/>
    <n v="1"/>
    <s v="Deployed"/>
    <x v="1"/>
    <n v="32"/>
    <n v="135"/>
    <n v="93"/>
    <n v="72"/>
    <n v="90"/>
    <n v="1442"/>
    <s v="Cobble"/>
    <s v="SC1"/>
    <x v="0"/>
    <m/>
    <m/>
  </r>
  <r>
    <n v="134"/>
    <n v="111648"/>
    <n v="230000111648"/>
    <n v="178"/>
    <n v="478"/>
    <n v="1"/>
    <n v="1"/>
    <s v="Deployed"/>
    <x v="1"/>
    <n v="32"/>
    <n v="101"/>
    <n v="88"/>
    <n v="34"/>
    <n v="90"/>
    <n v="508"/>
    <s v="Cobble"/>
    <s v="SC1"/>
    <x v="0"/>
    <m/>
    <m/>
  </r>
  <r>
    <n v="136"/>
    <n v="111668"/>
    <n v="230000111668"/>
    <n v="143"/>
    <n v="443"/>
    <n v="1"/>
    <n v="1"/>
    <s v="Deployed"/>
    <x v="1"/>
    <n v="32"/>
    <n v="177"/>
    <n v="112"/>
    <n v="67"/>
    <n v="128"/>
    <n v="1929"/>
    <s v="Cobble"/>
    <s v="SC2"/>
    <x v="0"/>
    <m/>
    <m/>
  </r>
  <r>
    <n v="83"/>
    <n v="111677"/>
    <n v="230000111677"/>
    <n v="101"/>
    <n v="401"/>
    <n v="1"/>
    <n v="1"/>
    <s v="Deployed"/>
    <x v="1"/>
    <n v="32"/>
    <n v="90"/>
    <n v="78"/>
    <n v="69"/>
    <n v="90"/>
    <n v="608"/>
    <s v="Cobble"/>
    <s v="SC1"/>
    <x v="0"/>
    <m/>
    <s v="Boulder"/>
  </r>
  <r>
    <n v="96"/>
    <n v="111683"/>
    <n v="230000111683"/>
    <n v="110"/>
    <n v="410"/>
    <n v="1"/>
    <n v="1"/>
    <s v="Deployed"/>
    <x v="1"/>
    <n v="32"/>
    <n v="132"/>
    <n v="90"/>
    <n v="80"/>
    <n v="128"/>
    <n v="1427"/>
    <s v="Cobble"/>
    <s v="SC2"/>
    <x v="0"/>
    <m/>
    <m/>
  </r>
  <r>
    <n v="97"/>
    <n v="111684"/>
    <n v="230000111684"/>
    <n v="106"/>
    <n v="406"/>
    <n v="1"/>
    <n v="1"/>
    <s v="Deployed"/>
    <x v="1"/>
    <n v="32"/>
    <n v="198"/>
    <n v="117"/>
    <n v="64"/>
    <n v="128"/>
    <n v="2248"/>
    <s v="Cobble"/>
    <s v="SC2"/>
    <x v="0"/>
    <m/>
    <m/>
  </r>
  <r>
    <n v="140"/>
    <n v="111686"/>
    <n v="230000111686"/>
    <n v="149"/>
    <n v="449"/>
    <n v="1"/>
    <n v="1"/>
    <s v="Deployed"/>
    <x v="1"/>
    <n v="32"/>
    <n v="110"/>
    <n v="78"/>
    <n v="34"/>
    <n v="90"/>
    <n v="601"/>
    <s v="Cobble"/>
    <s v="SC1"/>
    <x v="0"/>
    <m/>
    <m/>
  </r>
  <r>
    <n v="86"/>
    <n v="111695"/>
    <n v="230000111695"/>
    <n v="116"/>
    <n v="416"/>
    <n v="1"/>
    <n v="1"/>
    <s v="Deployed"/>
    <x v="1"/>
    <n v="32"/>
    <n v="120"/>
    <n v="97"/>
    <n v="77"/>
    <n v="90"/>
    <n v="1034"/>
    <s v="Cobble"/>
    <s v="SC1"/>
    <x v="0"/>
    <m/>
    <m/>
  </r>
  <r>
    <n v="109"/>
    <n v="111698"/>
    <n v="230000111698"/>
    <n v="128"/>
    <n v="428"/>
    <n v="1"/>
    <n v="1"/>
    <s v="Deployed"/>
    <x v="1"/>
    <n v="32"/>
    <n v="89"/>
    <n v="82"/>
    <n v="70"/>
    <n v="90"/>
    <n v="771"/>
    <s v="Cobble"/>
    <s v="SC1"/>
    <x v="0"/>
    <m/>
    <m/>
  </r>
  <r>
    <n v="178"/>
    <n v="111700"/>
    <n v="230000111700"/>
    <n v="186"/>
    <n v="486"/>
    <n v="1"/>
    <n v="1"/>
    <s v="Deployed"/>
    <x v="1"/>
    <n v="32"/>
    <n v="131"/>
    <n v="82"/>
    <n v="56"/>
    <n v="90"/>
    <n v="709"/>
    <s v="Cobble"/>
    <s v="SC1"/>
    <x v="0"/>
    <m/>
    <m/>
  </r>
  <r>
    <n v="137"/>
    <n v="111708"/>
    <n v="230000111708"/>
    <n v="141"/>
    <n v="441"/>
    <n v="1"/>
    <n v="1"/>
    <s v="Deployed"/>
    <x v="1"/>
    <n v="32"/>
    <n v="181"/>
    <n v="124"/>
    <n v="84"/>
    <n v="128"/>
    <n v="2277"/>
    <s v="Cobble"/>
    <s v="SC2"/>
    <x v="0"/>
    <m/>
    <m/>
  </r>
  <r>
    <n v="88"/>
    <n v="111712"/>
    <n v="230000111712"/>
    <n v="121"/>
    <n v="421"/>
    <n v="1"/>
    <n v="1"/>
    <s v="Deployed"/>
    <x v="1"/>
    <n v="32"/>
    <n v="176"/>
    <n v="113"/>
    <n v="74"/>
    <n v="128"/>
    <n v="2062"/>
    <s v="Cobble"/>
    <s v="SC2"/>
    <x v="0"/>
    <m/>
    <m/>
  </r>
  <r>
    <n v="118"/>
    <n v="111716"/>
    <n v="230000111716"/>
    <n v="165"/>
    <n v="465"/>
    <n v="1"/>
    <n v="1"/>
    <s v="Deployed"/>
    <x v="1"/>
    <n v="32"/>
    <n v="129"/>
    <n v="116"/>
    <n v="60"/>
    <n v="128"/>
    <n v="1338"/>
    <s v="Cobble"/>
    <s v="SC2"/>
    <x v="0"/>
    <m/>
    <m/>
  </r>
  <r>
    <n v="127"/>
    <n v="111717"/>
    <n v="230000111717"/>
    <n v="155"/>
    <n v="455"/>
    <n v="1"/>
    <n v="1"/>
    <s v="Deployed"/>
    <x v="1"/>
    <n v="32"/>
    <n v="135"/>
    <n v="93"/>
    <n v="59"/>
    <n v="90"/>
    <n v="1398"/>
    <s v="Cobble"/>
    <s v="SC1"/>
    <x v="0"/>
    <m/>
    <m/>
  </r>
  <r>
    <n v="121"/>
    <n v="111728"/>
    <n v="230000111728"/>
    <n v="151"/>
    <n v="451"/>
    <n v="1"/>
    <n v="1"/>
    <s v="Deployed"/>
    <x v="1"/>
    <n v="32"/>
    <n v="165"/>
    <n v="123"/>
    <n v="75"/>
    <n v="180"/>
    <n v="2327"/>
    <s v="Cobble"/>
    <s v="LC1"/>
    <x v="3"/>
    <m/>
    <m/>
  </r>
  <r>
    <n v="302"/>
    <n v="111733"/>
    <n v="230000111733"/>
    <n v="133"/>
    <n v="433"/>
    <n v="1"/>
    <n v="1"/>
    <s v="Deployed"/>
    <x v="1"/>
    <n v="32"/>
    <n v="303"/>
    <n v="265"/>
    <n v="148"/>
    <s v="&gt;256"/>
    <n v="15900"/>
    <s v="Boulder"/>
    <s v="SB1"/>
    <x v="4"/>
    <m/>
    <m/>
  </r>
  <r>
    <n v="120"/>
    <n v="111734"/>
    <n v="230000111734"/>
    <n v="131"/>
    <n v="431"/>
    <n v="1"/>
    <n v="1"/>
    <s v="Deployed"/>
    <x v="1"/>
    <n v="32"/>
    <n v="120"/>
    <n v="104"/>
    <n v="64"/>
    <n v="128"/>
    <n v="1233"/>
    <s v="Cobble"/>
    <s v="SC2"/>
    <x v="0"/>
    <m/>
    <m/>
  </r>
  <r>
    <n v="126"/>
    <n v="111735"/>
    <n v="230000111735"/>
    <n v="148"/>
    <n v="448"/>
    <n v="1"/>
    <n v="1"/>
    <s v="Deployed"/>
    <x v="1"/>
    <n v="32"/>
    <n v="141"/>
    <n v="117"/>
    <n v="56"/>
    <n v="128"/>
    <n v="1706"/>
    <s v="Cobble"/>
    <s v="SC2"/>
    <x v="0"/>
    <m/>
    <m/>
  </r>
  <r>
    <n v="82"/>
    <n v="111746"/>
    <n v="230000111746"/>
    <n v="172"/>
    <n v="472"/>
    <n v="1"/>
    <n v="1"/>
    <s v="Deployed"/>
    <x v="1"/>
    <n v="32"/>
    <n v="111"/>
    <n v="68"/>
    <n v="59"/>
    <n v="90"/>
    <n v="775"/>
    <s v="Cobble"/>
    <s v="SC1"/>
    <x v="0"/>
    <m/>
    <m/>
  </r>
  <r>
    <n v="222"/>
    <n v="607505"/>
    <n v="228000607505"/>
    <n v="109"/>
    <n v="409"/>
    <n v="1"/>
    <n v="1"/>
    <s v="Deployed"/>
    <x v="1"/>
    <n v="23"/>
    <n v="94"/>
    <n v="61"/>
    <n v="41"/>
    <n v="64"/>
    <n v="336"/>
    <s v="Gravel"/>
    <s v="VCG2"/>
    <x v="1"/>
    <m/>
    <m/>
  </r>
  <r>
    <n v="252"/>
    <n v="607507"/>
    <n v="228000607507"/>
    <n v="181"/>
    <n v="481"/>
    <n v="1"/>
    <n v="1"/>
    <s v="Deployed"/>
    <x v="1"/>
    <n v="23"/>
    <n v="65"/>
    <n v="45"/>
    <n v="42"/>
    <n v="64"/>
    <n v="197"/>
    <s v="Gravel"/>
    <s v="VCG2"/>
    <x v="1"/>
    <m/>
    <m/>
  </r>
  <r>
    <n v="225"/>
    <n v="607509"/>
    <n v="228000607509"/>
    <n v="150"/>
    <n v="450"/>
    <n v="1"/>
    <n v="1"/>
    <s v="Deployed"/>
    <x v="1"/>
    <n v="23"/>
    <n v="106"/>
    <n v="64"/>
    <n v="36"/>
    <n v="64"/>
    <n v="440"/>
    <s v="Gravel"/>
    <s v="VCG2"/>
    <x v="1"/>
    <m/>
    <m/>
  </r>
  <r>
    <n v="229"/>
    <n v="607513"/>
    <n v="228000607513"/>
    <n v="113"/>
    <n v="413"/>
    <n v="1"/>
    <n v="1"/>
    <s v="Deployed"/>
    <x v="1"/>
    <n v="23"/>
    <n v="91"/>
    <n v="60"/>
    <n v="38"/>
    <n v="64"/>
    <n v="273"/>
    <s v="Gravel"/>
    <s v="VCG2"/>
    <x v="1"/>
    <m/>
    <m/>
  </r>
  <r>
    <n v="266"/>
    <n v="607516"/>
    <n v="228000607516"/>
    <n v="145"/>
    <n v="445"/>
    <n v="1"/>
    <n v="1"/>
    <s v="Deployed"/>
    <x v="1"/>
    <n v="23"/>
    <n v="81"/>
    <n v="63"/>
    <n v="55"/>
    <n v="64"/>
    <n v="514"/>
    <s v="Gravel"/>
    <s v="VCG2"/>
    <x v="1"/>
    <m/>
    <m/>
  </r>
  <r>
    <n v="242"/>
    <n v="607517"/>
    <n v="228000607517"/>
    <n v="179"/>
    <n v="479"/>
    <n v="1"/>
    <n v="1"/>
    <s v="Deployed"/>
    <x v="1"/>
    <n v="23"/>
    <n v="68"/>
    <n v="56"/>
    <n v="43"/>
    <n v="64"/>
    <n v="241"/>
    <s v="Gravel"/>
    <s v="VCG2"/>
    <x v="1"/>
    <m/>
    <m/>
  </r>
  <r>
    <n v="273"/>
    <n v="607520"/>
    <n v="228000607520"/>
    <n v="123"/>
    <n v="423"/>
    <n v="1"/>
    <n v="1"/>
    <s v="Deployed"/>
    <x v="1"/>
    <n v="23"/>
    <n v="90"/>
    <n v="64"/>
    <n v="52"/>
    <n v="64"/>
    <n v="543"/>
    <s v="Gravel"/>
    <s v="VCG2"/>
    <x v="1"/>
    <m/>
    <m/>
  </r>
  <r>
    <n v="232"/>
    <n v="607524"/>
    <n v="228000607524"/>
    <n v="142"/>
    <n v="442"/>
    <n v="1"/>
    <n v="1"/>
    <s v="Deployed"/>
    <x v="1"/>
    <n v="23"/>
    <n v="86"/>
    <n v="68"/>
    <n v="54"/>
    <n v="64"/>
    <n v="562"/>
    <s v="Gravel"/>
    <s v="VCG2"/>
    <x v="1"/>
    <m/>
    <m/>
  </r>
  <r>
    <n v="245"/>
    <n v="607532"/>
    <n v="228000607532"/>
    <n v="117"/>
    <n v="417"/>
    <n v="1"/>
    <n v="1"/>
    <s v="Deployed"/>
    <x v="1"/>
    <n v="23"/>
    <n v="90"/>
    <n v="55"/>
    <n v="42"/>
    <n v="64"/>
    <n v="446"/>
    <s v="Gravel"/>
    <s v="VCG2"/>
    <x v="1"/>
    <m/>
    <m/>
  </r>
  <r>
    <n v="239"/>
    <n v="607533"/>
    <n v="228000607533"/>
    <n v="120"/>
    <n v="420"/>
    <n v="1"/>
    <n v="1"/>
    <s v="Deployed"/>
    <x v="1"/>
    <n v="23"/>
    <n v="89"/>
    <n v="65"/>
    <n v="52"/>
    <n v="64"/>
    <n v="400"/>
    <s v="Gravel"/>
    <s v="VCG2"/>
    <x v="1"/>
    <m/>
    <m/>
  </r>
  <r>
    <n v="261"/>
    <n v="607534"/>
    <n v="228000607534"/>
    <n v="108"/>
    <n v="408"/>
    <n v="1"/>
    <n v="1"/>
    <s v="Deployed"/>
    <x v="1"/>
    <n v="23"/>
    <n v="70"/>
    <n v="63"/>
    <n v="55"/>
    <n v="64"/>
    <n v="654"/>
    <s v="Gravel"/>
    <s v="VCG2"/>
    <x v="1"/>
    <m/>
    <m/>
  </r>
  <r>
    <n v="224"/>
    <n v="607535"/>
    <n v="228000607535"/>
    <n v="189"/>
    <n v="489"/>
    <n v="1"/>
    <n v="1"/>
    <s v="Deployed"/>
    <x v="1"/>
    <n v="23"/>
    <n v="74"/>
    <n v="54"/>
    <n v="36"/>
    <n v="64"/>
    <n v="254"/>
    <s v="Gravel"/>
    <s v="VCG2"/>
    <x v="1"/>
    <m/>
    <m/>
  </r>
  <r>
    <n v="243"/>
    <n v="607537"/>
    <n v="228000607537"/>
    <n v="130"/>
    <n v="430"/>
    <n v="1"/>
    <n v="1"/>
    <s v="Deployed"/>
    <x v="1"/>
    <n v="23"/>
    <n v="95"/>
    <n v="61"/>
    <n v="35"/>
    <n v="64"/>
    <n v="458"/>
    <s v="Gravel"/>
    <s v="VCG2"/>
    <x v="1"/>
    <m/>
    <m/>
  </r>
  <r>
    <n v="228"/>
    <n v="607541"/>
    <n v="228000607541"/>
    <n v="139"/>
    <n v="439"/>
    <n v="1"/>
    <n v="1"/>
    <s v="Deployed"/>
    <x v="1"/>
    <n v="23"/>
    <n v="91"/>
    <n v="64"/>
    <n v="40"/>
    <n v="64"/>
    <n v="398"/>
    <s v="Gravel"/>
    <s v="VCG2"/>
    <x v="1"/>
    <m/>
    <m/>
  </r>
  <r>
    <n v="231"/>
    <n v="607546"/>
    <n v="228000607546"/>
    <n v="126"/>
    <n v="426"/>
    <n v="1"/>
    <n v="1"/>
    <s v="Deployed"/>
    <x v="1"/>
    <n v="23"/>
    <n v="97"/>
    <n v="71"/>
    <n v="35"/>
    <n v="64"/>
    <n v="338"/>
    <s v="Gravel"/>
    <s v="VCG2"/>
    <x v="1"/>
    <m/>
    <m/>
  </r>
  <r>
    <n v="269"/>
    <n v="607549"/>
    <n v="228000607549"/>
    <n v="160"/>
    <n v="460"/>
    <n v="1"/>
    <n v="1"/>
    <s v="Deployed"/>
    <x v="1"/>
    <n v="23"/>
    <n v="72"/>
    <n v="50"/>
    <n v="38"/>
    <n v="64"/>
    <n v="185"/>
    <s v="Gravel"/>
    <s v="VCG2"/>
    <x v="1"/>
    <m/>
    <m/>
  </r>
  <r>
    <n v="227"/>
    <n v="607552"/>
    <n v="228000607552"/>
    <n v="185"/>
    <n v="485"/>
    <n v="1"/>
    <n v="1"/>
    <s v="Deployed"/>
    <x v="1"/>
    <n v="23"/>
    <n v="75"/>
    <n v="64"/>
    <n v="54"/>
    <n v="64"/>
    <n v="543"/>
    <s v="Gravel"/>
    <s v="VCG2"/>
    <x v="1"/>
    <m/>
    <m/>
  </r>
  <r>
    <n v="283"/>
    <n v="607560"/>
    <n v="228000607560"/>
    <n v="177"/>
    <n v="477"/>
    <n v="1"/>
    <n v="1"/>
    <s v="Deployed"/>
    <x v="1"/>
    <n v="23"/>
    <n v="82"/>
    <n v="64"/>
    <n v="37"/>
    <n v="64"/>
    <n v="407"/>
    <s v="Gravel"/>
    <s v="VCG2"/>
    <x v="1"/>
    <m/>
    <m/>
  </r>
  <r>
    <n v="259"/>
    <n v="607565"/>
    <n v="228000607565"/>
    <n v="167"/>
    <n v="467"/>
    <n v="1"/>
    <n v="1"/>
    <s v="Deployed"/>
    <x v="1"/>
    <n v="23"/>
    <n v="94"/>
    <n v="58"/>
    <n v="56"/>
    <n v="64"/>
    <n v="433"/>
    <s v="Gravel"/>
    <s v="VCG2"/>
    <x v="1"/>
    <m/>
    <m/>
  </r>
  <r>
    <n v="234"/>
    <n v="607571"/>
    <n v="228000607571"/>
    <n v="199"/>
    <n v="499"/>
    <n v="1"/>
    <n v="1"/>
    <s v="Deployed"/>
    <x v="1"/>
    <n v="23"/>
    <n v="127"/>
    <n v="71"/>
    <n v="31"/>
    <n v="64"/>
    <n v="415"/>
    <s v="Gravel"/>
    <s v="VCG2"/>
    <x v="1"/>
    <m/>
    <m/>
  </r>
  <r>
    <n v="237"/>
    <n v="607573"/>
    <n v="228000607573"/>
    <n v="103"/>
    <n v="403"/>
    <n v="1"/>
    <n v="1"/>
    <s v="Deployed"/>
    <x v="1"/>
    <n v="23"/>
    <n v="102"/>
    <n v="61"/>
    <n v="48"/>
    <n v="64"/>
    <n v="550"/>
    <s v="Gravel"/>
    <s v="VCG2"/>
    <x v="1"/>
    <m/>
    <m/>
  </r>
  <r>
    <n v="249"/>
    <n v="607577"/>
    <n v="228000607577"/>
    <n v="163"/>
    <n v="463"/>
    <n v="1"/>
    <n v="1"/>
    <s v="Deployed"/>
    <x v="1"/>
    <n v="23"/>
    <n v="94"/>
    <n v="66"/>
    <n v="23"/>
    <n v="64"/>
    <n v="361"/>
    <s v="Gravel"/>
    <s v="VCG2"/>
    <x v="1"/>
    <m/>
    <m/>
  </r>
  <r>
    <m/>
    <m/>
    <n v="226001370206"/>
    <s v="-"/>
    <s v="-"/>
    <s v="NA"/>
    <n v="1"/>
    <s v="Deployed"/>
    <x v="1"/>
    <n v="12"/>
    <n v="35"/>
    <n v="27"/>
    <n v="20"/>
    <n v="32"/>
    <n v="49"/>
    <s v="Gravel"/>
    <s v="CG2"/>
    <x v="5"/>
    <m/>
    <m/>
  </r>
  <r>
    <m/>
    <m/>
    <n v="226001370212"/>
    <s v="-"/>
    <s v="-"/>
    <s v="NA"/>
    <n v="1"/>
    <s v="Deployed"/>
    <x v="1"/>
    <n v="12"/>
    <n v="25"/>
    <n v="15"/>
    <n v="10"/>
    <n v="16"/>
    <n v="4.6749999999999998"/>
    <s v="Gravel"/>
    <s v="MG2"/>
    <x v="2"/>
    <m/>
    <m/>
  </r>
  <r>
    <m/>
    <m/>
    <n v="226001370215"/>
    <s v="-"/>
    <s v="-"/>
    <s v="NA"/>
    <n v="1"/>
    <s v="Deployed"/>
    <x v="1"/>
    <n v="12"/>
    <n v="23"/>
    <n v="12"/>
    <n v="8"/>
    <n v="16"/>
    <n v="2.7549999999999999"/>
    <s v="Gravel"/>
    <s v="MG2"/>
    <x v="2"/>
    <m/>
    <m/>
  </r>
  <r>
    <m/>
    <m/>
    <n v="226001370219"/>
    <s v="-"/>
    <s v="-"/>
    <s v="NA"/>
    <n v="1"/>
    <s v="Deployed"/>
    <x v="1"/>
    <n v="12"/>
    <n v="34"/>
    <n v="22"/>
    <n v="19"/>
    <n v="32"/>
    <n v="41.5"/>
    <s v="Gravel"/>
    <s v="CG2"/>
    <x v="5"/>
    <m/>
    <m/>
  </r>
  <r>
    <m/>
    <m/>
    <n v="226001370228"/>
    <s v="-"/>
    <s v="-"/>
    <s v="NA"/>
    <n v="1"/>
    <s v="Deployed"/>
    <x v="1"/>
    <n v="12"/>
    <n v="21"/>
    <n v="15"/>
    <n v="14"/>
    <n v="16"/>
    <n v="5.62"/>
    <s v="Gravel"/>
    <s v="MG2"/>
    <x v="2"/>
    <m/>
    <m/>
  </r>
  <r>
    <m/>
    <m/>
    <n v="226001370232"/>
    <s v="-"/>
    <s v="-"/>
    <s v="NA"/>
    <n v="1"/>
    <s v="Deployed"/>
    <x v="1"/>
    <n v="12"/>
    <n v="40"/>
    <n v="34"/>
    <n v="17"/>
    <n v="32"/>
    <n v="52"/>
    <s v="Gravel"/>
    <s v="CG2"/>
    <x v="5"/>
    <m/>
    <m/>
  </r>
  <r>
    <m/>
    <m/>
    <n v="226001370235"/>
    <s v="-"/>
    <s v="-"/>
    <s v="NA"/>
    <n v="1"/>
    <s v="Deployed"/>
    <x v="1"/>
    <n v="12"/>
    <n v="19"/>
    <n v="17"/>
    <n v="10"/>
    <n v="16"/>
    <n v="4.1710000000000003"/>
    <s v="Gravel"/>
    <s v="MG2"/>
    <x v="2"/>
    <m/>
    <m/>
  </r>
  <r>
    <m/>
    <m/>
    <n v="226001370237"/>
    <s v="-"/>
    <s v="-"/>
    <s v="NA"/>
    <n v="1"/>
    <s v="Deployed"/>
    <x v="1"/>
    <n v="12"/>
    <n v="31"/>
    <n v="27"/>
    <n v="15"/>
    <n v="32"/>
    <n v="36.5"/>
    <s v="Gravel"/>
    <s v="CG2"/>
    <x v="5"/>
    <m/>
    <m/>
  </r>
  <r>
    <m/>
    <m/>
    <n v="226001370243"/>
    <s v="-"/>
    <s v="-"/>
    <s v="NA"/>
    <n v="1"/>
    <s v="Deployed"/>
    <x v="1"/>
    <n v="12"/>
    <n v="20"/>
    <n v="18"/>
    <n v="11"/>
    <n v="16"/>
    <n v="4.9669999999999996"/>
    <s v="Gravel"/>
    <s v="MG2"/>
    <x v="2"/>
    <m/>
    <m/>
  </r>
  <r>
    <m/>
    <m/>
    <n v="226001370244"/>
    <s v="-"/>
    <s v="-"/>
    <s v="NA"/>
    <n v="1"/>
    <s v="Deployed"/>
    <x v="1"/>
    <n v="12"/>
    <n v="17"/>
    <n v="15"/>
    <n v="9"/>
    <n v="16"/>
    <n v="3.1480000000000001"/>
    <s v="Gravel"/>
    <s v="MG2"/>
    <x v="2"/>
    <m/>
    <m/>
  </r>
  <r>
    <m/>
    <m/>
    <n v="226001370256"/>
    <s v="-"/>
    <s v="-"/>
    <s v="NA"/>
    <n v="1"/>
    <s v="Deployed"/>
    <x v="1"/>
    <n v="12"/>
    <n v="20"/>
    <n v="17"/>
    <n v="7"/>
    <n v="16"/>
    <n v="2.964"/>
    <s v="Gravel"/>
    <s v="MG2"/>
    <x v="2"/>
    <m/>
    <m/>
  </r>
  <r>
    <m/>
    <m/>
    <n v="226001370264"/>
    <s v="-"/>
    <s v="-"/>
    <s v="NA"/>
    <n v="1"/>
    <s v="Deployed"/>
    <x v="1"/>
    <n v="12"/>
    <n v="30"/>
    <n v="23"/>
    <n v="12"/>
    <n v="32"/>
    <n v="28.5"/>
    <s v="Gravel"/>
    <s v="CG2"/>
    <x v="5"/>
    <m/>
    <m/>
  </r>
  <r>
    <m/>
    <m/>
    <n v="226001370277"/>
    <s v="-"/>
    <s v="-"/>
    <s v="NA"/>
    <n v="1"/>
    <s v="Deployed"/>
    <x v="1"/>
    <n v="12"/>
    <n v="23"/>
    <n v="15"/>
    <n v="13"/>
    <n v="16"/>
    <n v="6.0620000000000003"/>
    <s v="Gravel"/>
    <s v="MG2"/>
    <x v="2"/>
    <m/>
    <m/>
  </r>
  <r>
    <m/>
    <m/>
    <n v="226001370281"/>
    <s v="-"/>
    <s v="-"/>
    <s v="NA"/>
    <n v="1"/>
    <s v="Deployed"/>
    <x v="1"/>
    <n v="12"/>
    <n v="21"/>
    <n v="16"/>
    <n v="11"/>
    <n v="16"/>
    <n v="4.3019999999999996"/>
    <s v="Gravel"/>
    <s v="MG2"/>
    <x v="2"/>
    <m/>
    <m/>
  </r>
  <r>
    <m/>
    <m/>
    <n v="226001370292"/>
    <s v="-"/>
    <s v="-"/>
    <s v="NA"/>
    <n v="1"/>
    <s v="Deployed"/>
    <x v="1"/>
    <n v="12"/>
    <n v="20"/>
    <n v="18"/>
    <n v="11"/>
    <n v="16"/>
    <n v="4.7279999999999998"/>
    <s v="Gravel"/>
    <s v="MG2"/>
    <x v="2"/>
    <m/>
    <m/>
  </r>
  <r>
    <m/>
    <m/>
    <n v="226001370318"/>
    <s v="-"/>
    <s v="-"/>
    <s v="NA"/>
    <n v="1"/>
    <s v="Deployed"/>
    <x v="1"/>
    <n v="12"/>
    <n v="28"/>
    <n v="16"/>
    <n v="8"/>
    <n v="16"/>
    <n v="6.6180000000000003"/>
    <s v="Gravel"/>
    <s v="MG2"/>
    <x v="2"/>
    <m/>
    <m/>
  </r>
  <r>
    <m/>
    <m/>
    <n v="226001370337"/>
    <s v="-"/>
    <s v="-"/>
    <s v="NA"/>
    <n v="1"/>
    <s v="Deployed"/>
    <x v="1"/>
    <n v="12"/>
    <n v="24"/>
    <n v="17"/>
    <n v="8"/>
    <n v="16"/>
    <n v="5.73"/>
    <s v="Gravel"/>
    <s v="MG2"/>
    <x v="2"/>
    <m/>
    <m/>
  </r>
  <r>
    <m/>
    <m/>
    <n v="226001370342"/>
    <s v="-"/>
    <s v="-"/>
    <s v="NA"/>
    <n v="1"/>
    <s v="Deployed"/>
    <x v="1"/>
    <n v="12"/>
    <n v="29"/>
    <n v="17"/>
    <n v="10"/>
    <n v="16"/>
    <n v="7.81"/>
    <s v="Gravel"/>
    <s v="MG2"/>
    <x v="2"/>
    <m/>
    <m/>
  </r>
  <r>
    <m/>
    <m/>
    <n v="226001370356"/>
    <s v="-"/>
    <s v="-"/>
    <s v="NA"/>
    <n v="1"/>
    <s v="Deployed"/>
    <x v="1"/>
    <n v="12"/>
    <n v="36"/>
    <n v="17"/>
    <n v="8"/>
    <n v="16"/>
    <n v="6.6239999999999997"/>
    <s v="Gravel"/>
    <s v="MG2"/>
    <x v="2"/>
    <m/>
    <m/>
  </r>
  <r>
    <m/>
    <m/>
    <n v="226001370376"/>
    <s v="-"/>
    <s v="-"/>
    <s v="NA"/>
    <n v="1"/>
    <s v="Deployed"/>
    <x v="1"/>
    <n v="12"/>
    <n v="25"/>
    <n v="17"/>
    <n v="7"/>
    <n v="16"/>
    <n v="5.5940000000000003"/>
    <s v="Gravel"/>
    <s v="MG2"/>
    <x v="2"/>
    <m/>
    <m/>
  </r>
  <r>
    <m/>
    <m/>
    <n v="230000111725"/>
    <s v="-"/>
    <s v="-"/>
    <s v="NA"/>
    <n v="1"/>
    <s v="Deployed"/>
    <x v="1"/>
    <n v="32"/>
    <n v="312"/>
    <n v="245"/>
    <n v="140"/>
    <n v="256"/>
    <n v="18500"/>
    <s v="Cobble"/>
    <s v="LC2"/>
    <x v="3"/>
    <m/>
    <m/>
  </r>
  <r>
    <m/>
    <m/>
    <n v="230000298011"/>
    <s v="-"/>
    <s v="-"/>
    <s v="NA"/>
    <n v="1"/>
    <s v="Deployed"/>
    <x v="1"/>
    <n v="32"/>
    <n v="235"/>
    <n v="210"/>
    <n v="63"/>
    <n v="256"/>
    <n v="7400"/>
    <s v="Cobble"/>
    <s v="LC2"/>
    <x v="3"/>
    <m/>
    <m/>
  </r>
  <r>
    <m/>
    <m/>
    <n v="230000298013"/>
    <s v="-"/>
    <s v="-"/>
    <s v="NA"/>
    <n v="1"/>
    <s v="Deployed"/>
    <x v="1"/>
    <n v="32"/>
    <n v="225"/>
    <n v="170"/>
    <n v="104"/>
    <n v="256"/>
    <n v="9100"/>
    <s v="Cobble"/>
    <s v="LC2"/>
    <x v="3"/>
    <m/>
    <m/>
  </r>
  <r>
    <m/>
    <m/>
    <n v="231000039702"/>
    <s v="-"/>
    <s v="-"/>
    <s v="NA"/>
    <n v="1"/>
    <s v="Deployed"/>
    <x v="1"/>
    <n v="14"/>
    <n v="42"/>
    <n v="38"/>
    <n v="25"/>
    <n v="32"/>
    <n v="42"/>
    <s v="Gravel"/>
    <s v="CG2"/>
    <x v="5"/>
    <m/>
    <m/>
  </r>
  <r>
    <m/>
    <m/>
    <n v="231000039711"/>
    <s v="-"/>
    <s v="-"/>
    <s v="NA"/>
    <n v="1"/>
    <s v="Deployed"/>
    <x v="1"/>
    <n v="14"/>
    <n v="38"/>
    <n v="34"/>
    <n v="22"/>
    <n v="32"/>
    <n v="44"/>
    <s v="Gravel"/>
    <s v="CG2"/>
    <x v="5"/>
    <m/>
    <m/>
  </r>
  <r>
    <m/>
    <m/>
    <n v="231000039714"/>
    <s v="-"/>
    <s v="-"/>
    <s v="NA"/>
    <n v="1"/>
    <s v="Deployed"/>
    <x v="1"/>
    <n v="14"/>
    <n v="55"/>
    <n v="24"/>
    <n v="20"/>
    <n v="32"/>
    <n v="52.5"/>
    <s v="Gravel"/>
    <s v="CG2"/>
    <x v="5"/>
    <m/>
    <m/>
  </r>
  <r>
    <m/>
    <m/>
    <n v="231000039720"/>
    <s v="-"/>
    <s v="-"/>
    <s v="NA"/>
    <n v="1"/>
    <s v="Deployed"/>
    <x v="1"/>
    <n v="14"/>
    <n v="88"/>
    <n v="39"/>
    <n v="14"/>
    <n v="32"/>
    <n v="82"/>
    <s v="Gravel"/>
    <s v="CG2"/>
    <x v="5"/>
    <m/>
    <m/>
  </r>
  <r>
    <m/>
    <m/>
    <n v="231000039733"/>
    <s v="-"/>
    <s v="-"/>
    <s v="NA"/>
    <n v="1"/>
    <s v="Deployed"/>
    <x v="1"/>
    <n v="14"/>
    <n v="47"/>
    <n v="37"/>
    <n v="20"/>
    <n v="32"/>
    <n v="50"/>
    <s v="Gravel"/>
    <s v="CG2"/>
    <x v="5"/>
    <m/>
    <m/>
  </r>
  <r>
    <m/>
    <m/>
    <n v="231000039735"/>
    <s v="-"/>
    <s v="-"/>
    <s v="NA"/>
    <n v="1"/>
    <s v="Deployed"/>
    <x v="1"/>
    <n v="14"/>
    <n v="61"/>
    <n v="31"/>
    <n v="28"/>
    <n v="32"/>
    <n v="87.5"/>
    <s v="Gravel"/>
    <s v="CG2"/>
    <x v="5"/>
    <m/>
    <m/>
  </r>
  <r>
    <m/>
    <m/>
    <n v="231000039738"/>
    <s v="-"/>
    <s v="-"/>
    <s v="NA"/>
    <n v="1"/>
    <s v="Deployed"/>
    <x v="1"/>
    <n v="14"/>
    <n v="45"/>
    <n v="34"/>
    <n v="23"/>
    <n v="32"/>
    <n v="53.5"/>
    <s v="Gravel"/>
    <s v="CG2"/>
    <x v="5"/>
    <m/>
    <m/>
  </r>
  <r>
    <m/>
    <m/>
    <n v="231000039758"/>
    <s v="-"/>
    <s v="-"/>
    <s v="NA"/>
    <n v="1"/>
    <s v="Deployed"/>
    <x v="1"/>
    <n v="14"/>
    <n v="40"/>
    <n v="33"/>
    <n v="18"/>
    <n v="32"/>
    <n v="40.5"/>
    <s v="Gravel"/>
    <s v="CG2"/>
    <x v="5"/>
    <m/>
    <m/>
  </r>
  <r>
    <m/>
    <m/>
    <n v="231000039765"/>
    <s v="-"/>
    <s v="-"/>
    <s v="NA"/>
    <n v="1"/>
    <s v="Deployed"/>
    <x v="1"/>
    <n v="14"/>
    <n v="46"/>
    <n v="30"/>
    <n v="22"/>
    <n v="32"/>
    <n v="44"/>
    <s v="Gravel"/>
    <s v="CG2"/>
    <x v="5"/>
    <m/>
    <m/>
  </r>
  <r>
    <m/>
    <m/>
    <n v="231000039781"/>
    <s v="-"/>
    <s v="-"/>
    <s v="NA"/>
    <n v="1"/>
    <s v="Deployed"/>
    <x v="1"/>
    <n v="14"/>
    <n v="52"/>
    <n v="28"/>
    <n v="24"/>
    <n v="32"/>
    <n v="57.5"/>
    <s v="Gravel"/>
    <s v="CG2"/>
    <x v="5"/>
    <m/>
    <m/>
  </r>
  <r>
    <n v="192"/>
    <n v="111547"/>
    <n v="230000111547"/>
    <n v="212"/>
    <n v="512"/>
    <n v="2"/>
    <s v="2A"/>
    <s v="Deployed"/>
    <x v="2"/>
    <n v="32"/>
    <n v="168"/>
    <n v="111"/>
    <n v="53"/>
    <n v="90"/>
    <n v="1488"/>
    <s v="Cobble"/>
    <s v="SC1"/>
    <x v="0"/>
    <m/>
    <m/>
  </r>
  <r>
    <n v="67"/>
    <n v="111583"/>
    <n v="230000111583"/>
    <n v="218"/>
    <n v="518"/>
    <n v="2"/>
    <s v="2A"/>
    <s v="Deployed"/>
    <x v="2"/>
    <n v="32"/>
    <n v="85"/>
    <n v="61"/>
    <n v="55"/>
    <n v="90"/>
    <n v="493"/>
    <s v="Cobble"/>
    <s v="SC1"/>
    <x v="0"/>
    <m/>
    <m/>
  </r>
  <r>
    <n v="34"/>
    <n v="111586"/>
    <n v="230000111586"/>
    <n v="254"/>
    <n v="554"/>
    <n v="2"/>
    <s v="2A"/>
    <s v="Deployed"/>
    <x v="2"/>
    <n v="32"/>
    <n v="135"/>
    <n v="97"/>
    <n v="68"/>
    <n v="128"/>
    <n v="1766"/>
    <s v="Cobble"/>
    <s v="SC2"/>
    <x v="0"/>
    <m/>
    <m/>
  </r>
  <r>
    <n v="292"/>
    <n v="111587"/>
    <n v="230000111587"/>
    <n v="264"/>
    <n v="564"/>
    <n v="2"/>
    <s v="2A"/>
    <s v="Deployed"/>
    <x v="2"/>
    <n v="32"/>
    <n v="320"/>
    <n v="235"/>
    <n v="105"/>
    <n v="256"/>
    <n v="11600"/>
    <s v="Cobble"/>
    <s v="LC2"/>
    <x v="3"/>
    <m/>
    <m/>
  </r>
  <r>
    <n v="71"/>
    <n v="111599"/>
    <n v="230000111599"/>
    <n v="226"/>
    <n v="526"/>
    <n v="2"/>
    <s v="2A"/>
    <s v="Deployed"/>
    <x v="2"/>
    <n v="32"/>
    <n v="135"/>
    <n v="120"/>
    <n v="75"/>
    <n v="128"/>
    <n v="1877"/>
    <s v="Cobble"/>
    <s v="SC2"/>
    <x v="0"/>
    <m/>
    <m/>
  </r>
  <r>
    <n v="102"/>
    <n v="111602"/>
    <n v="230000111602"/>
    <n v="275"/>
    <n v="575"/>
    <n v="2"/>
    <s v="2A"/>
    <s v="Deployed"/>
    <x v="2"/>
    <n v="32"/>
    <n v="178"/>
    <n v="155"/>
    <n v="48"/>
    <n v="180"/>
    <n v="2087"/>
    <s v="Cobble"/>
    <s v="LC1"/>
    <x v="3"/>
    <m/>
    <m/>
  </r>
  <r>
    <n v="39"/>
    <n v="111603"/>
    <n v="230000111603"/>
    <n v="266"/>
    <n v="566"/>
    <n v="2"/>
    <s v="2A"/>
    <s v="Deployed"/>
    <x v="2"/>
    <n v="32"/>
    <n v="181"/>
    <n v="125"/>
    <n v="100"/>
    <n v="128"/>
    <n v="3827"/>
    <s v="Cobble"/>
    <s v="SC2"/>
    <x v="0"/>
    <m/>
    <m/>
  </r>
  <r>
    <n v="15"/>
    <n v="111605"/>
    <n v="230000111605"/>
    <n v="286"/>
    <n v="586"/>
    <n v="2"/>
    <s v="2A"/>
    <s v="Deployed"/>
    <x v="2"/>
    <n v="32"/>
    <n v="140"/>
    <n v="121"/>
    <n v="59"/>
    <n v="128"/>
    <n v="1380"/>
    <s v="Cobble"/>
    <s v="SC2"/>
    <x v="0"/>
    <m/>
    <m/>
  </r>
  <r>
    <n v="26"/>
    <n v="111621"/>
    <n v="230000111621"/>
    <n v="236"/>
    <n v="536"/>
    <n v="2"/>
    <s v="2A"/>
    <s v="Deployed"/>
    <x v="2"/>
    <n v="32"/>
    <n v="118"/>
    <n v="79"/>
    <n v="65"/>
    <n v="90"/>
    <n v="1151"/>
    <s v="Cobble"/>
    <s v="SC1"/>
    <x v="0"/>
    <m/>
    <m/>
  </r>
  <r>
    <n v="37"/>
    <n v="111629"/>
    <n v="230000111629"/>
    <n v="244"/>
    <n v="544"/>
    <n v="2"/>
    <s v="2A"/>
    <s v="Deployed"/>
    <x v="2"/>
    <n v="32"/>
    <n v="155"/>
    <n v="132"/>
    <n v="54"/>
    <n v="128"/>
    <n v="1834"/>
    <s v="Cobble"/>
    <s v="SC2"/>
    <x v="0"/>
    <m/>
    <m/>
  </r>
  <r>
    <n v="288"/>
    <n v="111634"/>
    <n v="230000111634"/>
    <n v="261"/>
    <n v="561"/>
    <n v="2"/>
    <s v="2A"/>
    <s v="Deployed"/>
    <x v="2"/>
    <n v="32"/>
    <n v="367"/>
    <n v="215"/>
    <n v="128"/>
    <n v="256"/>
    <n v="16700"/>
    <s v="Cobble"/>
    <s v="LC2"/>
    <x v="3"/>
    <m/>
    <m/>
  </r>
  <r>
    <n v="107"/>
    <n v="111645"/>
    <n v="230000111645"/>
    <n v="276"/>
    <n v="576"/>
    <n v="2"/>
    <s v="2A"/>
    <s v="Deployed"/>
    <x v="2"/>
    <n v="32"/>
    <n v="134"/>
    <n v="101"/>
    <n v="91"/>
    <n v="128"/>
    <n v="2037"/>
    <s v="Cobble"/>
    <s v="SC2"/>
    <x v="0"/>
    <m/>
    <m/>
  </r>
  <r>
    <n v="48"/>
    <n v="111657"/>
    <n v="230000111657"/>
    <n v="211"/>
    <n v="511"/>
    <n v="2"/>
    <s v="2A"/>
    <s v="Deployed"/>
    <x v="2"/>
    <n v="32"/>
    <n v="100"/>
    <n v="72"/>
    <n v="42"/>
    <n v="64"/>
    <n v="379"/>
    <s v="Gravel"/>
    <s v="VCG2"/>
    <x v="1"/>
    <m/>
    <m/>
  </r>
  <r>
    <n v="72"/>
    <n v="111658"/>
    <n v="230000111658"/>
    <n v="247"/>
    <n v="547"/>
    <n v="2"/>
    <s v="2A"/>
    <s v="Deployed"/>
    <x v="2"/>
    <n v="32"/>
    <n v="90"/>
    <n v="83"/>
    <n v="56"/>
    <n v="90"/>
    <n v="732"/>
    <s v="Cobble"/>
    <s v="SC1"/>
    <x v="0"/>
    <m/>
    <m/>
  </r>
  <r>
    <n v="66"/>
    <n v="111660"/>
    <n v="230000111660"/>
    <n v="274"/>
    <n v="574"/>
    <n v="2"/>
    <s v="2A"/>
    <s v="Deployed"/>
    <x v="2"/>
    <n v="32"/>
    <n v="112"/>
    <n v="87"/>
    <n v="57"/>
    <n v="90"/>
    <n v="727"/>
    <s v="Cobble"/>
    <s v="SC1"/>
    <x v="0"/>
    <m/>
    <m/>
  </r>
  <r>
    <n v="29"/>
    <n v="111671"/>
    <n v="230000111671"/>
    <n v="239"/>
    <n v="539"/>
    <n v="2"/>
    <s v="2A"/>
    <s v="Deployed"/>
    <x v="2"/>
    <n v="32"/>
    <n v="110"/>
    <n v="93"/>
    <n v="42"/>
    <n v="90"/>
    <n v="657"/>
    <s v="Cobble"/>
    <s v="SC1"/>
    <x v="0"/>
    <m/>
    <m/>
  </r>
  <r>
    <n v="73"/>
    <n v="111694"/>
    <n v="230000111694"/>
    <n v="287"/>
    <n v="587"/>
    <n v="2"/>
    <s v="2A"/>
    <s v="Deployed"/>
    <x v="2"/>
    <n v="32"/>
    <n v="150"/>
    <n v="109"/>
    <n v="88"/>
    <n v="128"/>
    <n v="1738"/>
    <s v="Cobble"/>
    <s v="SC2"/>
    <x v="0"/>
    <m/>
    <m/>
  </r>
  <r>
    <n v="47"/>
    <n v="111704"/>
    <n v="230000111704"/>
    <n v="209"/>
    <n v="509"/>
    <n v="2"/>
    <s v="2A"/>
    <s v="Deployed"/>
    <x v="2"/>
    <n v="32"/>
    <n v="95"/>
    <n v="73"/>
    <n v="41"/>
    <n v="64"/>
    <n v="416"/>
    <s v="Gravel"/>
    <s v="VCG2"/>
    <x v="1"/>
    <m/>
    <m/>
  </r>
  <r>
    <n v="101"/>
    <n v="111709"/>
    <n v="230000111709"/>
    <n v="285"/>
    <n v="585"/>
    <n v="2"/>
    <s v="2A"/>
    <s v="Deployed"/>
    <x v="2"/>
    <n v="32"/>
    <n v="201"/>
    <n v="182"/>
    <n v="58"/>
    <n v="180"/>
    <n v="3584"/>
    <s v="Cobble"/>
    <s v="LC1"/>
    <x v="3"/>
    <m/>
    <m/>
  </r>
  <r>
    <n v="25"/>
    <n v="111718"/>
    <n v="230000111718"/>
    <n v="248"/>
    <n v="548"/>
    <n v="2"/>
    <s v="2A"/>
    <s v="Deployed"/>
    <x v="2"/>
    <n v="32"/>
    <n v="85"/>
    <n v="72"/>
    <n v="57"/>
    <n v="90"/>
    <n v="509"/>
    <s v="Cobble"/>
    <s v="SC1"/>
    <x v="0"/>
    <m/>
    <m/>
  </r>
  <r>
    <n v="68"/>
    <n v="111719"/>
    <n v="230000111719"/>
    <n v="263"/>
    <n v="563"/>
    <n v="2"/>
    <s v="2A"/>
    <s v="Deployed"/>
    <x v="2"/>
    <n v="32"/>
    <n v="165"/>
    <n v="110"/>
    <n v="61"/>
    <n v="128"/>
    <n v="1712"/>
    <s v="Cobble"/>
    <s v="SC2"/>
    <x v="0"/>
    <m/>
    <m/>
  </r>
  <r>
    <n v="290"/>
    <n v="111729"/>
    <n v="230000111729"/>
    <n v="281"/>
    <n v="581"/>
    <n v="2"/>
    <s v="2A"/>
    <s v="Deployed"/>
    <x v="2"/>
    <n v="32"/>
    <n v="346"/>
    <n v="280"/>
    <n v="115"/>
    <s v="&gt;256"/>
    <n v="21300"/>
    <s v="Boulder"/>
    <s v="SB1"/>
    <x v="4"/>
    <m/>
    <m/>
  </r>
  <r>
    <n v="78"/>
    <n v="111732"/>
    <n v="230000111732"/>
    <n v="228"/>
    <n v="528"/>
    <n v="2"/>
    <s v="2A"/>
    <s v="Deployed"/>
    <x v="2"/>
    <n v="32"/>
    <n v="210"/>
    <n v="158"/>
    <n v="107"/>
    <n v="180"/>
    <n v="3929"/>
    <s v="Cobble"/>
    <s v="LC1"/>
    <x v="3"/>
    <m/>
    <m/>
  </r>
  <r>
    <n v="76"/>
    <n v="111738"/>
    <n v="230000111738"/>
    <n v="259"/>
    <n v="559"/>
    <n v="2"/>
    <s v="2A"/>
    <s v="Deployed"/>
    <x v="2"/>
    <n v="32"/>
    <n v="140"/>
    <n v="110"/>
    <n v="77"/>
    <n v="128"/>
    <n v="1999"/>
    <s v="Cobble"/>
    <s v="SC2"/>
    <x v="0"/>
    <m/>
    <m/>
  </r>
  <r>
    <n v="271"/>
    <n v="607506"/>
    <n v="228000607506"/>
    <n v="234"/>
    <n v="534"/>
    <n v="2"/>
    <s v="2A"/>
    <s v="Deployed"/>
    <x v="2"/>
    <n v="23"/>
    <n v="87"/>
    <n v="72"/>
    <n v="35"/>
    <n v="64"/>
    <n v="423"/>
    <s v="Gravel"/>
    <s v="VCG2"/>
    <x v="1"/>
    <m/>
    <m/>
  </r>
  <r>
    <n v="257"/>
    <n v="607528"/>
    <n v="228000607528"/>
    <n v="230"/>
    <n v="530"/>
    <n v="2"/>
    <s v="2A"/>
    <s v="Deployed"/>
    <x v="2"/>
    <n v="23"/>
    <n v="84"/>
    <n v="69"/>
    <n v="41"/>
    <n v="64"/>
    <n v="409"/>
    <s v="Gravel"/>
    <s v="VCG2"/>
    <x v="1"/>
    <m/>
    <m/>
  </r>
  <r>
    <n v="274"/>
    <n v="607538"/>
    <n v="228000607538"/>
    <n v="267"/>
    <n v="567"/>
    <n v="2"/>
    <s v="2A"/>
    <s v="Deployed"/>
    <x v="2"/>
    <n v="23"/>
    <n v="74"/>
    <n v="53"/>
    <n v="22"/>
    <n v="64"/>
    <n v="257"/>
    <s v="Gravel"/>
    <s v="VCG2"/>
    <x v="1"/>
    <m/>
    <m/>
  </r>
  <r>
    <n v="275"/>
    <n v="607539"/>
    <n v="228000607539"/>
    <n v="284"/>
    <n v="584"/>
    <n v="2"/>
    <s v="2A"/>
    <s v="Deployed"/>
    <x v="2"/>
    <n v="23"/>
    <n v="110"/>
    <n v="63"/>
    <n v="31"/>
    <n v="64"/>
    <n v="372"/>
    <s v="Gravel"/>
    <s v="VCG2"/>
    <x v="1"/>
    <m/>
    <m/>
  </r>
  <r>
    <n v="280"/>
    <n v="607547"/>
    <n v="228000607547"/>
    <n v="277"/>
    <n v="577"/>
    <n v="2"/>
    <s v="2A"/>
    <s v="Deployed"/>
    <x v="2"/>
    <n v="23"/>
    <n v="80"/>
    <n v="70"/>
    <n v="43"/>
    <n v="64"/>
    <n v="370"/>
    <s v="Gravel"/>
    <s v="VCG2"/>
    <x v="1"/>
    <m/>
    <m/>
  </r>
  <r>
    <n v="251"/>
    <n v="607558"/>
    <n v="228000607558"/>
    <n v="296"/>
    <n v="596"/>
    <n v="2"/>
    <s v="2A"/>
    <s v="Deployed"/>
    <x v="2"/>
    <n v="23"/>
    <n v="88"/>
    <n v="73"/>
    <n v="38"/>
    <n v="64"/>
    <n v="444"/>
    <s v="Gravel"/>
    <s v="VCG2"/>
    <x v="1"/>
    <m/>
    <m/>
  </r>
  <r>
    <n v="264"/>
    <n v="607561"/>
    <n v="228000607561"/>
    <n v="255"/>
    <n v="555"/>
    <n v="2"/>
    <s v="2A"/>
    <s v="Deployed"/>
    <x v="2"/>
    <n v="23"/>
    <n v="106"/>
    <n v="53"/>
    <n v="49"/>
    <n v="64"/>
    <n v="350"/>
    <s v="Gravel"/>
    <s v="VCG2"/>
    <x v="1"/>
    <m/>
    <m/>
  </r>
  <r>
    <n v="284"/>
    <n v="607564"/>
    <n v="228000607564"/>
    <n v="245"/>
    <n v="545"/>
    <n v="2"/>
    <s v="2A"/>
    <s v="Deployed"/>
    <x v="2"/>
    <n v="23"/>
    <n v="108"/>
    <n v="64"/>
    <n v="45"/>
    <n v="64"/>
    <n v="477"/>
    <s v="Gravel"/>
    <s v="VCG2"/>
    <x v="1"/>
    <m/>
    <m/>
  </r>
  <r>
    <n v="258"/>
    <n v="607569"/>
    <n v="228000607569"/>
    <n v="295"/>
    <n v="595"/>
    <n v="2"/>
    <s v="2A"/>
    <s v="Deployed"/>
    <x v="2"/>
    <n v="23"/>
    <n v="99"/>
    <n v="78"/>
    <n v="44"/>
    <n v="64"/>
    <n v="493"/>
    <s v="Gravel"/>
    <s v="VCG2"/>
    <x v="1"/>
    <m/>
    <m/>
  </r>
  <r>
    <n v="223"/>
    <n v="607576"/>
    <n v="228000607576"/>
    <n v="206"/>
    <n v="506"/>
    <n v="2"/>
    <s v="2A"/>
    <s v="Deployed"/>
    <x v="2"/>
    <n v="23"/>
    <n v="104"/>
    <n v="64"/>
    <n v="43"/>
    <n v="64"/>
    <n v="599"/>
    <s v="Gravel"/>
    <s v="VCG2"/>
    <x v="1"/>
    <m/>
    <m/>
  </r>
  <r>
    <m/>
    <m/>
    <n v="226001370210"/>
    <s v="-"/>
    <s v="-"/>
    <s v="NA"/>
    <s v="2A"/>
    <s v="Deployed"/>
    <x v="2"/>
    <n v="12"/>
    <n v="21"/>
    <n v="15"/>
    <n v="15"/>
    <n v="16"/>
    <n v="5.4729999999999999"/>
    <s v="Gravel"/>
    <s v="MG2"/>
    <x v="2"/>
    <m/>
    <m/>
  </r>
  <r>
    <m/>
    <m/>
    <n v="226001370218"/>
    <s v="-"/>
    <s v="-"/>
    <s v="NA"/>
    <s v="2A"/>
    <s v="Deployed"/>
    <x v="2"/>
    <n v="12"/>
    <n v="34"/>
    <n v="12"/>
    <n v="12"/>
    <n v="16"/>
    <n v="5.4139999999999997"/>
    <s v="Gravel"/>
    <s v="MG2"/>
    <x v="2"/>
    <m/>
    <m/>
  </r>
  <r>
    <m/>
    <m/>
    <n v="226001370257"/>
    <s v="-"/>
    <s v="-"/>
    <s v="NA"/>
    <s v="2A"/>
    <s v="Deployed"/>
    <x v="2"/>
    <n v="12"/>
    <n v="26"/>
    <n v="20"/>
    <n v="9"/>
    <n v="16"/>
    <n v="4.1790000000000003"/>
    <s v="Gravel"/>
    <s v="MG2"/>
    <x v="2"/>
    <m/>
    <m/>
  </r>
  <r>
    <m/>
    <m/>
    <n v="226001370271"/>
    <s v="-"/>
    <s v="-"/>
    <s v="NA"/>
    <s v="2A"/>
    <s v="Deployed"/>
    <x v="2"/>
    <n v="12"/>
    <n v="24"/>
    <n v="14"/>
    <n v="13"/>
    <n v="16"/>
    <n v="4.8959999999999999"/>
    <s v="Gravel"/>
    <s v="MG2"/>
    <x v="2"/>
    <m/>
    <m/>
  </r>
  <r>
    <m/>
    <m/>
    <n v="226001370272"/>
    <s v="-"/>
    <s v="-"/>
    <s v="NA"/>
    <s v="2A"/>
    <s v="Deployed"/>
    <x v="2"/>
    <n v="12"/>
    <n v="40"/>
    <n v="24"/>
    <n v="19"/>
    <n v="32"/>
    <n v="71.5"/>
    <s v="Gravel"/>
    <s v="CG2"/>
    <x v="5"/>
    <m/>
    <m/>
  </r>
  <r>
    <m/>
    <m/>
    <n v="226001370280"/>
    <s v="-"/>
    <s v="-"/>
    <s v="NA"/>
    <s v="2A"/>
    <s v="Deployed"/>
    <x v="2"/>
    <n v="12"/>
    <n v="41"/>
    <n v="24"/>
    <n v="20"/>
    <n v="32"/>
    <n v="52"/>
    <s v="Gravel"/>
    <s v="CG2"/>
    <x v="5"/>
    <m/>
    <m/>
  </r>
  <r>
    <m/>
    <m/>
    <n v="226001370285"/>
    <s v="-"/>
    <s v="-"/>
    <s v="NA"/>
    <s v="2A"/>
    <s v="Deployed"/>
    <x v="2"/>
    <n v="12"/>
    <n v="31"/>
    <n v="16"/>
    <n v="14"/>
    <n v="16"/>
    <n v="9.2379999999999995"/>
    <s v="Gravel"/>
    <s v="MG2"/>
    <x v="2"/>
    <m/>
    <m/>
  </r>
  <r>
    <m/>
    <m/>
    <n v="226001370298"/>
    <s v="-"/>
    <s v="-"/>
    <s v="NA"/>
    <s v="2A"/>
    <s v="Deployed"/>
    <x v="2"/>
    <n v="12"/>
    <n v="18"/>
    <n v="17"/>
    <n v="10"/>
    <n v="16"/>
    <n v="4.49"/>
    <s v="Gravel"/>
    <s v="MG2"/>
    <x v="2"/>
    <m/>
    <m/>
  </r>
  <r>
    <m/>
    <m/>
    <n v="226001370321"/>
    <s v="-"/>
    <s v="-"/>
    <s v="NA"/>
    <s v="2A"/>
    <s v="Deployed"/>
    <x v="2"/>
    <n v="12"/>
    <n v="25"/>
    <n v="12"/>
    <n v="7"/>
    <n v="16"/>
    <n v="3.9580000000000002"/>
    <s v="Gravel"/>
    <s v="MG2"/>
    <x v="2"/>
    <m/>
    <m/>
  </r>
  <r>
    <m/>
    <m/>
    <n v="230000111515"/>
    <s v="-"/>
    <s v="-"/>
    <s v="NA"/>
    <s v="2A"/>
    <s v="Deployed"/>
    <x v="2"/>
    <n v="32"/>
    <n v="395"/>
    <n v="265"/>
    <n v="205"/>
    <n v="362"/>
    <n v="27100"/>
    <s v="Boulder"/>
    <s v="SB1"/>
    <x v="4"/>
    <m/>
    <m/>
  </r>
  <r>
    <m/>
    <m/>
    <n v="231000039715"/>
    <s v="-"/>
    <s v="-"/>
    <s v="NA"/>
    <s v="2A"/>
    <s v="Deployed"/>
    <x v="2"/>
    <n v="14"/>
    <n v="61"/>
    <n v="31"/>
    <n v="17"/>
    <n v="32"/>
    <n v="42"/>
    <s v="Gravel"/>
    <s v="CG2"/>
    <x v="5"/>
    <m/>
    <m/>
  </r>
  <r>
    <m/>
    <m/>
    <n v="231000039731"/>
    <s v="-"/>
    <s v="-"/>
    <s v="NA"/>
    <s v="2A"/>
    <s v="Deployed"/>
    <x v="2"/>
    <n v="14"/>
    <n v="55"/>
    <n v="30"/>
    <n v="21"/>
    <n v="32"/>
    <n v="87.5"/>
    <s v="Gravel"/>
    <s v="CG2"/>
    <x v="5"/>
    <m/>
    <m/>
  </r>
  <r>
    <m/>
    <m/>
    <n v="231000039734"/>
    <s v="-"/>
    <s v="-"/>
    <s v="NA"/>
    <s v="2A"/>
    <s v="Deployed"/>
    <x v="2"/>
    <n v="14"/>
    <n v="59"/>
    <n v="31"/>
    <n v="30"/>
    <n v="32"/>
    <n v="66"/>
    <s v="Gravel"/>
    <s v="CG2"/>
    <x v="5"/>
    <m/>
    <m/>
  </r>
  <r>
    <m/>
    <m/>
    <n v="231000039756"/>
    <s v="-"/>
    <s v="-"/>
    <s v="NA"/>
    <s v="2A"/>
    <s v="Deployed"/>
    <x v="2"/>
    <n v="14"/>
    <n v="51"/>
    <n v="31"/>
    <n v="27"/>
    <n v="32"/>
    <n v="59"/>
    <s v="Gravel"/>
    <s v="CG2"/>
    <x v="5"/>
    <m/>
    <m/>
  </r>
  <r>
    <m/>
    <m/>
    <n v="231000039774"/>
    <s v="-"/>
    <s v="-"/>
    <s v="NA"/>
    <s v="2A"/>
    <s v="Deployed"/>
    <x v="2"/>
    <n v="14"/>
    <n v="45"/>
    <n v="32"/>
    <n v="20"/>
    <n v="32"/>
    <n v="43.5"/>
    <s v="Gravel"/>
    <s v="CG2"/>
    <x v="5"/>
    <m/>
    <m/>
  </r>
  <r>
    <m/>
    <m/>
    <n v="231000039788"/>
    <s v="-"/>
    <s v="-"/>
    <s v="NA"/>
    <s v="2A"/>
    <s v="Deployed"/>
    <x v="2"/>
    <n v="14"/>
    <n v="51"/>
    <n v="36"/>
    <n v="18"/>
    <n v="32"/>
    <n v="65"/>
    <s v="Gravel"/>
    <s v="CG2"/>
    <x v="5"/>
    <m/>
    <m/>
  </r>
  <r>
    <n v="18"/>
    <n v="111504"/>
    <n v="230000111504"/>
    <n v="279"/>
    <n v="579"/>
    <n v="2"/>
    <s v="2B"/>
    <s v="Deployed"/>
    <x v="3"/>
    <n v="32"/>
    <n v="166"/>
    <n v="128"/>
    <n v="81"/>
    <n v="128"/>
    <n v="2127"/>
    <s v="Cobble"/>
    <s v="SC2"/>
    <x v="0"/>
    <m/>
    <m/>
  </r>
  <r>
    <n v="289"/>
    <n v="111508"/>
    <n v="230000111508"/>
    <n v="217"/>
    <n v="517"/>
    <n v="2"/>
    <s v="2B"/>
    <s v="Deployed"/>
    <x v="3"/>
    <n v="32"/>
    <n v="256"/>
    <n v="214"/>
    <n v="190"/>
    <n v="256"/>
    <n v="16900"/>
    <s v="Cobble"/>
    <s v="LC2"/>
    <x v="3"/>
    <m/>
    <m/>
  </r>
  <r>
    <n v="295"/>
    <n v="111522"/>
    <n v="230000111522"/>
    <n v="238"/>
    <n v="538"/>
    <n v="2"/>
    <s v="2B"/>
    <s v="Deployed"/>
    <x v="3"/>
    <n v="32"/>
    <n v="295"/>
    <n v="250"/>
    <n v="174"/>
    <n v="256"/>
    <n v="16100"/>
    <s v="Cobble"/>
    <s v="LC2"/>
    <x v="3"/>
    <m/>
    <m/>
  </r>
  <r>
    <n v="106"/>
    <n v="111568"/>
    <n v="230000111568"/>
    <n v="291"/>
    <n v="591"/>
    <n v="2"/>
    <s v="2B"/>
    <s v="Deployed"/>
    <x v="3"/>
    <n v="32"/>
    <n v="133"/>
    <n v="87"/>
    <n v="49"/>
    <n v="90"/>
    <n v="784"/>
    <s v="Cobble"/>
    <s v="SC1"/>
    <x v="0"/>
    <m/>
    <m/>
  </r>
  <r>
    <n v="56"/>
    <n v="111572"/>
    <n v="230000111572"/>
    <n v="280"/>
    <n v="580"/>
    <n v="2"/>
    <s v="2B"/>
    <s v="Deployed"/>
    <x v="3"/>
    <n v="32"/>
    <n v="162"/>
    <n v="104"/>
    <n v="67"/>
    <n v="128"/>
    <n v="1710"/>
    <s v="Cobble"/>
    <s v="SC2"/>
    <x v="0"/>
    <m/>
    <m/>
  </r>
  <r>
    <n v="21"/>
    <n v="111584"/>
    <n v="230000111584"/>
    <n v="251"/>
    <n v="551"/>
    <n v="2"/>
    <s v="2B"/>
    <s v="Deployed"/>
    <x v="3"/>
    <n v="32"/>
    <n v="145"/>
    <n v="141"/>
    <n v="67"/>
    <n v="128"/>
    <n v="2105"/>
    <s v="Cobble"/>
    <s v="SC2"/>
    <x v="0"/>
    <m/>
    <m/>
  </r>
  <r>
    <n v="116"/>
    <n v="111604"/>
    <n v="230000111604"/>
    <n v="289"/>
    <n v="589"/>
    <n v="2"/>
    <s v="2B"/>
    <s v="Deployed"/>
    <x v="3"/>
    <n v="32"/>
    <n v="195"/>
    <n v="62"/>
    <n v="56"/>
    <n v="90"/>
    <n v="1437"/>
    <s v="Cobble"/>
    <s v="SC1"/>
    <x v="0"/>
    <m/>
    <m/>
  </r>
  <r>
    <n v="64"/>
    <n v="111606"/>
    <n v="230000111606"/>
    <n v="246"/>
    <n v="546"/>
    <n v="2"/>
    <s v="2B"/>
    <s v="Deployed"/>
    <x v="3"/>
    <n v="32"/>
    <n v="147"/>
    <n v="108"/>
    <n v="64"/>
    <n v="128"/>
    <n v="1636"/>
    <s v="Cobble"/>
    <s v="SC2"/>
    <x v="0"/>
    <m/>
    <m/>
  </r>
  <r>
    <n v="63"/>
    <n v="111638"/>
    <n v="230000111638"/>
    <n v="241"/>
    <n v="541"/>
    <n v="2"/>
    <s v="2B"/>
    <s v="Deployed"/>
    <x v="3"/>
    <n v="32"/>
    <n v="165"/>
    <n v="133"/>
    <n v="106"/>
    <n v="128"/>
    <n v="3239"/>
    <s v="Cobble"/>
    <s v="SC2"/>
    <x v="0"/>
    <m/>
    <m/>
  </r>
  <r>
    <n v="50"/>
    <n v="111646"/>
    <n v="230000111646"/>
    <n v="203"/>
    <n v="503"/>
    <n v="2"/>
    <s v="2B"/>
    <s v="Deployed"/>
    <x v="3"/>
    <n v="32"/>
    <n v="93"/>
    <n v="77"/>
    <n v="55"/>
    <n v="90"/>
    <n v="508"/>
    <s v="Cobble"/>
    <s v="SC1"/>
    <x v="0"/>
    <m/>
    <m/>
  </r>
  <r>
    <n v="38"/>
    <n v="111664"/>
    <n v="230000111664"/>
    <n v="268"/>
    <n v="568"/>
    <n v="2"/>
    <s v="2B"/>
    <s v="Deployed"/>
    <x v="3"/>
    <n v="32"/>
    <n v="116"/>
    <n v="88"/>
    <n v="67"/>
    <n v="90"/>
    <n v="904"/>
    <s v="Cobble"/>
    <s v="SC1"/>
    <x v="0"/>
    <m/>
    <m/>
  </r>
  <r>
    <n v="304"/>
    <n v="111666"/>
    <n v="230000111666"/>
    <n v="210"/>
    <n v="510"/>
    <n v="2"/>
    <s v="2B"/>
    <s v="Deployed"/>
    <x v="3"/>
    <n v="32"/>
    <n v="321"/>
    <n v="290"/>
    <n v="200"/>
    <s v="&gt;256"/>
    <n v="18300"/>
    <s v="Boulder"/>
    <s v="SB1"/>
    <x v="4"/>
    <m/>
    <m/>
  </r>
  <r>
    <n v="36"/>
    <n v="111669"/>
    <n v="230000111669"/>
    <n v="257"/>
    <n v="557"/>
    <n v="2"/>
    <s v="2B"/>
    <s v="Deployed"/>
    <x v="3"/>
    <n v="32"/>
    <n v="151"/>
    <n v="137"/>
    <n v="65"/>
    <n v="128"/>
    <n v="2083"/>
    <s v="Cobble"/>
    <s v="SC2"/>
    <x v="0"/>
    <m/>
    <m/>
  </r>
  <r>
    <n v="52"/>
    <n v="111673"/>
    <n v="230000111673"/>
    <n v="221"/>
    <n v="521"/>
    <n v="2"/>
    <s v="2B"/>
    <s v="Deployed"/>
    <x v="3"/>
    <n v="32"/>
    <n v="139"/>
    <n v="96"/>
    <n v="75"/>
    <n v="128"/>
    <n v="1437"/>
    <s v="Cobble"/>
    <s v="SC2"/>
    <x v="0"/>
    <m/>
    <m/>
  </r>
  <r>
    <n v="30"/>
    <n v="111675"/>
    <n v="230000111675"/>
    <n v="229"/>
    <n v="529"/>
    <n v="2"/>
    <s v="2B"/>
    <s v="Deployed"/>
    <x v="3"/>
    <n v="32"/>
    <n v="98"/>
    <n v="89"/>
    <n v="68"/>
    <n v="90"/>
    <n v="939"/>
    <s v="Cobble"/>
    <s v="SC1"/>
    <x v="0"/>
    <m/>
    <m/>
  </r>
  <r>
    <n v="55"/>
    <n v="111681"/>
    <n v="230000111681"/>
    <n v="205"/>
    <n v="505"/>
    <n v="2"/>
    <s v="2B"/>
    <s v="Deployed"/>
    <x v="3"/>
    <n v="32"/>
    <n v="100"/>
    <n v="65"/>
    <n v="55"/>
    <n v="90"/>
    <n v="572"/>
    <s v="Cobble"/>
    <s v="SC1"/>
    <x v="0"/>
    <m/>
    <m/>
  </r>
  <r>
    <n v="61"/>
    <n v="111696"/>
    <n v="230000111696"/>
    <n v="232"/>
    <n v="532"/>
    <n v="2"/>
    <s v="2B"/>
    <s v="Deployed"/>
    <x v="3"/>
    <n v="32"/>
    <n v="103"/>
    <n v="89"/>
    <n v="59"/>
    <n v="90"/>
    <n v="759"/>
    <s v="Cobble"/>
    <s v="SC1"/>
    <x v="0"/>
    <m/>
    <m/>
  </r>
  <r>
    <n v="77"/>
    <n v="111703"/>
    <n v="230000111703"/>
    <n v="213"/>
    <n v="513"/>
    <n v="2"/>
    <s v="2B"/>
    <s v="Deployed"/>
    <x v="3"/>
    <n v="32"/>
    <n v="114"/>
    <n v="85"/>
    <n v="37"/>
    <n v="90"/>
    <n v="604"/>
    <s v="Cobble"/>
    <s v="SC1"/>
    <x v="0"/>
    <m/>
    <m/>
  </r>
  <r>
    <n v="22"/>
    <n v="111705"/>
    <n v="230000111705"/>
    <n v="253"/>
    <n v="553"/>
    <n v="2"/>
    <s v="2B"/>
    <s v="Deployed"/>
    <x v="3"/>
    <n v="32"/>
    <n v="160"/>
    <n v="84"/>
    <n v="69"/>
    <n v="90"/>
    <n v="1747"/>
    <s v="Cobble"/>
    <s v="SC1"/>
    <x v="0"/>
    <m/>
    <m/>
  </r>
  <r>
    <n v="58"/>
    <n v="111723"/>
    <n v="230000111723"/>
    <n v="208"/>
    <n v="508"/>
    <n v="2"/>
    <s v="2B"/>
    <s v="Deployed"/>
    <x v="3"/>
    <n v="32"/>
    <n v="146"/>
    <n v="89"/>
    <n v="36"/>
    <n v="90"/>
    <n v="807"/>
    <s v="Cobble"/>
    <s v="SC1"/>
    <x v="0"/>
    <m/>
    <m/>
  </r>
  <r>
    <n v="270"/>
    <n v="607504"/>
    <n v="228000607504"/>
    <n v="297"/>
    <n v="597"/>
    <n v="2"/>
    <s v="2B"/>
    <s v="Deployed"/>
    <x v="3"/>
    <n v="23"/>
    <n v="77"/>
    <n v="65"/>
    <n v="40"/>
    <n v="64"/>
    <n v="362"/>
    <s v="Gravel"/>
    <s v="VCG2"/>
    <x v="1"/>
    <m/>
    <m/>
  </r>
  <r>
    <n v="263"/>
    <n v="607511"/>
    <n v="228000607511"/>
    <n v="273"/>
    <n v="573"/>
    <n v="2"/>
    <s v="2B"/>
    <s v="Deployed"/>
    <x v="3"/>
    <n v="23"/>
    <n v="120"/>
    <n v="75"/>
    <n v="50"/>
    <n v="64"/>
    <n v="466"/>
    <s v="Gravel"/>
    <s v="VCG2"/>
    <x v="1"/>
    <m/>
    <m/>
  </r>
  <r>
    <n v="226"/>
    <n v="607514"/>
    <n v="228000607514"/>
    <n v="288"/>
    <n v="588"/>
    <n v="2"/>
    <s v="2B"/>
    <s v="Deployed"/>
    <x v="3"/>
    <n v="23"/>
    <n v="139"/>
    <n v="64"/>
    <n v="54"/>
    <n v="64"/>
    <n v="813"/>
    <s v="Gravel"/>
    <s v="VCG2"/>
    <x v="1"/>
    <m/>
    <m/>
  </r>
  <r>
    <n v="268"/>
    <n v="607526"/>
    <n v="228000607526"/>
    <n v="250"/>
    <n v="550"/>
    <n v="2"/>
    <s v="2B"/>
    <s v="Deployed"/>
    <x v="3"/>
    <n v="23"/>
    <n v="117"/>
    <n v="74"/>
    <n v="43"/>
    <n v="64"/>
    <n v="561"/>
    <s v="Gravel"/>
    <s v="VCG2"/>
    <x v="1"/>
    <m/>
    <m/>
  </r>
  <r>
    <n v="247"/>
    <n v="607527"/>
    <n v="228000607527"/>
    <n v="299"/>
    <n v="599"/>
    <n v="2"/>
    <s v="2B"/>
    <s v="Deployed"/>
    <x v="3"/>
    <n v="23"/>
    <n v="70"/>
    <n v="74"/>
    <n v="55"/>
    <n v="64"/>
    <n v="425"/>
    <s v="Gravel"/>
    <s v="VCG2"/>
    <x v="1"/>
    <m/>
    <m/>
  </r>
  <r>
    <n v="240"/>
    <n v="607540"/>
    <n v="228000607540"/>
    <n v="292"/>
    <n v="592"/>
    <n v="2"/>
    <s v="2B"/>
    <s v="Deployed"/>
    <x v="3"/>
    <n v="23"/>
    <n v="100"/>
    <n v="67"/>
    <n v="46"/>
    <n v="64"/>
    <n v="506"/>
    <s v="Gravel"/>
    <s v="VCG2"/>
    <x v="1"/>
    <m/>
    <m/>
  </r>
  <r>
    <n v="278"/>
    <n v="607548"/>
    <n v="228000607548"/>
    <n v="260"/>
    <n v="560"/>
    <n v="2"/>
    <s v="2B"/>
    <s v="Deployed"/>
    <x v="3"/>
    <n v="23"/>
    <n v="67"/>
    <n v="55"/>
    <n v="52"/>
    <n v="64"/>
    <n v="344"/>
    <s v="Gravel"/>
    <s v="VCG2"/>
    <x v="1"/>
    <m/>
    <m/>
  </r>
  <r>
    <n v="267"/>
    <n v="607554"/>
    <n v="228000607554"/>
    <n v="240"/>
    <n v="540"/>
    <n v="2"/>
    <s v="2B"/>
    <s v="Deployed"/>
    <x v="3"/>
    <n v="23"/>
    <n v="81"/>
    <n v="64"/>
    <n v="30"/>
    <n v="64"/>
    <n v="213"/>
    <s v="Gravel"/>
    <s v="VCG2"/>
    <x v="1"/>
    <m/>
    <m/>
  </r>
  <r>
    <n v="272"/>
    <n v="607570"/>
    <n v="228000607570"/>
    <n v="201"/>
    <n v="501"/>
    <n v="2"/>
    <s v="2B"/>
    <s v="Deployed"/>
    <x v="3"/>
    <n v="23"/>
    <n v="75"/>
    <n v="63"/>
    <n v="48"/>
    <n v="64"/>
    <n v="338"/>
    <s v="Gravel"/>
    <s v="VCG2"/>
    <x v="1"/>
    <m/>
    <m/>
  </r>
  <r>
    <n v="276"/>
    <n v="607572"/>
    <n v="228000607572"/>
    <n v="225"/>
    <n v="525"/>
    <n v="2"/>
    <s v="2B"/>
    <s v="Deployed"/>
    <x v="3"/>
    <n v="23"/>
    <n v="75"/>
    <n v="68"/>
    <n v="37"/>
    <n v="64"/>
    <n v="300"/>
    <s v="Gravel"/>
    <s v="VCG2"/>
    <x v="1"/>
    <m/>
    <m/>
  </r>
  <r>
    <m/>
    <m/>
    <n v="209000133190"/>
    <s v="-"/>
    <s v="-"/>
    <s v="NA"/>
    <s v="2B"/>
    <s v="Deployed"/>
    <x v="3"/>
    <n v="23"/>
    <n v="84"/>
    <n v="64"/>
    <n v="35"/>
    <n v="64"/>
    <n v="376.5"/>
    <s v="Gravel"/>
    <s v="VCG2"/>
    <x v="1"/>
    <s v="Replacement rock for 228000607545, which was previously deployed in riffle 2 but NEVER RECOVERED"/>
    <m/>
  </r>
  <r>
    <m/>
    <m/>
    <n v="226001370213"/>
    <s v="-"/>
    <s v="-"/>
    <s v="NA"/>
    <s v="2B"/>
    <s v="Deployed"/>
    <x v="3"/>
    <n v="12"/>
    <n v="27"/>
    <n v="19"/>
    <n v="12"/>
    <n v="16"/>
    <n v="5.3289999999999997"/>
    <s v="Gravel"/>
    <s v="MG2"/>
    <x v="2"/>
    <m/>
    <m/>
  </r>
  <r>
    <m/>
    <m/>
    <n v="226001370224"/>
    <s v="-"/>
    <s v="-"/>
    <s v="NA"/>
    <s v="2B"/>
    <s v="Deployed"/>
    <x v="3"/>
    <n v="12"/>
    <n v="25"/>
    <n v="15"/>
    <n v="10"/>
    <n v="16"/>
    <n v="5.3756000000000004"/>
    <s v="Gravel"/>
    <s v="MG2"/>
    <x v="2"/>
    <m/>
    <m/>
  </r>
  <r>
    <m/>
    <m/>
    <n v="226001370240"/>
    <s v="-"/>
    <s v="-"/>
    <s v="NA"/>
    <s v="2B"/>
    <s v="Deployed"/>
    <x v="3"/>
    <n v="12"/>
    <n v="21"/>
    <n v="15"/>
    <n v="11"/>
    <n v="16"/>
    <n v="4.4050000000000002"/>
    <s v="Gravel"/>
    <s v="MG2"/>
    <x v="2"/>
    <m/>
    <m/>
  </r>
  <r>
    <m/>
    <m/>
    <n v="226001370250"/>
    <s v="-"/>
    <s v="-"/>
    <s v="NA"/>
    <s v="2B"/>
    <s v="Deployed"/>
    <x v="3"/>
    <n v="12"/>
    <n v="35"/>
    <n v="26"/>
    <n v="17"/>
    <n v="32"/>
    <n v="50"/>
    <s v="Gravel"/>
    <s v="CG2"/>
    <x v="5"/>
    <m/>
    <m/>
  </r>
  <r>
    <m/>
    <m/>
    <n v="226001370253"/>
    <s v="-"/>
    <s v="-"/>
    <s v="NA"/>
    <s v="2B"/>
    <s v="Deployed"/>
    <x v="3"/>
    <n v="12"/>
    <n v="32"/>
    <n v="23"/>
    <n v="14"/>
    <n v="32"/>
    <n v="33.5"/>
    <s v="Gravel"/>
    <s v="CG2"/>
    <x v="5"/>
    <m/>
    <m/>
  </r>
  <r>
    <m/>
    <m/>
    <n v="226001370261"/>
    <s v="-"/>
    <s v="-"/>
    <s v="NA"/>
    <s v="2B"/>
    <s v="Deployed"/>
    <x v="3"/>
    <n v="12"/>
    <n v="33"/>
    <n v="28"/>
    <n v="19"/>
    <n v="32"/>
    <n v="45.5"/>
    <s v="Gravel"/>
    <s v="CG2"/>
    <x v="5"/>
    <m/>
    <m/>
  </r>
  <r>
    <m/>
    <m/>
    <n v="226001370278"/>
    <s v="-"/>
    <s v="-"/>
    <s v="NA"/>
    <s v="2B"/>
    <s v="Deployed"/>
    <x v="3"/>
    <n v="12"/>
    <n v="26"/>
    <n v="16"/>
    <n v="12"/>
    <n v="16"/>
    <n v="5.8090000000000002"/>
    <s v="Gravel"/>
    <s v="MG2"/>
    <x v="2"/>
    <m/>
    <m/>
  </r>
  <r>
    <m/>
    <m/>
    <n v="226001370284"/>
    <s v="-"/>
    <s v="-"/>
    <s v="NA"/>
    <s v="2B"/>
    <s v="Deployed"/>
    <x v="3"/>
    <n v="12"/>
    <n v="22"/>
    <n v="20"/>
    <n v="11"/>
    <n v="16"/>
    <n v="5.4240000000000004"/>
    <s v="Gravel"/>
    <s v="MG2"/>
    <x v="2"/>
    <m/>
    <m/>
  </r>
  <r>
    <m/>
    <m/>
    <n v="226001370286"/>
    <s v="-"/>
    <s v="-"/>
    <s v="NA"/>
    <s v="2B"/>
    <s v="Deployed"/>
    <x v="3"/>
    <n v="12"/>
    <n v="35"/>
    <n v="24"/>
    <n v="14"/>
    <n v="32"/>
    <n v="37.5"/>
    <s v="Gravel"/>
    <s v="CG2"/>
    <x v="5"/>
    <m/>
    <m/>
  </r>
  <r>
    <m/>
    <m/>
    <n v="226001370289"/>
    <s v="-"/>
    <s v="-"/>
    <s v="NA"/>
    <s v="2B"/>
    <s v="Deployed"/>
    <x v="3"/>
    <n v="12"/>
    <n v="20"/>
    <n v="20"/>
    <n v="12"/>
    <n v="16"/>
    <n v="5.2670000000000003"/>
    <s v="Gravel"/>
    <s v="MG2"/>
    <x v="2"/>
    <m/>
    <m/>
  </r>
  <r>
    <m/>
    <m/>
    <n v="226001370299"/>
    <s v="-"/>
    <s v="-"/>
    <s v="NA"/>
    <s v="2B"/>
    <s v="Deployed"/>
    <x v="3"/>
    <n v="12"/>
    <n v="27"/>
    <n v="17"/>
    <n v="11"/>
    <n v="16"/>
    <n v="7.0860000000000003"/>
    <s v="Gravel"/>
    <s v="MG2"/>
    <x v="2"/>
    <m/>
    <m/>
  </r>
  <r>
    <m/>
    <m/>
    <n v="226001370341"/>
    <s v="-"/>
    <s v="-"/>
    <s v="NA"/>
    <s v="2B"/>
    <s v="Deployed"/>
    <x v="3"/>
    <n v="12"/>
    <n v="21"/>
    <n v="17"/>
    <n v="9"/>
    <n v="16"/>
    <n v="5.1340000000000003"/>
    <s v="Gravel"/>
    <s v="MG2"/>
    <x v="2"/>
    <m/>
    <m/>
  </r>
  <r>
    <m/>
    <m/>
    <n v="230000111726"/>
    <s v="-"/>
    <s v="-"/>
    <s v="NA"/>
    <s v="2B"/>
    <s v="Deployed"/>
    <x v="3"/>
    <n v="32"/>
    <n v="330"/>
    <n v="285"/>
    <n v="138"/>
    <n v="362"/>
    <n v="32000"/>
    <s v="Boulder"/>
    <s v="SB1"/>
    <x v="4"/>
    <m/>
    <m/>
  </r>
  <r>
    <m/>
    <m/>
    <n v="230000298004"/>
    <s v="-"/>
    <s v="-"/>
    <s v="NA"/>
    <s v="2B"/>
    <s v="Deployed"/>
    <x v="3"/>
    <n v="32"/>
    <n v="285"/>
    <n v="182"/>
    <n v="120"/>
    <n v="256"/>
    <n v="11600"/>
    <s v="Cobble"/>
    <s v="LC2"/>
    <x v="3"/>
    <m/>
    <m/>
  </r>
  <r>
    <m/>
    <m/>
    <n v="230000298005"/>
    <s v="-"/>
    <s v="-"/>
    <s v="NA"/>
    <s v="2B"/>
    <s v="Deployed"/>
    <x v="3"/>
    <n v="32"/>
    <n v="183"/>
    <n v="158"/>
    <n v="100"/>
    <n v="256"/>
    <n v="4300"/>
    <s v="Cobble"/>
    <s v="LC2"/>
    <x v="3"/>
    <m/>
    <m/>
  </r>
  <r>
    <m/>
    <m/>
    <n v="230000298012"/>
    <s v="-"/>
    <s v="-"/>
    <s v="NA"/>
    <s v="2B"/>
    <s v="Deployed"/>
    <x v="3"/>
    <n v="32"/>
    <n v="193"/>
    <n v="120"/>
    <n v="84"/>
    <n v="256"/>
    <n v="4900"/>
    <s v="Cobble"/>
    <s v="LC2"/>
    <x v="3"/>
    <m/>
    <m/>
  </r>
  <r>
    <m/>
    <m/>
    <n v="231000039732"/>
    <s v="-"/>
    <s v="-"/>
    <s v="NA"/>
    <s v="2B"/>
    <s v="Deployed"/>
    <x v="3"/>
    <n v="14"/>
    <n v="43"/>
    <n v="38"/>
    <n v="19"/>
    <n v="32"/>
    <n v="46"/>
    <s v="Gravel"/>
    <s v="CG2"/>
    <x v="5"/>
    <m/>
    <m/>
  </r>
  <r>
    <m/>
    <m/>
    <n v="231000039736"/>
    <s v="-"/>
    <s v="-"/>
    <s v="NA"/>
    <s v="2B"/>
    <s v="Deployed"/>
    <x v="3"/>
    <n v="14"/>
    <n v="49"/>
    <n v="36"/>
    <n v="20"/>
    <n v="32"/>
    <n v="55.5"/>
    <s v="Gravel"/>
    <s v="CG2"/>
    <x v="5"/>
    <m/>
    <m/>
  </r>
  <r>
    <m/>
    <m/>
    <n v="231000039740"/>
    <s v="-"/>
    <s v="-"/>
    <s v="NA"/>
    <s v="2B"/>
    <s v="Deployed"/>
    <x v="3"/>
    <n v="14"/>
    <n v="50"/>
    <n v="33"/>
    <n v="20"/>
    <n v="32"/>
    <n v="41"/>
    <s v="Gravel"/>
    <s v="CG2"/>
    <x v="5"/>
    <m/>
    <m/>
  </r>
  <r>
    <n v="291"/>
    <n v="111500"/>
    <n v="230000111500"/>
    <n v="331"/>
    <n v="631"/>
    <n v="3"/>
    <m/>
    <s v="X"/>
    <x v="4"/>
    <n v="32"/>
    <n v="265"/>
    <n v="245"/>
    <n v="90"/>
    <n v="256"/>
    <n v="12100"/>
    <s v="Cobble"/>
    <s v="LC2"/>
    <x v="3"/>
    <m/>
    <m/>
  </r>
  <r>
    <n v="23"/>
    <n v="111512"/>
    <n v="230000111512"/>
    <n v="252"/>
    <n v="552"/>
    <n v="2"/>
    <m/>
    <s v="X"/>
    <x v="4"/>
    <n v="32"/>
    <n v="135"/>
    <n v="102"/>
    <n v="78"/>
    <n v="128"/>
    <n v="1872"/>
    <s v="Cobble"/>
    <s v="SC2"/>
    <x v="0"/>
    <m/>
    <m/>
  </r>
  <r>
    <n v="198"/>
    <n v="111514"/>
    <n v="230000111514"/>
    <n v="352"/>
    <n v="652"/>
    <n v="3"/>
    <m/>
    <s v="X"/>
    <x v="4"/>
    <n v="32"/>
    <n v="107"/>
    <n v="96"/>
    <n v="62"/>
    <n v="90"/>
    <n v="894"/>
    <s v="Cobble"/>
    <s v="SC1"/>
    <x v="0"/>
    <m/>
    <m/>
  </r>
  <r>
    <n v="220"/>
    <n v="111529"/>
    <n v="230000111529"/>
    <n v="390"/>
    <n v="690"/>
    <n v="3"/>
    <m/>
    <s v="X"/>
    <x v="4"/>
    <n v="32"/>
    <n v="248"/>
    <n v="168"/>
    <n v="104"/>
    <n v="180"/>
    <n v="5200"/>
    <s v="Cobble"/>
    <s v="LC1"/>
    <x v="3"/>
    <m/>
    <m/>
  </r>
  <r>
    <n v="6"/>
    <n v="111538"/>
    <n v="230000111538"/>
    <n v="282"/>
    <n v="582"/>
    <n v="2"/>
    <m/>
    <s v="X"/>
    <x v="4"/>
    <n v="32"/>
    <n v="186"/>
    <n v="126"/>
    <n v="93"/>
    <n v="128"/>
    <n v="2956"/>
    <s v="Cobble"/>
    <s v="SC2"/>
    <x v="0"/>
    <m/>
    <m/>
  </r>
  <r>
    <n v="188"/>
    <n v="111542"/>
    <n v="230000111542"/>
    <n v="375"/>
    <n v="675"/>
    <n v="3"/>
    <m/>
    <s v="X"/>
    <x v="4"/>
    <n v="32"/>
    <n v="102"/>
    <n v="71"/>
    <n v="69"/>
    <n v="90"/>
    <n v="796"/>
    <s v="Cobble"/>
    <s v="SC1"/>
    <x v="0"/>
    <m/>
    <m/>
  </r>
  <r>
    <n v="287"/>
    <n v="111557"/>
    <n v="230000111557"/>
    <n v="358"/>
    <n v="658"/>
    <n v="3"/>
    <m/>
    <s v="X"/>
    <x v="4"/>
    <n v="32"/>
    <n v="330"/>
    <n v="277"/>
    <n v="129"/>
    <s v="&gt;256"/>
    <n v="17300"/>
    <s v="Boulder"/>
    <s v="SB1"/>
    <x v="4"/>
    <m/>
    <m/>
  </r>
  <r>
    <n v="35"/>
    <n v="111574"/>
    <n v="230000111574"/>
    <n v="269"/>
    <n v="569"/>
    <n v="2"/>
    <m/>
    <s v="X"/>
    <x v="4"/>
    <n v="32"/>
    <n v="122"/>
    <n v="118"/>
    <n v="43"/>
    <n v="128"/>
    <n v="1033"/>
    <s v="Cobble"/>
    <s v="SC2"/>
    <x v="0"/>
    <m/>
    <m/>
  </r>
  <r>
    <n v="215"/>
    <n v="111597"/>
    <n v="230000111597"/>
    <n v="345"/>
    <n v="645"/>
    <n v="3"/>
    <m/>
    <s v="X"/>
    <x v="4"/>
    <n v="32"/>
    <n v="130"/>
    <n v="76"/>
    <n v="70"/>
    <n v="90"/>
    <n v="1058"/>
    <s v="Cobble"/>
    <s v="SC1"/>
    <x v="0"/>
    <m/>
    <m/>
  </r>
  <r>
    <n v="59"/>
    <n v="111601"/>
    <n v="230000111601"/>
    <n v="207"/>
    <n v="507"/>
    <n v="2"/>
    <m/>
    <s v="X"/>
    <x v="4"/>
    <n v="32"/>
    <n v="129"/>
    <n v="115"/>
    <n v="45"/>
    <n v="128"/>
    <n v="1232"/>
    <s v="Cobble"/>
    <s v="SC2"/>
    <x v="0"/>
    <m/>
    <m/>
  </r>
  <r>
    <n v="199"/>
    <n v="111612"/>
    <n v="230000111612"/>
    <n v="378"/>
    <n v="678"/>
    <n v="3"/>
    <m/>
    <s v="X"/>
    <x v="4"/>
    <n v="32"/>
    <n v="135"/>
    <n v="99"/>
    <n v="82"/>
    <n v="128"/>
    <n v="1821"/>
    <s v="Cobble"/>
    <s v="SC2"/>
    <x v="0"/>
    <m/>
    <m/>
  </r>
  <r>
    <n v="53"/>
    <n v="111627"/>
    <n v="230000111627"/>
    <n v="216"/>
    <n v="516"/>
    <n v="2"/>
    <m/>
    <s v="X"/>
    <x v="4"/>
    <n v="32"/>
    <n v="151"/>
    <n v="80"/>
    <n v="39"/>
    <n v="90"/>
    <n v="787"/>
    <s v="Cobble"/>
    <s v="SC1"/>
    <x v="0"/>
    <m/>
    <m/>
  </r>
  <r>
    <n v="216"/>
    <n v="111633"/>
    <n v="230000111633"/>
    <n v="337"/>
    <n v="637"/>
    <n v="3"/>
    <m/>
    <s v="X"/>
    <x v="4"/>
    <n v="32"/>
    <n v="123"/>
    <n v="109"/>
    <n v="74"/>
    <n v="128"/>
    <n v="1530"/>
    <s v="Cobble"/>
    <s v="SC2"/>
    <x v="0"/>
    <m/>
    <m/>
  </r>
  <r>
    <n v="202"/>
    <n v="111635"/>
    <n v="230000111635"/>
    <n v="343"/>
    <n v="643"/>
    <n v="3"/>
    <m/>
    <s v="X"/>
    <x v="4"/>
    <n v="32"/>
    <n v="100"/>
    <n v="86"/>
    <n v="60"/>
    <n v="90"/>
    <n v="643"/>
    <s v="Cobble"/>
    <s v="SC1"/>
    <x v="0"/>
    <m/>
    <m/>
  </r>
  <r>
    <n v="296"/>
    <n v="111640"/>
    <n v="230000111640"/>
    <n v="310"/>
    <n v="610"/>
    <n v="3"/>
    <m/>
    <s v="X"/>
    <x v="4"/>
    <n v="32"/>
    <n v="336"/>
    <n v="221"/>
    <n v="183"/>
    <n v="256"/>
    <n v="18800"/>
    <s v="Cobble"/>
    <s v="LC2"/>
    <x v="3"/>
    <m/>
    <m/>
  </r>
  <r>
    <n v="60"/>
    <n v="111649"/>
    <n v="230000111649"/>
    <n v="222"/>
    <n v="522"/>
    <n v="2"/>
    <m/>
    <s v="X"/>
    <x v="4"/>
    <n v="32"/>
    <n v="150"/>
    <n v="87"/>
    <n v="55"/>
    <n v="90"/>
    <n v="1202"/>
    <s v="Cobble"/>
    <s v="SC1"/>
    <x v="0"/>
    <m/>
    <m/>
  </r>
  <r>
    <n v="203"/>
    <n v="111661"/>
    <n v="230000111661"/>
    <n v="372"/>
    <n v="672"/>
    <n v="3"/>
    <m/>
    <s v="X"/>
    <x v="4"/>
    <n v="32"/>
    <n v="141"/>
    <n v="67"/>
    <n v="45"/>
    <n v="90"/>
    <n v="711"/>
    <s v="Cobble"/>
    <s v="SC1"/>
    <x v="0"/>
    <m/>
    <m/>
  </r>
  <r>
    <n v="208"/>
    <n v="111663"/>
    <n v="230000111663"/>
    <n v="348"/>
    <n v="648"/>
    <n v="3"/>
    <m/>
    <s v="X"/>
    <x v="4"/>
    <n v="32"/>
    <n v="96"/>
    <n v="77"/>
    <n v="43"/>
    <n v="90"/>
    <n v="526"/>
    <s v="Cobble"/>
    <s v="SC1"/>
    <x v="0"/>
    <m/>
    <m/>
  </r>
  <r>
    <n v="152"/>
    <n v="111706"/>
    <n v="230000111706"/>
    <n v="363"/>
    <n v="663"/>
    <n v="3"/>
    <m/>
    <s v="X"/>
    <x v="4"/>
    <n v="32"/>
    <n v="120"/>
    <n v="105"/>
    <n v="62"/>
    <n v="128"/>
    <n v="1063"/>
    <s v="Cobble"/>
    <s v="SC2"/>
    <x v="0"/>
    <m/>
    <m/>
  </r>
  <r>
    <n v="108"/>
    <n v="111745"/>
    <n v="230000111745"/>
    <n v="293"/>
    <n v="593"/>
    <n v="2"/>
    <m/>
    <s v="X"/>
    <x v="4"/>
    <n v="32"/>
    <n v="96"/>
    <n v="94"/>
    <n v="43"/>
    <n v="90"/>
    <n v="833"/>
    <s v="Cobble"/>
    <s v="SC1"/>
    <x v="0"/>
    <m/>
    <m/>
  </r>
  <r>
    <m/>
    <m/>
    <n v="209000133112"/>
    <s v="-"/>
    <s v="-"/>
    <s v="NA"/>
    <m/>
    <s v="X"/>
    <x v="4"/>
    <n v="23"/>
    <n v="70"/>
    <n v="45"/>
    <n v="32"/>
    <n v="45"/>
    <n v="113.5"/>
    <s v="Gravel"/>
    <s v="VCG1"/>
    <x v="1"/>
    <m/>
    <m/>
  </r>
  <r>
    <m/>
    <m/>
    <n v="209000133122"/>
    <s v="-"/>
    <s v="-"/>
    <s v="NA"/>
    <m/>
    <s v="X"/>
    <x v="4"/>
    <n v="23"/>
    <n v="90"/>
    <n v="52"/>
    <n v="44"/>
    <n v="64"/>
    <n v="332.5"/>
    <s v="Gravel"/>
    <s v="VCG2"/>
    <x v="1"/>
    <m/>
    <m/>
  </r>
  <r>
    <m/>
    <m/>
    <n v="209000133133"/>
    <s v="-"/>
    <s v="-"/>
    <s v="NA"/>
    <m/>
    <s v="X"/>
    <x v="4"/>
    <n v="23"/>
    <n v="88"/>
    <n v="51"/>
    <n v="35"/>
    <n v="64"/>
    <n v="230.5"/>
    <s v="Gravel"/>
    <s v="VCG2"/>
    <x v="1"/>
    <m/>
    <m/>
  </r>
  <r>
    <m/>
    <m/>
    <n v="209000133139"/>
    <s v="-"/>
    <s v="-"/>
    <s v="NA"/>
    <m/>
    <s v="X"/>
    <x v="4"/>
    <n v="23"/>
    <n v="55"/>
    <n v="38"/>
    <n v="22"/>
    <n v="45"/>
    <n v="128"/>
    <s v="Gravel"/>
    <s v="VCG1"/>
    <x v="1"/>
    <m/>
    <m/>
  </r>
  <r>
    <m/>
    <m/>
    <n v="209000133145"/>
    <s v="-"/>
    <s v="-"/>
    <s v="NA"/>
    <m/>
    <s v="X"/>
    <x v="4"/>
    <n v="23"/>
    <n v="84"/>
    <n v="71"/>
    <n v="35"/>
    <n v="64"/>
    <n v="359"/>
    <s v="Gravel"/>
    <s v="VCG2"/>
    <x v="1"/>
    <m/>
    <m/>
  </r>
  <r>
    <m/>
    <m/>
    <n v="209000133154"/>
    <s v="-"/>
    <s v="-"/>
    <s v="NA"/>
    <m/>
    <s v="X"/>
    <x v="4"/>
    <n v="23"/>
    <n v="86"/>
    <n v="55"/>
    <n v="34"/>
    <n v="64"/>
    <n v="294.5"/>
    <s v="Gravel"/>
    <s v="VCG2"/>
    <x v="1"/>
    <m/>
    <m/>
  </r>
  <r>
    <m/>
    <m/>
    <n v="209000133166"/>
    <s v="-"/>
    <s v="-"/>
    <s v="NA"/>
    <m/>
    <s v="X"/>
    <x v="4"/>
    <n v="23"/>
    <n v="51"/>
    <n v="44"/>
    <n v="24"/>
    <n v="45"/>
    <n v="70.5"/>
    <s v="Gravel"/>
    <s v="VCG1"/>
    <x v="1"/>
    <m/>
    <m/>
  </r>
  <r>
    <m/>
    <m/>
    <n v="209000133173"/>
    <s v="-"/>
    <s v="-"/>
    <s v="NA"/>
    <m/>
    <s v="X"/>
    <x v="4"/>
    <n v="23"/>
    <n v="81"/>
    <n v="60"/>
    <n v="51"/>
    <n v="64"/>
    <n v="370.5"/>
    <s v="Gravel"/>
    <s v="VCG2"/>
    <x v="1"/>
    <m/>
    <m/>
  </r>
  <r>
    <m/>
    <m/>
    <n v="209000133189"/>
    <s v="-"/>
    <s v="-"/>
    <s v="NA"/>
    <m/>
    <s v="X"/>
    <x v="4"/>
    <n v="23"/>
    <n v="79"/>
    <n v="57"/>
    <n v="39"/>
    <n v="64"/>
    <n v="274.5"/>
    <s v="Gravel"/>
    <s v="VCG2"/>
    <x v="1"/>
    <m/>
    <m/>
  </r>
  <r>
    <m/>
    <m/>
    <n v="209000133195"/>
    <s v="-"/>
    <s v="-"/>
    <s v="NA"/>
    <m/>
    <s v="X"/>
    <x v="4"/>
    <n v="23"/>
    <n v="73"/>
    <n v="46"/>
    <n v="44"/>
    <n v="64"/>
    <n v="207"/>
    <s v="Gravel"/>
    <s v="VCG2"/>
    <x v="1"/>
    <m/>
    <m/>
  </r>
  <r>
    <m/>
    <m/>
    <n v="209000133198"/>
    <s v="-"/>
    <s v="-"/>
    <s v="NA"/>
    <m/>
    <s v="X"/>
    <x v="4"/>
    <n v="23"/>
    <n v="75"/>
    <n v="56"/>
    <n v="45"/>
    <n v="64"/>
    <n v="317.5"/>
    <s v="Gravel"/>
    <s v="VCG2"/>
    <x v="1"/>
    <m/>
    <m/>
  </r>
  <r>
    <m/>
    <m/>
    <n v="209000133202"/>
    <s v="-"/>
    <s v="-"/>
    <s v="NA"/>
    <m/>
    <s v="X"/>
    <x v="4"/>
    <n v="23"/>
    <n v="70"/>
    <n v="55"/>
    <n v="44"/>
    <n v="64"/>
    <n v="225"/>
    <s v="Gravel"/>
    <s v="VCG2"/>
    <x v="1"/>
    <m/>
    <m/>
  </r>
  <r>
    <m/>
    <m/>
    <n v="226001370211"/>
    <s v="-"/>
    <s v="-"/>
    <s v="NA"/>
    <m/>
    <s v="X"/>
    <x v="4"/>
    <n v="12"/>
    <n v="33"/>
    <n v="30"/>
    <n v="14"/>
    <n v="32"/>
    <n v="36"/>
    <s v="Gravel"/>
    <s v="CG2"/>
    <x v="5"/>
    <m/>
    <m/>
  </r>
  <r>
    <m/>
    <m/>
    <n v="226001370252"/>
    <s v="-"/>
    <s v="-"/>
    <s v="NA"/>
    <m/>
    <s v="X"/>
    <x v="4"/>
    <n v="12"/>
    <n v="25"/>
    <n v="18"/>
    <n v="10"/>
    <n v="16"/>
    <n v="4.0049999999999999"/>
    <s v="Gravel"/>
    <s v="MG2"/>
    <x v="2"/>
    <m/>
    <m/>
  </r>
  <r>
    <m/>
    <m/>
    <n v="226001370254"/>
    <s v="-"/>
    <s v="-"/>
    <s v="NA"/>
    <m/>
    <s v="X"/>
    <x v="4"/>
    <n v="12"/>
    <n v="22"/>
    <n v="14"/>
    <n v="12"/>
    <n v="16"/>
    <n v="5.0049999999999999"/>
    <s v="Gravel"/>
    <s v="MG2"/>
    <x v="2"/>
    <m/>
    <m/>
  </r>
  <r>
    <m/>
    <m/>
    <n v="226001370258"/>
    <s v="-"/>
    <s v="-"/>
    <s v="NA"/>
    <m/>
    <s v="X"/>
    <x v="4"/>
    <n v="12"/>
    <n v="20"/>
    <n v="13"/>
    <n v="11"/>
    <n v="16"/>
    <n v="4.2629999999999999"/>
    <s v="Gravel"/>
    <s v="MG2"/>
    <x v="2"/>
    <m/>
    <m/>
  </r>
  <r>
    <m/>
    <m/>
    <n v="226001370260"/>
    <s v="-"/>
    <s v="-"/>
    <s v="NA"/>
    <m/>
    <s v="X"/>
    <x v="4"/>
    <n v="12"/>
    <n v="30"/>
    <n v="26"/>
    <n v="12"/>
    <n v="32"/>
    <n v="33.5"/>
    <s v="Gravel"/>
    <s v="CG2"/>
    <x v="5"/>
    <m/>
    <m/>
  </r>
  <r>
    <m/>
    <m/>
    <n v="226001370263"/>
    <s v="-"/>
    <s v="-"/>
    <s v="NA"/>
    <m/>
    <s v="X"/>
    <x v="4"/>
    <n v="12"/>
    <n v="17"/>
    <n v="17"/>
    <n v="11"/>
    <n v="16"/>
    <n v="3.7269999999999999"/>
    <s v="Gravel"/>
    <s v="MG2"/>
    <x v="2"/>
    <m/>
    <m/>
  </r>
  <r>
    <m/>
    <m/>
    <n v="226001370265"/>
    <s v="-"/>
    <s v="-"/>
    <s v="NA"/>
    <m/>
    <s v="X"/>
    <x v="4"/>
    <n v="12"/>
    <n v="21"/>
    <n v="18"/>
    <n v="11"/>
    <n v="16"/>
    <n v="4.056"/>
    <s v="Gravel"/>
    <s v="MG2"/>
    <x v="2"/>
    <m/>
    <m/>
  </r>
  <r>
    <m/>
    <m/>
    <n v="226001370297"/>
    <s v="-"/>
    <s v="-"/>
    <s v="NA"/>
    <m/>
    <s v="X"/>
    <x v="4"/>
    <n v="12"/>
    <n v="20"/>
    <n v="15"/>
    <n v="14"/>
    <n v="16"/>
    <n v="5.694"/>
    <s v="Gravel"/>
    <s v="MG2"/>
    <x v="2"/>
    <m/>
    <m/>
  </r>
  <r>
    <m/>
    <m/>
    <n v="226001370370"/>
    <s v="-"/>
    <s v="-"/>
    <s v="NA"/>
    <m/>
    <s v="X"/>
    <x v="4"/>
    <n v="12"/>
    <n v="25"/>
    <n v="17"/>
    <n v="13"/>
    <n v="16"/>
    <n v="9.3520000000000003"/>
    <s v="Gravel"/>
    <s v="MG2"/>
    <x v="2"/>
    <m/>
    <m/>
  </r>
  <r>
    <m/>
    <m/>
    <n v="230000111674"/>
    <s v="-"/>
    <s v="-"/>
    <s v="NA"/>
    <m/>
    <s v="X"/>
    <x v="4"/>
    <n v="32"/>
    <n v="297"/>
    <n v="226"/>
    <n v="193"/>
    <n v="256"/>
    <n v="27800"/>
    <s v="Cobble"/>
    <s v="LC2"/>
    <x v="3"/>
    <m/>
    <m/>
  </r>
  <r>
    <m/>
    <m/>
    <n v="230000298018"/>
    <s v="-"/>
    <s v="-"/>
    <s v="NA"/>
    <m/>
    <s v="X"/>
    <x v="4"/>
    <n v="32"/>
    <n v="260"/>
    <n v="185"/>
    <n v="115"/>
    <n v="256"/>
    <n v="6600"/>
    <s v="Cobble"/>
    <s v="LC2"/>
    <x v="3"/>
    <m/>
    <m/>
  </r>
  <r>
    <m/>
    <m/>
    <n v="230000298019"/>
    <s v="-"/>
    <s v="-"/>
    <s v="NA"/>
    <m/>
    <s v="X"/>
    <x v="4"/>
    <n v="32"/>
    <n v="299"/>
    <n v="252"/>
    <n v="120"/>
    <n v="256"/>
    <n v="14900"/>
    <s v="Cobble"/>
    <s v="LC2"/>
    <x v="3"/>
    <m/>
    <m/>
  </r>
  <r>
    <m/>
    <m/>
    <n v="231000039708"/>
    <s v="-"/>
    <s v="-"/>
    <s v="NA"/>
    <m/>
    <s v="X"/>
    <x v="4"/>
    <n v="14"/>
    <n v="45"/>
    <n v="32"/>
    <n v="25"/>
    <n v="32"/>
    <n v="60.5"/>
    <s v="Gravel"/>
    <s v="CG2"/>
    <x v="5"/>
    <m/>
    <m/>
  </r>
  <r>
    <m/>
    <m/>
    <n v="231000039743"/>
    <s v="-"/>
    <s v="-"/>
    <s v="NA"/>
    <m/>
    <s v="X"/>
    <x v="4"/>
    <n v="14"/>
    <n v="54"/>
    <n v="35"/>
    <n v="18"/>
    <n v="32"/>
    <n v="51.5"/>
    <s v="Gravel"/>
    <s v="CG2"/>
    <x v="5"/>
    <m/>
    <m/>
  </r>
  <r>
    <m/>
    <m/>
    <n v="231000039749"/>
    <s v="-"/>
    <s v="-"/>
    <s v="NA"/>
    <m/>
    <s v="X"/>
    <x v="4"/>
    <n v="14"/>
    <n v="53"/>
    <n v="28"/>
    <n v="12"/>
    <n v="32"/>
    <n v="43.5"/>
    <s v="Gravel"/>
    <s v="CG2"/>
    <x v="5"/>
    <m/>
    <m/>
  </r>
  <r>
    <m/>
    <m/>
    <n v="231000039767"/>
    <s v="-"/>
    <s v="-"/>
    <s v="NA"/>
    <m/>
    <s v="X"/>
    <x v="4"/>
    <n v="14"/>
    <n v="50"/>
    <n v="35"/>
    <n v="21"/>
    <n v="32"/>
    <n v="67"/>
    <s v="Gravel"/>
    <s v="CG2"/>
    <x v="5"/>
    <m/>
    <m/>
  </r>
  <r>
    <m/>
    <m/>
    <n v="231000039789"/>
    <s v="-"/>
    <s v="-"/>
    <s v="NA"/>
    <m/>
    <s v="X"/>
    <x v="4"/>
    <n v="14"/>
    <n v="60"/>
    <n v="31"/>
    <n v="24"/>
    <n v="32"/>
    <n v="57"/>
    <s v="Gravel"/>
    <s v="CG2"/>
    <x v="5"/>
    <m/>
    <m/>
  </r>
  <r>
    <m/>
    <m/>
    <n v="231000039796"/>
    <s v="-"/>
    <s v="-"/>
    <s v="NA"/>
    <m/>
    <s v="X"/>
    <x v="4"/>
    <n v="14"/>
    <n v="52"/>
    <n v="35"/>
    <n v="16"/>
    <n v="32"/>
    <n v="58"/>
    <s v="Gravel"/>
    <s v="CG2"/>
    <x v="5"/>
    <m/>
    <m/>
  </r>
  <r>
    <n v="195"/>
    <n v="111505"/>
    <n v="230000111505"/>
    <n v="395"/>
    <n v="695"/>
    <n v="3"/>
    <m/>
    <s v="X"/>
    <x v="5"/>
    <n v="32"/>
    <n v="117"/>
    <n v="77"/>
    <n v="71"/>
    <n v="90"/>
    <n v="941"/>
    <s v="Cobble"/>
    <s v="SC1"/>
    <x v="0"/>
    <m/>
    <m/>
  </r>
  <r>
    <n v="193"/>
    <n v="111513"/>
    <n v="230000111513"/>
    <n v="386"/>
    <n v="686"/>
    <n v="3"/>
    <m/>
    <s v="X"/>
    <x v="5"/>
    <n v="32"/>
    <n v="148"/>
    <n v="93"/>
    <n v="75"/>
    <n v="90"/>
    <n v="1599"/>
    <s v="Cobble"/>
    <s v="SC1"/>
    <x v="0"/>
    <m/>
    <m/>
  </r>
  <r>
    <n v="158"/>
    <n v="111520"/>
    <n v="230000111520"/>
    <n v="355"/>
    <n v="655"/>
    <n v="3"/>
    <m/>
    <s v="X"/>
    <x v="5"/>
    <n v="32"/>
    <n v="134"/>
    <n v="95"/>
    <n v="42"/>
    <n v="90"/>
    <n v="1088"/>
    <s v="Cobble"/>
    <s v="SC1"/>
    <x v="0"/>
    <m/>
    <m/>
  </r>
  <r>
    <n v="12"/>
    <n v="111524"/>
    <n v="230000111524"/>
    <n v="307"/>
    <n v="607"/>
    <n v="3"/>
    <m/>
    <s v="X"/>
    <x v="5"/>
    <n v="32"/>
    <n v="154"/>
    <n v="89"/>
    <n v="64"/>
    <n v="90"/>
    <n v="1292"/>
    <s v="Cobble"/>
    <s v="SC1"/>
    <x v="0"/>
    <m/>
    <m/>
  </r>
  <r>
    <n v="194"/>
    <n v="111533"/>
    <n v="230000111533"/>
    <n v="370"/>
    <n v="670"/>
    <n v="3"/>
    <m/>
    <s v="X"/>
    <x v="5"/>
    <n v="32"/>
    <n v="98"/>
    <n v="93"/>
    <n v="48"/>
    <n v="90"/>
    <n v="686"/>
    <s v="Cobble"/>
    <s v="SC1"/>
    <x v="0"/>
    <m/>
    <m/>
  </r>
  <r>
    <n v="206"/>
    <n v="111543"/>
    <n v="230000111543"/>
    <n v="347"/>
    <n v="647"/>
    <n v="3"/>
    <m/>
    <s v="X"/>
    <x v="5"/>
    <n v="32"/>
    <n v="109"/>
    <n v="88"/>
    <n v="33"/>
    <n v="90"/>
    <n v="649"/>
    <s v="Cobble"/>
    <s v="SC1"/>
    <x v="0"/>
    <m/>
    <m/>
  </r>
  <r>
    <n v="300"/>
    <n v="111554"/>
    <n v="230000111554"/>
    <n v="381"/>
    <n v="681"/>
    <n v="3"/>
    <m/>
    <s v="X"/>
    <x v="5"/>
    <n v="32"/>
    <n v="375"/>
    <n v="265"/>
    <n v="193"/>
    <s v="&gt;256"/>
    <n v="22700"/>
    <s v="Boulder"/>
    <s v="SB1"/>
    <x v="4"/>
    <m/>
    <m/>
  </r>
  <r>
    <n v="145"/>
    <n v="111561"/>
    <n v="230000111561"/>
    <n v="364"/>
    <n v="664"/>
    <n v="3"/>
    <m/>
    <s v="X"/>
    <x v="5"/>
    <n v="32"/>
    <n v="125"/>
    <n v="98"/>
    <n v="59"/>
    <n v="90"/>
    <n v="1054"/>
    <s v="Cobble"/>
    <s v="SC1"/>
    <x v="0"/>
    <m/>
    <m/>
  </r>
  <r>
    <n v="293"/>
    <n v="111565"/>
    <n v="230000111565"/>
    <n v="391"/>
    <n v="691"/>
    <n v="3"/>
    <m/>
    <s v="X"/>
    <x v="5"/>
    <n v="32"/>
    <n v="311"/>
    <n v="241"/>
    <n v="149"/>
    <n v="256"/>
    <n v="13100"/>
    <s v="Cobble"/>
    <s v="LC2"/>
    <x v="3"/>
    <m/>
    <m/>
  </r>
  <r>
    <n v="19"/>
    <n v="111579"/>
    <n v="230000111579"/>
    <n v="319"/>
    <n v="619"/>
    <n v="3"/>
    <m/>
    <s v="X"/>
    <x v="5"/>
    <n v="32"/>
    <n v="121"/>
    <n v="89"/>
    <n v="53"/>
    <n v="90"/>
    <n v="906"/>
    <s v="Cobble"/>
    <s v="SC1"/>
    <x v="0"/>
    <m/>
    <m/>
  </r>
  <r>
    <n v="183"/>
    <n v="111580"/>
    <n v="230000111580"/>
    <n v="359"/>
    <n v="659"/>
    <n v="3"/>
    <m/>
    <s v="X"/>
    <x v="5"/>
    <n v="32"/>
    <n v="115"/>
    <n v="103"/>
    <n v="61"/>
    <n v="90"/>
    <n v="1055"/>
    <s v="Cobble"/>
    <s v="SC1"/>
    <x v="0"/>
    <m/>
    <m/>
  </r>
  <r>
    <n v="7"/>
    <n v="111610"/>
    <n v="230000111610"/>
    <n v="397"/>
    <n v="697"/>
    <n v="3"/>
    <m/>
    <s v="X"/>
    <x v="5"/>
    <n v="32"/>
    <n v="130"/>
    <n v="85"/>
    <n v="56"/>
    <n v="90"/>
    <n v="936"/>
    <s v="Cobble"/>
    <s v="SC1"/>
    <x v="0"/>
    <m/>
    <m/>
  </r>
  <r>
    <n v="2"/>
    <n v="111616"/>
    <n v="230000111616"/>
    <n v="305"/>
    <n v="605"/>
    <n v="3"/>
    <m/>
    <s v="X"/>
    <x v="5"/>
    <n v="32"/>
    <n v="153"/>
    <n v="135"/>
    <n v="74"/>
    <n v="128"/>
    <n v="2113"/>
    <s v="Cobble"/>
    <s v="SC2"/>
    <x v="0"/>
    <m/>
    <m/>
  </r>
  <r>
    <n v="299"/>
    <n v="111617"/>
    <n v="230000111617"/>
    <n v="340"/>
    <n v="640"/>
    <n v="3"/>
    <m/>
    <s v="X"/>
    <x v="5"/>
    <n v="32"/>
    <n v="327"/>
    <n v="250"/>
    <n v="89"/>
    <n v="256"/>
    <n v="9000"/>
    <s v="Cobble"/>
    <s v="LC2"/>
    <x v="3"/>
    <m/>
    <m/>
  </r>
  <r>
    <n v="156"/>
    <n v="111626"/>
    <n v="230000111626"/>
    <n v="368"/>
    <n v="668"/>
    <n v="3"/>
    <m/>
    <s v="X"/>
    <x v="5"/>
    <n v="32"/>
    <n v="105"/>
    <n v="101"/>
    <n v="55"/>
    <n v="90"/>
    <n v="874"/>
    <s v="Cobble"/>
    <s v="SC1"/>
    <x v="0"/>
    <m/>
    <m/>
  </r>
  <r>
    <n v="3"/>
    <n v="111628"/>
    <n v="230000111628"/>
    <n v="303"/>
    <n v="603"/>
    <n v="3"/>
    <m/>
    <s v="X"/>
    <x v="5"/>
    <n v="32"/>
    <n v="180"/>
    <n v="98"/>
    <n v="45"/>
    <n v="90"/>
    <n v="1341"/>
    <s v="Cobble"/>
    <s v="SC1"/>
    <x v="0"/>
    <m/>
    <m/>
  </r>
  <r>
    <n v="197"/>
    <n v="111637"/>
    <n v="230000111637"/>
    <n v="351"/>
    <n v="651"/>
    <n v="3"/>
    <m/>
    <s v="X"/>
    <x v="5"/>
    <n v="32"/>
    <n v="168"/>
    <n v="104"/>
    <n v="67"/>
    <n v="128"/>
    <n v="1687"/>
    <s v="Cobble"/>
    <s v="SC2"/>
    <x v="0"/>
    <m/>
    <m/>
  </r>
  <r>
    <n v="213"/>
    <n v="111659"/>
    <n v="230000111659"/>
    <n v="333"/>
    <n v="633"/>
    <n v="3"/>
    <m/>
    <s v="X"/>
    <x v="5"/>
    <n v="32"/>
    <n v="164"/>
    <n v="139"/>
    <n v="68"/>
    <n v="128"/>
    <n v="2411"/>
    <s v="Cobble"/>
    <s v="SC2"/>
    <x v="0"/>
    <m/>
    <m/>
  </r>
  <r>
    <n v="196"/>
    <n v="111699"/>
    <n v="230000111699"/>
    <n v="377"/>
    <n v="677"/>
    <n v="3"/>
    <m/>
    <s v="X"/>
    <x v="5"/>
    <n v="32"/>
    <n v="185"/>
    <n v="124"/>
    <n v="79"/>
    <n v="128"/>
    <n v="3653"/>
    <s v="Cobble"/>
    <s v="SC2"/>
    <x v="0"/>
    <m/>
    <m/>
  </r>
  <r>
    <n v="201"/>
    <n v="111702"/>
    <n v="230000111702"/>
    <n v="329"/>
    <n v="629"/>
    <n v="3"/>
    <m/>
    <s v="X"/>
    <x v="5"/>
    <n v="32"/>
    <n v="115"/>
    <n v="108"/>
    <n v="100"/>
    <n v="128"/>
    <n v="1144"/>
    <s v="Cobble"/>
    <s v="SC2"/>
    <x v="0"/>
    <m/>
    <m/>
  </r>
  <r>
    <n v="262"/>
    <n v="607568"/>
    <n v="228000607568"/>
    <n v="300"/>
    <n v="600"/>
    <n v="3"/>
    <m/>
    <s v="X"/>
    <x v="5"/>
    <n v="23"/>
    <n v="91"/>
    <n v="69"/>
    <n v="40"/>
    <n v="64"/>
    <n v="384"/>
    <s v="Gravel"/>
    <s v="VCG2"/>
    <x v="1"/>
    <m/>
    <m/>
  </r>
  <r>
    <n v="286"/>
    <n v="607575"/>
    <n v="228000607575"/>
    <n v="373"/>
    <n v="673"/>
    <n v="3"/>
    <m/>
    <s v="X"/>
    <x v="5"/>
    <n v="23"/>
    <n v="105"/>
    <n v="71"/>
    <n v="43"/>
    <n v="64"/>
    <n v="522"/>
    <s v="Gravel"/>
    <s v="VCG2"/>
    <x v="1"/>
    <m/>
    <m/>
  </r>
  <r>
    <m/>
    <m/>
    <n v="209000133150"/>
    <s v="-"/>
    <s v="-"/>
    <s v="NA"/>
    <m/>
    <s v="X"/>
    <x v="5"/>
    <n v="23"/>
    <n v="65"/>
    <n v="36"/>
    <n v="24"/>
    <n v="45"/>
    <n v="94"/>
    <s v="Gravel"/>
    <s v="VCG1"/>
    <x v="1"/>
    <m/>
    <m/>
  </r>
  <r>
    <m/>
    <m/>
    <n v="209000133170"/>
    <s v="-"/>
    <s v="-"/>
    <s v="NA"/>
    <m/>
    <s v="X"/>
    <x v="5"/>
    <n v="23"/>
    <n v="122"/>
    <n v="76"/>
    <n v="38"/>
    <n v="64"/>
    <n v="542.5"/>
    <s v="Gravel"/>
    <s v="VCG2"/>
    <x v="1"/>
    <m/>
    <m/>
  </r>
  <r>
    <m/>
    <m/>
    <n v="209000133177"/>
    <s v="-"/>
    <s v="-"/>
    <s v="NA"/>
    <m/>
    <s v="X"/>
    <x v="5"/>
    <n v="23"/>
    <n v="87"/>
    <n v="66"/>
    <n v="41"/>
    <n v="64"/>
    <n v="368"/>
    <s v="Gravel"/>
    <s v="VCG2"/>
    <x v="1"/>
    <m/>
    <m/>
  </r>
  <r>
    <m/>
    <m/>
    <n v="209000133178"/>
    <s v="-"/>
    <s v="-"/>
    <s v="NA"/>
    <m/>
    <s v="X"/>
    <x v="5"/>
    <n v="23"/>
    <n v="76"/>
    <n v="60"/>
    <n v="33"/>
    <n v="64"/>
    <n v="245.5"/>
    <s v="Gravel"/>
    <s v="VCG2"/>
    <x v="1"/>
    <m/>
    <m/>
  </r>
  <r>
    <m/>
    <m/>
    <n v="209000133186"/>
    <s v="-"/>
    <s v="-"/>
    <s v="NA"/>
    <m/>
    <s v="X"/>
    <x v="5"/>
    <n v="23"/>
    <n v="73"/>
    <n v="60"/>
    <n v="35"/>
    <n v="64"/>
    <n v="286"/>
    <s v="Gravel"/>
    <s v="VCG2"/>
    <x v="1"/>
    <m/>
    <m/>
  </r>
  <r>
    <m/>
    <m/>
    <n v="209000133193"/>
    <s v="-"/>
    <s v="-"/>
    <s v="NA"/>
    <m/>
    <s v="X"/>
    <x v="5"/>
    <n v="23"/>
    <n v="70"/>
    <n v="64"/>
    <n v="45"/>
    <n v="64"/>
    <n v="346.5"/>
    <s v="Gravel"/>
    <s v="VCG2"/>
    <x v="1"/>
    <m/>
    <m/>
  </r>
  <r>
    <m/>
    <m/>
    <n v="209000133196"/>
    <s v="-"/>
    <s v="-"/>
    <s v="NA"/>
    <m/>
    <s v="X"/>
    <x v="5"/>
    <n v="23"/>
    <n v="76"/>
    <n v="62"/>
    <n v="40"/>
    <n v="64"/>
    <n v="296"/>
    <s v="Gravel"/>
    <s v="VCG2"/>
    <x v="1"/>
    <m/>
    <m/>
  </r>
  <r>
    <m/>
    <m/>
    <n v="209000133201"/>
    <s v="-"/>
    <s v="-"/>
    <s v="NA"/>
    <m/>
    <s v="X"/>
    <x v="5"/>
    <n v="23"/>
    <n v="94"/>
    <n v="65"/>
    <n v="45"/>
    <n v="64"/>
    <n v="461.5"/>
    <s v="Gravel"/>
    <s v="VCG2"/>
    <x v="1"/>
    <m/>
    <m/>
  </r>
  <r>
    <m/>
    <m/>
    <n v="209000133492"/>
    <s v="-"/>
    <s v="-"/>
    <s v="NA"/>
    <m/>
    <s v="X"/>
    <x v="5"/>
    <n v="23"/>
    <n v="68"/>
    <n v="54"/>
    <n v="45"/>
    <n v="64"/>
    <n v="212"/>
    <s v="Gravel"/>
    <s v="VCG2"/>
    <x v="1"/>
    <m/>
    <m/>
  </r>
  <r>
    <m/>
    <m/>
    <n v="226001370202"/>
    <s v="-"/>
    <s v="-"/>
    <s v="NA"/>
    <m/>
    <s v="X"/>
    <x v="5"/>
    <n v="12"/>
    <n v="20"/>
    <n v="16"/>
    <n v="15"/>
    <n v="16"/>
    <n v="5.569"/>
    <s v="Gravel"/>
    <s v="MG2"/>
    <x v="2"/>
    <m/>
    <m/>
  </r>
  <r>
    <m/>
    <m/>
    <n v="226001370217"/>
    <s v="-"/>
    <s v="-"/>
    <s v="NA"/>
    <m/>
    <s v="X"/>
    <x v="5"/>
    <n v="12"/>
    <n v="39"/>
    <n v="31"/>
    <n v="14"/>
    <n v="32"/>
    <n v="44.5"/>
    <s v="Gravel"/>
    <s v="CG2"/>
    <x v="5"/>
    <m/>
    <m/>
  </r>
  <r>
    <m/>
    <m/>
    <n v="226001370220"/>
    <s v="-"/>
    <s v="-"/>
    <s v="NA"/>
    <m/>
    <s v="X"/>
    <x v="5"/>
    <n v="12"/>
    <n v="22"/>
    <n v="15"/>
    <n v="10"/>
    <n v="16"/>
    <n v="4.6609999999999996"/>
    <s v="Gravel"/>
    <s v="MG2"/>
    <x v="2"/>
    <m/>
    <m/>
  </r>
  <r>
    <m/>
    <m/>
    <n v="226001370226"/>
    <s v="-"/>
    <s v="-"/>
    <s v="NA"/>
    <m/>
    <s v="X"/>
    <x v="5"/>
    <n v="12"/>
    <n v="41"/>
    <n v="22"/>
    <n v="14"/>
    <n v="32"/>
    <n v="31"/>
    <s v="Gravel"/>
    <s v="CG2"/>
    <x v="5"/>
    <m/>
    <m/>
  </r>
  <r>
    <m/>
    <m/>
    <n v="226001370229"/>
    <s v="-"/>
    <s v="-"/>
    <s v="NA"/>
    <m/>
    <s v="X"/>
    <x v="5"/>
    <n v="12"/>
    <n v="26"/>
    <n v="16"/>
    <n v="9"/>
    <n v="16"/>
    <n v="4.2229999999999999"/>
    <s v="Gravel"/>
    <s v="MG2"/>
    <x v="2"/>
    <m/>
    <m/>
  </r>
  <r>
    <m/>
    <m/>
    <n v="226001370242"/>
    <s v="-"/>
    <s v="-"/>
    <s v="NA"/>
    <m/>
    <s v="X"/>
    <x v="5"/>
    <n v="12"/>
    <n v="24"/>
    <n v="21"/>
    <n v="12"/>
    <n v="16"/>
    <n v="4.8280000000000003"/>
    <s v="Gravel"/>
    <s v="MG2"/>
    <x v="2"/>
    <m/>
    <m/>
  </r>
  <r>
    <m/>
    <m/>
    <n v="226001370246"/>
    <s v="-"/>
    <s v="-"/>
    <s v="NA"/>
    <m/>
    <s v="X"/>
    <x v="5"/>
    <n v="12"/>
    <n v="21"/>
    <n v="17"/>
    <n v="11"/>
    <n v="16"/>
    <n v="5.37"/>
    <s v="Gravel"/>
    <s v="MG2"/>
    <x v="2"/>
    <m/>
    <m/>
  </r>
  <r>
    <m/>
    <m/>
    <n v="226001370248"/>
    <s v="-"/>
    <s v="-"/>
    <s v="NA"/>
    <m/>
    <s v="X"/>
    <x v="5"/>
    <n v="12"/>
    <n v="28"/>
    <n v="28"/>
    <n v="26"/>
    <n v="32"/>
    <n v="45"/>
    <s v="Gravel"/>
    <s v="CG2"/>
    <x v="5"/>
    <m/>
    <m/>
  </r>
  <r>
    <m/>
    <m/>
    <n v="226001370268"/>
    <s v="-"/>
    <s v="-"/>
    <s v="NA"/>
    <m/>
    <s v="X"/>
    <x v="5"/>
    <n v="12"/>
    <n v="18"/>
    <n v="16"/>
    <n v="12"/>
    <n v="16"/>
    <n v="4.5060000000000002"/>
    <s v="Gravel"/>
    <s v="MG2"/>
    <x v="2"/>
    <m/>
    <m/>
  </r>
  <r>
    <m/>
    <m/>
    <n v="226001370270"/>
    <s v="-"/>
    <s v="-"/>
    <s v="NA"/>
    <m/>
    <s v="X"/>
    <x v="5"/>
    <n v="12"/>
    <n v="39"/>
    <n v="29"/>
    <n v="12"/>
    <n v="32"/>
    <n v="33"/>
    <s v="Gravel"/>
    <s v="CG2"/>
    <x v="5"/>
    <m/>
    <m/>
  </r>
  <r>
    <m/>
    <m/>
    <n v="226001370282"/>
    <s v="-"/>
    <s v="-"/>
    <s v="NA"/>
    <m/>
    <s v="X"/>
    <x v="5"/>
    <n v="12"/>
    <n v="39"/>
    <n v="28"/>
    <n v="18"/>
    <n v="32"/>
    <n v="53"/>
    <s v="Gravel"/>
    <s v="CG2"/>
    <x v="5"/>
    <m/>
    <m/>
  </r>
  <r>
    <m/>
    <m/>
    <n v="226001370283"/>
    <s v="-"/>
    <s v="-"/>
    <s v="NA"/>
    <m/>
    <s v="X"/>
    <x v="5"/>
    <n v="12"/>
    <n v="30"/>
    <n v="29"/>
    <n v="17"/>
    <n v="32"/>
    <n v="41.5"/>
    <s v="Gravel"/>
    <s v="CG2"/>
    <x v="5"/>
    <m/>
    <m/>
  </r>
  <r>
    <m/>
    <m/>
    <n v="226001370300"/>
    <s v="-"/>
    <s v="-"/>
    <s v="NA"/>
    <m/>
    <s v="X"/>
    <x v="5"/>
    <n v="12"/>
    <n v="24"/>
    <n v="15"/>
    <n v="13"/>
    <n v="16"/>
    <n v="5.7910000000000004"/>
    <s v="Gravel"/>
    <s v="MG2"/>
    <x v="2"/>
    <m/>
    <m/>
  </r>
  <r>
    <m/>
    <m/>
    <n v="226001370385"/>
    <s v="-"/>
    <s v="-"/>
    <s v="NA"/>
    <m/>
    <s v="X"/>
    <x v="5"/>
    <n v="12"/>
    <n v="22"/>
    <n v="17"/>
    <n v="13"/>
    <n v="16"/>
    <n v="6.3710000000000004"/>
    <s v="Gravel"/>
    <s v="MG2"/>
    <x v="2"/>
    <m/>
    <m/>
  </r>
  <r>
    <m/>
    <m/>
    <n v="230000298009"/>
    <s v="-"/>
    <s v="-"/>
    <s v="NA"/>
    <m/>
    <s v="X"/>
    <x v="5"/>
    <n v="32"/>
    <n v="225"/>
    <n v="149"/>
    <n v="112"/>
    <n v="256"/>
    <n v="6900"/>
    <s v="Cobble"/>
    <s v="LC2"/>
    <x v="3"/>
    <m/>
    <m/>
  </r>
  <r>
    <m/>
    <m/>
    <n v="230000298010"/>
    <s v="-"/>
    <s v="-"/>
    <s v="NA"/>
    <m/>
    <s v="X"/>
    <x v="5"/>
    <n v="32"/>
    <n v="310"/>
    <n v="175"/>
    <n v="65"/>
    <n v="256"/>
    <n v="10400"/>
    <s v="Cobble"/>
    <s v="LC2"/>
    <x v="3"/>
    <m/>
    <m/>
  </r>
  <r>
    <m/>
    <m/>
    <n v="230000298015"/>
    <s v="-"/>
    <s v="-"/>
    <s v="NA"/>
    <m/>
    <s v="X"/>
    <x v="5"/>
    <n v="32"/>
    <n v="178"/>
    <n v="165"/>
    <n v="46"/>
    <n v="256"/>
    <n v="57000"/>
    <s v="Cobble"/>
    <s v="LC2"/>
    <x v="3"/>
    <m/>
    <m/>
  </r>
  <r>
    <m/>
    <m/>
    <n v="231000039793"/>
    <s v="-"/>
    <s v="-"/>
    <s v="NA"/>
    <m/>
    <s v="X"/>
    <x v="5"/>
    <n v="14"/>
    <n v="61"/>
    <n v="35"/>
    <n v="26"/>
    <n v="32"/>
    <n v="81.5"/>
    <s v="Gravel"/>
    <s v="CG2"/>
    <x v="5"/>
    <m/>
    <m/>
  </r>
  <r>
    <m/>
    <m/>
    <n v="231000039794"/>
    <s v="-"/>
    <s v="-"/>
    <s v="NA"/>
    <m/>
    <s v="X"/>
    <x v="5"/>
    <n v="14"/>
    <n v="42"/>
    <n v="33"/>
    <n v="21"/>
    <n v="45"/>
    <n v="79.5"/>
    <s v="Gravel"/>
    <s v="VCG1"/>
    <x v="1"/>
    <m/>
    <m/>
  </r>
  <r>
    <m/>
    <m/>
    <n v="209000133110"/>
    <s v="-"/>
    <s v="-"/>
    <s v="NA"/>
    <s v="GravelAug"/>
    <s v="Deployed"/>
    <x v="6"/>
    <n v="23"/>
    <n v="131"/>
    <n v="92"/>
    <n v="72"/>
    <n v="128"/>
    <n v="1429"/>
    <s v="Cobble"/>
    <s v="SC2"/>
    <x v="0"/>
    <m/>
    <m/>
  </r>
  <r>
    <m/>
    <m/>
    <n v="209000133126"/>
    <s v="-"/>
    <s v="-"/>
    <s v="NA"/>
    <s v="GravelAug"/>
    <s v="Deployed"/>
    <x v="6"/>
    <n v="23"/>
    <n v="196"/>
    <n v="92"/>
    <n v="78"/>
    <n v="128"/>
    <n v="2591"/>
    <s v="Cobble"/>
    <s v="SC2"/>
    <x v="0"/>
    <m/>
    <m/>
  </r>
  <r>
    <m/>
    <m/>
    <n v="209000133130"/>
    <s v="-"/>
    <s v="-"/>
    <s v="NA"/>
    <s v="GravelAug"/>
    <s v="Deployed"/>
    <x v="6"/>
    <n v="23"/>
    <n v="80"/>
    <n v="60"/>
    <n v="36"/>
    <n v="64"/>
    <n v="289"/>
    <s v="Gravel"/>
    <s v="VCG2"/>
    <x v="1"/>
    <m/>
    <m/>
  </r>
  <r>
    <m/>
    <m/>
    <n v="209000133134"/>
    <s v="-"/>
    <s v="-"/>
    <s v="NA"/>
    <s v="GravelAug"/>
    <s v="Deployed"/>
    <x v="6"/>
    <n v="23"/>
    <n v="63"/>
    <n v="51"/>
    <n v="34"/>
    <n v="64"/>
    <n v="157"/>
    <s v="Gravel"/>
    <s v="VCG2"/>
    <x v="1"/>
    <m/>
    <m/>
  </r>
  <r>
    <m/>
    <m/>
    <n v="209000133137"/>
    <s v="-"/>
    <s v="-"/>
    <s v="NA"/>
    <s v="GravelAug"/>
    <s v="Deployed"/>
    <x v="6"/>
    <n v="23"/>
    <n v="165"/>
    <n v="74"/>
    <n v="64"/>
    <n v="90"/>
    <n v="1338.5"/>
    <s v="Cobble"/>
    <s v="SC1"/>
    <x v="0"/>
    <m/>
    <m/>
  </r>
  <r>
    <m/>
    <m/>
    <n v="209000133147"/>
    <s v="-"/>
    <s v="-"/>
    <s v="NA"/>
    <s v="GravelAug"/>
    <s v="Deployed"/>
    <x v="6"/>
    <n v="23"/>
    <n v="65"/>
    <n v="61"/>
    <n v="41"/>
    <n v="64"/>
    <n v="265.5"/>
    <s v="Gravel"/>
    <s v="VCG2"/>
    <x v="1"/>
    <m/>
    <m/>
  </r>
  <r>
    <m/>
    <m/>
    <n v="209000133151"/>
    <s v="-"/>
    <s v="-"/>
    <s v="NA"/>
    <s v="GravelAug"/>
    <s v="Deployed"/>
    <x v="6"/>
    <n v="23"/>
    <n v="90"/>
    <n v="58"/>
    <n v="40"/>
    <n v="64"/>
    <n v="295.5"/>
    <s v="Gravel"/>
    <s v="VCG2"/>
    <x v="1"/>
    <m/>
    <m/>
  </r>
  <r>
    <m/>
    <m/>
    <n v="209000133155"/>
    <s v="-"/>
    <s v="-"/>
    <s v="NA"/>
    <s v="GravelAug"/>
    <s v="Deployed"/>
    <x v="6"/>
    <n v="23"/>
    <n v="118"/>
    <n v="85"/>
    <n v="39"/>
    <n v="90"/>
    <n v="868"/>
    <s v="Cobble"/>
    <s v="SC1"/>
    <x v="0"/>
    <m/>
    <m/>
  </r>
  <r>
    <m/>
    <m/>
    <n v="209000133175"/>
    <s v="-"/>
    <s v="-"/>
    <s v="NA"/>
    <s v="GravelAug"/>
    <s v="Deployed"/>
    <x v="6"/>
    <n v="23"/>
    <n v="159"/>
    <n v="105"/>
    <n v="68"/>
    <n v="128"/>
    <n v="2043"/>
    <s v="Cobble"/>
    <s v="SC2"/>
    <x v="0"/>
    <m/>
    <m/>
  </r>
  <r>
    <m/>
    <m/>
    <n v="209000133179"/>
    <s v="-"/>
    <s v="-"/>
    <s v="NA"/>
    <s v="GravelAug"/>
    <s v="Deployed"/>
    <x v="6"/>
    <n v="23"/>
    <n v="84"/>
    <n v="58"/>
    <n v="47"/>
    <n v="64"/>
    <n v="371"/>
    <s v="Gravel"/>
    <s v="VCG2"/>
    <x v="1"/>
    <m/>
    <m/>
  </r>
  <r>
    <m/>
    <m/>
    <n v="209000133181"/>
    <s v="-"/>
    <s v="-"/>
    <s v="NA"/>
    <s v="GravelAug"/>
    <s v="Deployed"/>
    <x v="6"/>
    <n v="23"/>
    <n v="115"/>
    <n v="81"/>
    <n v="58"/>
    <n v="90"/>
    <n v="893"/>
    <s v="Cobble"/>
    <s v="SC1"/>
    <x v="0"/>
    <m/>
    <m/>
  </r>
  <r>
    <m/>
    <m/>
    <n v="209000133183"/>
    <s v="-"/>
    <s v="-"/>
    <s v="NA"/>
    <s v="GravelAug"/>
    <s v="Deployed"/>
    <x v="6"/>
    <n v="23"/>
    <n v="81"/>
    <n v="57"/>
    <n v="46"/>
    <n v="64"/>
    <n v="332"/>
    <s v="Gravel"/>
    <s v="VCG2"/>
    <x v="1"/>
    <m/>
    <m/>
  </r>
  <r>
    <m/>
    <m/>
    <n v="209000133185"/>
    <s v="-"/>
    <s v="-"/>
    <s v="NA"/>
    <s v="GravelAug"/>
    <s v="Deployed"/>
    <x v="6"/>
    <n v="23"/>
    <n v="99"/>
    <n v="63"/>
    <n v="40"/>
    <n v="64"/>
    <n v="407"/>
    <s v="Gravel"/>
    <s v="VCG2"/>
    <x v="1"/>
    <m/>
    <m/>
  </r>
  <r>
    <m/>
    <m/>
    <n v="209000133187"/>
    <s v="-"/>
    <s v="-"/>
    <s v="NA"/>
    <s v="GravelAug"/>
    <s v="Deployed"/>
    <x v="6"/>
    <n v="23"/>
    <n v="95"/>
    <n v="94"/>
    <n v="40"/>
    <n v="90"/>
    <n v="630.5"/>
    <s v="Cobble"/>
    <s v="SC1"/>
    <x v="0"/>
    <m/>
    <m/>
  </r>
  <r>
    <m/>
    <m/>
    <n v="209000133191"/>
    <s v="-"/>
    <s v="-"/>
    <s v="NA"/>
    <s v="GravelAug"/>
    <s v="Deployed"/>
    <x v="6"/>
    <n v="23"/>
    <n v="92"/>
    <n v="52"/>
    <n v="50"/>
    <n v="64"/>
    <n v="543"/>
    <s v="Gravel"/>
    <s v="VCG2"/>
    <x v="1"/>
    <m/>
    <m/>
  </r>
  <r>
    <m/>
    <m/>
    <n v="209000133192"/>
    <s v="-"/>
    <s v="-"/>
    <s v="NA"/>
    <s v="GravelAug"/>
    <s v="Deployed"/>
    <x v="6"/>
    <n v="32"/>
    <n v="117"/>
    <n v="105"/>
    <n v="60"/>
    <n v="128"/>
    <n v="1101"/>
    <s v="Cobble"/>
    <s v="SC2"/>
    <x v="0"/>
    <m/>
    <m/>
  </r>
  <r>
    <m/>
    <m/>
    <n v="209000133194"/>
    <s v="-"/>
    <s v="-"/>
    <s v="NA"/>
    <s v="GravelAug"/>
    <s v="Deployed"/>
    <x v="6"/>
    <n v="23"/>
    <n v="85"/>
    <n v="66"/>
    <n v="42"/>
    <n v="64"/>
    <n v="348"/>
    <s v="Gravel"/>
    <s v="VCG2"/>
    <x v="1"/>
    <m/>
    <m/>
  </r>
  <r>
    <m/>
    <m/>
    <n v="209000133204"/>
    <s v="-"/>
    <s v="-"/>
    <s v="NA"/>
    <s v="GravelAug"/>
    <s v="Deployed"/>
    <x v="6"/>
    <n v="23"/>
    <n v="66"/>
    <n v="55"/>
    <n v="45"/>
    <n v="64"/>
    <n v="207.5"/>
    <s v="Gravel"/>
    <s v="VCG2"/>
    <x v="1"/>
    <m/>
    <m/>
  </r>
  <r>
    <m/>
    <m/>
    <n v="209000133209"/>
    <s v="-"/>
    <s v="-"/>
    <s v="NA"/>
    <s v="GravelAug"/>
    <s v="Deployed"/>
    <x v="6"/>
    <n v="23"/>
    <n v="124"/>
    <n v="118"/>
    <n v="87"/>
    <n v="128"/>
    <n v="1659.5"/>
    <s v="Cobble"/>
    <s v="SC2"/>
    <x v="0"/>
    <m/>
    <m/>
  </r>
  <r>
    <m/>
    <m/>
    <n v="226001370200"/>
    <s v="-"/>
    <s v="-"/>
    <s v="NA"/>
    <s v="GravelAug"/>
    <s v="Deployed"/>
    <x v="6"/>
    <n v="12"/>
    <n v="17"/>
    <n v="15"/>
    <n v="10"/>
    <n v="16"/>
    <n v="3.8220000000000001"/>
    <s v="Gravel"/>
    <s v="MG2"/>
    <x v="2"/>
    <m/>
    <m/>
  </r>
  <r>
    <m/>
    <m/>
    <n v="226001370216"/>
    <s v="-"/>
    <s v="-"/>
    <s v="NA"/>
    <s v="GravelAug"/>
    <s v="Deployed"/>
    <x v="6"/>
    <n v="12"/>
    <n v="24"/>
    <n v="15"/>
    <n v="14"/>
    <n v="16"/>
    <n v="4.9610000000000003"/>
    <s v="Gravel"/>
    <s v="MG2"/>
    <x v="2"/>
    <m/>
    <m/>
  </r>
  <r>
    <m/>
    <m/>
    <n v="226001370275"/>
    <s v="-"/>
    <s v="-"/>
    <s v="NA"/>
    <s v="GravelAug"/>
    <s v="Deployed"/>
    <x v="6"/>
    <n v="12"/>
    <n v="37"/>
    <n v="27"/>
    <n v="14"/>
    <n v="32"/>
    <n v="39"/>
    <s v="Gravel"/>
    <s v="CG2"/>
    <x v="5"/>
    <m/>
    <m/>
  </r>
  <r>
    <m/>
    <m/>
    <n v="226001370293"/>
    <s v="-"/>
    <s v="-"/>
    <s v="NA"/>
    <s v="GravelAug"/>
    <s v="Deployed"/>
    <x v="6"/>
    <n v="12"/>
    <n v="23"/>
    <n v="20"/>
    <n v="11"/>
    <n v="16"/>
    <n v="6.117"/>
    <s v="Gravel"/>
    <s v="MG2"/>
    <x v="2"/>
    <m/>
    <m/>
  </r>
  <r>
    <m/>
    <m/>
    <n v="226001370294"/>
    <s v="-"/>
    <s v="-"/>
    <s v="NA"/>
    <s v="GravelAug"/>
    <s v="Deployed"/>
    <x v="6"/>
    <n v="12"/>
    <n v="50"/>
    <n v="29"/>
    <n v="15"/>
    <n v="32"/>
    <n v="58"/>
    <s v="Gravel"/>
    <s v="CG2"/>
    <x v="5"/>
    <m/>
    <m/>
  </r>
  <r>
    <m/>
    <m/>
    <n v="226001370330"/>
    <s v="-"/>
    <s v="-"/>
    <s v="NA"/>
    <s v="GravelAug"/>
    <s v="Deployed"/>
    <x v="6"/>
    <n v="12"/>
    <n v="22"/>
    <n v="15"/>
    <n v="14"/>
    <n v="16"/>
    <n v="8.2050000000000001"/>
    <s v="Gravel"/>
    <s v="MG2"/>
    <x v="2"/>
    <m/>
    <m/>
  </r>
  <r>
    <m/>
    <m/>
    <n v="230000298006"/>
    <s v="-"/>
    <s v="-"/>
    <s v="NA"/>
    <s v="GravelAug"/>
    <s v="Deployed"/>
    <x v="6"/>
    <n v="32"/>
    <n v="264"/>
    <n v="167"/>
    <n v="82"/>
    <n v="256"/>
    <n v="8600"/>
    <s v="Cobble"/>
    <s v="LC2"/>
    <x v="3"/>
    <m/>
    <m/>
  </r>
  <r>
    <m/>
    <m/>
    <n v="230000298016"/>
    <s v="-"/>
    <s v="-"/>
    <s v="NA"/>
    <s v="GravelAug"/>
    <s v="Deployed"/>
    <x v="6"/>
    <n v="32"/>
    <n v="250"/>
    <n v="175"/>
    <n v="98"/>
    <n v="256"/>
    <n v="9700"/>
    <s v="Cobble"/>
    <s v="LC2"/>
    <x v="3"/>
    <m/>
    <m/>
  </r>
  <r>
    <m/>
    <m/>
    <n v="231000039706"/>
    <s v="-"/>
    <s v="-"/>
    <s v="NA"/>
    <s v="GravelAug"/>
    <s v="Deployed"/>
    <x v="6"/>
    <n v="14"/>
    <n v="46"/>
    <n v="27"/>
    <n v="26"/>
    <n v="32"/>
    <n v="66"/>
    <s v="Gravel"/>
    <s v="CG2"/>
    <x v="5"/>
    <m/>
    <m/>
  </r>
  <r>
    <m/>
    <m/>
    <n v="231000039712"/>
    <s v="-"/>
    <s v="-"/>
    <s v="NA"/>
    <s v="GravelAug"/>
    <s v="Deployed"/>
    <x v="6"/>
    <n v="14"/>
    <n v="45"/>
    <n v="36"/>
    <n v="25"/>
    <n v="32"/>
    <n v="54.5"/>
    <s v="Gravel"/>
    <s v="CG2"/>
    <x v="5"/>
    <m/>
    <m/>
  </r>
  <r>
    <m/>
    <m/>
    <n v="231000039751"/>
    <s v="-"/>
    <s v="-"/>
    <s v="NA"/>
    <s v="GravelAug"/>
    <s v="Deployed"/>
    <x v="6"/>
    <n v="14"/>
    <n v="36"/>
    <n v="32"/>
    <n v="31"/>
    <n v="32"/>
    <n v="58"/>
    <s v="Gravel"/>
    <s v="CG2"/>
    <x v="5"/>
    <m/>
    <m/>
  </r>
  <r>
    <n v="13"/>
    <n v="111502"/>
    <n v="230000111502"/>
    <n v="278"/>
    <n v="578"/>
    <n v="2"/>
    <m/>
    <s v="X"/>
    <x v="7"/>
    <n v="32"/>
    <n v="148"/>
    <n v="121"/>
    <n v="63"/>
    <n v="128"/>
    <n v="2125"/>
    <s v="Cobble"/>
    <s v="SC2"/>
    <x v="0"/>
    <m/>
    <m/>
  </r>
  <r>
    <n v="189"/>
    <n v="111526"/>
    <n v="230000111526"/>
    <n v="242"/>
    <n v="542"/>
    <n v="2"/>
    <m/>
    <s v="X"/>
    <x v="7"/>
    <n v="32"/>
    <n v="119"/>
    <n v="101"/>
    <n v="43"/>
    <n v="90"/>
    <n v="1036"/>
    <s v="Cobble"/>
    <s v="SC1"/>
    <x v="0"/>
    <m/>
    <m/>
  </r>
  <r>
    <n v="24"/>
    <n v="111553"/>
    <n v="230000111553"/>
    <n v="256"/>
    <n v="556"/>
    <n v="2"/>
    <m/>
    <s v="X"/>
    <x v="7"/>
    <n v="32"/>
    <n v="144"/>
    <n v="123"/>
    <n v="55"/>
    <n v="128"/>
    <n v="1551"/>
    <s v="Cobble"/>
    <s v="SC2"/>
    <x v="0"/>
    <m/>
    <m/>
  </r>
  <r>
    <n v="190"/>
    <n v="111608"/>
    <n v="230000111608"/>
    <n v="385"/>
    <n v="685"/>
    <n v="3"/>
    <m/>
    <s v="X"/>
    <x v="7"/>
    <n v="32"/>
    <n v="160"/>
    <n v="123"/>
    <n v="71"/>
    <n v="128"/>
    <n v="2236"/>
    <s v="Cobble"/>
    <s v="SC2"/>
    <x v="0"/>
    <m/>
    <m/>
  </r>
  <r>
    <n v="154"/>
    <n v="111611"/>
    <n v="230000111611"/>
    <n v="371"/>
    <n v="671"/>
    <n v="3"/>
    <m/>
    <s v="X"/>
    <x v="7"/>
    <n v="32"/>
    <n v="105"/>
    <n v="76"/>
    <n v="43"/>
    <n v="90"/>
    <n v="548"/>
    <s v="Cobble"/>
    <s v="SC1"/>
    <x v="0"/>
    <m/>
    <m/>
  </r>
  <r>
    <n v="54"/>
    <n v="111620"/>
    <n v="230000111620"/>
    <n v="204"/>
    <n v="504"/>
    <n v="2"/>
    <m/>
    <s v="X"/>
    <x v="7"/>
    <n v="32"/>
    <n v="159"/>
    <n v="120"/>
    <n v="46"/>
    <n v="128"/>
    <n v="1290"/>
    <s v="Cobble"/>
    <s v="SC2"/>
    <x v="0"/>
    <m/>
    <m/>
  </r>
  <r>
    <n v="32"/>
    <n v="111655"/>
    <n v="230000111655"/>
    <n v="258"/>
    <n v="558"/>
    <n v="2"/>
    <m/>
    <s v="X"/>
    <x v="7"/>
    <n v="32"/>
    <n v="107"/>
    <n v="68"/>
    <n v="56"/>
    <n v="90"/>
    <n v="697"/>
    <s v="Cobble"/>
    <s v="SC1"/>
    <x v="0"/>
    <m/>
    <m/>
  </r>
  <r>
    <n v="49"/>
    <n v="111711"/>
    <n v="230000111711"/>
    <n v="243"/>
    <n v="543"/>
    <n v="2"/>
    <m/>
    <s v="X"/>
    <x v="7"/>
    <n v="32"/>
    <n v="155"/>
    <n v="106"/>
    <n v="45"/>
    <n v="128"/>
    <n v="990"/>
    <s v="Cobble"/>
    <s v="SC2"/>
    <x v="0"/>
    <m/>
    <m/>
  </r>
  <r>
    <n v="281"/>
    <n v="607500"/>
    <n v="228000607500"/>
    <n v="356"/>
    <n v="656"/>
    <n v="3"/>
    <m/>
    <s v="X"/>
    <x v="7"/>
    <n v="23"/>
    <n v="102"/>
    <n v="64"/>
    <n v="55"/>
    <n v="64"/>
    <n v="373"/>
    <s v="Gravel"/>
    <s v="VCG2"/>
    <x v="1"/>
    <m/>
    <m/>
  </r>
  <r>
    <n v="221"/>
    <n v="607518"/>
    <n v="228000607518"/>
    <n v="399"/>
    <n v="699"/>
    <n v="3"/>
    <m/>
    <s v="X"/>
    <x v="7"/>
    <n v="23"/>
    <n v="86"/>
    <n v="66"/>
    <n v="38"/>
    <n v="64"/>
    <s v="NA"/>
    <s v="Gravel"/>
    <s v="VCG2"/>
    <x v="1"/>
    <m/>
    <m/>
  </r>
  <r>
    <n v="235"/>
    <n v="607519"/>
    <n v="228000607519"/>
    <n v="369"/>
    <n v="669"/>
    <n v="3"/>
    <m/>
    <s v="X"/>
    <x v="7"/>
    <n v="23"/>
    <n v="81"/>
    <n v="64"/>
    <n v="41"/>
    <n v="64"/>
    <n v="437"/>
    <s v="Gravel"/>
    <s v="VCG2"/>
    <x v="1"/>
    <m/>
    <m/>
  </r>
  <r>
    <n v="230"/>
    <n v="607522"/>
    <n v="228000607522"/>
    <n v="306"/>
    <n v="606"/>
    <n v="3"/>
    <m/>
    <s v="X"/>
    <x v="7"/>
    <n v="23"/>
    <n v="136"/>
    <n v="61"/>
    <n v="33"/>
    <n v="64"/>
    <n v="516"/>
    <s v="Gravel"/>
    <s v="VCG2"/>
    <x v="1"/>
    <m/>
    <m/>
  </r>
  <r>
    <n v="282"/>
    <n v="607523"/>
    <n v="228000607523"/>
    <n v="344"/>
    <n v="644"/>
    <n v="3"/>
    <m/>
    <s v="X"/>
    <x v="7"/>
    <n v="23"/>
    <n v="112"/>
    <n v="60"/>
    <n v="45"/>
    <n v="64"/>
    <n v="579"/>
    <s v="Gravel"/>
    <s v="VCG2"/>
    <x v="1"/>
    <m/>
    <m/>
  </r>
  <r>
    <n v="285"/>
    <n v="607525"/>
    <n v="228000607525"/>
    <n v="313"/>
    <n v="613"/>
    <n v="3"/>
    <m/>
    <s v="X"/>
    <x v="7"/>
    <n v="23"/>
    <n v="90"/>
    <n v="71"/>
    <n v="34"/>
    <n v="64"/>
    <n v="414"/>
    <s v="Gravel"/>
    <s v="VCG2"/>
    <x v="1"/>
    <m/>
    <m/>
  </r>
  <r>
    <n v="260"/>
    <n v="607542"/>
    <n v="228000607542"/>
    <n v="383"/>
    <n v="683"/>
    <n v="3"/>
    <m/>
    <s v="X"/>
    <x v="7"/>
    <n v="23"/>
    <n v="119"/>
    <n v="64"/>
    <n v="45"/>
    <n v="64"/>
    <n v="469"/>
    <s v="Gravel"/>
    <s v="VCG2"/>
    <x v="1"/>
    <m/>
    <m/>
  </r>
  <r>
    <n v="248"/>
    <n v="607553"/>
    <n v="228000607553"/>
    <n v="388"/>
    <n v="688"/>
    <n v="3"/>
    <m/>
    <s v="X"/>
    <x v="7"/>
    <n v="23"/>
    <n v="76"/>
    <n v="59"/>
    <n v="50"/>
    <n v="64"/>
    <n v="435"/>
    <s v="Gravel"/>
    <s v="VCG2"/>
    <x v="1"/>
    <m/>
    <m/>
  </r>
  <r>
    <n v="246"/>
    <n v="607555"/>
    <n v="228000607555"/>
    <n v="332"/>
    <n v="632"/>
    <n v="3"/>
    <m/>
    <s v="X"/>
    <x v="7"/>
    <n v="23"/>
    <n v="73"/>
    <n v="52"/>
    <n v="40"/>
    <n v="64"/>
    <n v="263"/>
    <s v="Gravel"/>
    <s v="VCG2"/>
    <x v="1"/>
    <m/>
    <m/>
  </r>
  <r>
    <n v="236"/>
    <n v="607574"/>
    <n v="228000607574"/>
    <n v="376"/>
    <n v="676"/>
    <n v="3"/>
    <m/>
    <s v="X"/>
    <x v="7"/>
    <n v="23"/>
    <n v="62"/>
    <n v="43"/>
    <n v="32"/>
    <n v="64"/>
    <n v="140"/>
    <s v="Gravel"/>
    <s v="VCG2"/>
    <x v="1"/>
    <m/>
    <m/>
  </r>
  <r>
    <m/>
    <m/>
    <n v="209000133113"/>
    <s v="-"/>
    <s v="-"/>
    <s v="NA"/>
    <m/>
    <s v="X"/>
    <x v="7"/>
    <n v="23"/>
    <n v="100"/>
    <n v="59"/>
    <n v="51"/>
    <n v="90"/>
    <n v="629"/>
    <s v="Cobble"/>
    <s v="SC1"/>
    <x v="0"/>
    <m/>
    <m/>
  </r>
  <r>
    <m/>
    <m/>
    <n v="209000133132"/>
    <s v="-"/>
    <s v="-"/>
    <s v="NA"/>
    <m/>
    <s v="X"/>
    <x v="7"/>
    <n v="23"/>
    <n v="135"/>
    <n v="95"/>
    <n v="73"/>
    <n v="128"/>
    <n v="1350"/>
    <s v="Cobble"/>
    <s v="SC2"/>
    <x v="0"/>
    <m/>
    <m/>
  </r>
  <r>
    <m/>
    <m/>
    <n v="226001370201"/>
    <s v="-"/>
    <s v="-"/>
    <s v="NA"/>
    <m/>
    <s v="X"/>
    <x v="7"/>
    <n v="12"/>
    <n v="26"/>
    <n v="16"/>
    <n v="7"/>
    <n v="16"/>
    <n v="3.7989999999999999"/>
    <s v="Gravel"/>
    <s v="MG2"/>
    <x v="2"/>
    <m/>
    <m/>
  </r>
  <r>
    <m/>
    <m/>
    <n v="226001370207"/>
    <s v="-"/>
    <s v="-"/>
    <s v="NA"/>
    <m/>
    <s v="X"/>
    <x v="7"/>
    <n v="12"/>
    <n v="22"/>
    <n v="19"/>
    <n v="14"/>
    <n v="22.6"/>
    <n v="6.7359999999999998"/>
    <s v="Gravel"/>
    <s v="CG1"/>
    <x v="5"/>
    <m/>
    <m/>
  </r>
  <r>
    <m/>
    <m/>
    <n v="226001370208"/>
    <s v="-"/>
    <s v="-"/>
    <s v="NA"/>
    <m/>
    <s v="X"/>
    <x v="7"/>
    <n v="12"/>
    <n v="20"/>
    <n v="18"/>
    <n v="15"/>
    <n v="22.6"/>
    <n v="5.6379999999999999"/>
    <s v="Gravel"/>
    <s v="CG1"/>
    <x v="5"/>
    <m/>
    <m/>
  </r>
  <r>
    <m/>
    <m/>
    <n v="226001370214"/>
    <s v="-"/>
    <s v="-"/>
    <s v="NA"/>
    <m/>
    <s v="X"/>
    <x v="7"/>
    <n v="12"/>
    <n v="26"/>
    <n v="18"/>
    <n v="17"/>
    <n v="22.6"/>
    <n v="8.4770000000000003"/>
    <s v="Gravel"/>
    <s v="CG1"/>
    <x v="5"/>
    <m/>
    <m/>
  </r>
  <r>
    <m/>
    <m/>
    <n v="226001370221"/>
    <s v="-"/>
    <s v="-"/>
    <s v="NA"/>
    <m/>
    <s v="X"/>
    <x v="7"/>
    <n v="12"/>
    <n v="23"/>
    <n v="17"/>
    <n v="15"/>
    <n v="16"/>
    <n v="7.0439999999999996"/>
    <s v="Gravel"/>
    <s v="MG2"/>
    <x v="2"/>
    <m/>
    <m/>
  </r>
  <r>
    <m/>
    <m/>
    <n v="226001370225"/>
    <s v="-"/>
    <s v="-"/>
    <s v="NA"/>
    <m/>
    <s v="X"/>
    <x v="7"/>
    <n v="12"/>
    <n v="22"/>
    <n v="15"/>
    <n v="13"/>
    <n v="16"/>
    <n v="5.19"/>
    <s v="Gravel"/>
    <s v="MG2"/>
    <x v="2"/>
    <m/>
    <m/>
  </r>
  <r>
    <m/>
    <m/>
    <n v="226001370234"/>
    <s v="-"/>
    <s v="-"/>
    <s v="NA"/>
    <m/>
    <s v="X"/>
    <x v="7"/>
    <n v="12"/>
    <n v="19"/>
    <n v="16"/>
    <n v="6"/>
    <n v="16"/>
    <n v="2.2789999999999999"/>
    <s v="Gravel"/>
    <s v="MG2"/>
    <x v="2"/>
    <m/>
    <m/>
  </r>
  <r>
    <m/>
    <m/>
    <n v="226001370241"/>
    <s v="-"/>
    <s v="-"/>
    <s v="NA"/>
    <m/>
    <s v="X"/>
    <x v="7"/>
    <n v="12"/>
    <n v="22"/>
    <n v="16"/>
    <n v="12"/>
    <n v="16"/>
    <n v="5.0819999999999999"/>
    <s v="Gravel"/>
    <s v="MG2"/>
    <x v="2"/>
    <m/>
    <m/>
  </r>
  <r>
    <m/>
    <m/>
    <n v="226001370247"/>
    <s v="-"/>
    <s v="-"/>
    <s v="NA"/>
    <m/>
    <s v="X"/>
    <x v="7"/>
    <n v="12"/>
    <n v="22"/>
    <n v="15"/>
    <n v="10"/>
    <n v="16"/>
    <n v="3.0179999999999998"/>
    <s v="Gravel"/>
    <s v="MG2"/>
    <x v="2"/>
    <m/>
    <m/>
  </r>
  <r>
    <m/>
    <m/>
    <n v="226001370269"/>
    <s v="-"/>
    <s v="-"/>
    <s v="NA"/>
    <m/>
    <s v="X"/>
    <x v="7"/>
    <n v="12"/>
    <n v="21"/>
    <n v="16"/>
    <n v="12"/>
    <n v="16"/>
    <n v="4.8789999999999996"/>
    <s v="Gravel"/>
    <s v="MG2"/>
    <x v="2"/>
    <m/>
    <m/>
  </r>
  <r>
    <m/>
    <m/>
    <n v="226001370273"/>
    <s v="-"/>
    <s v="-"/>
    <s v="NA"/>
    <m/>
    <s v="X"/>
    <x v="7"/>
    <n v="12"/>
    <n v="18"/>
    <n v="15"/>
    <n v="9"/>
    <n v="16"/>
    <n v="2.4430000000000001"/>
    <s v="Gravel"/>
    <s v="MG2"/>
    <x v="2"/>
    <m/>
    <m/>
  </r>
  <r>
    <m/>
    <m/>
    <n v="226001370276"/>
    <s v="-"/>
    <s v="-"/>
    <s v="NA"/>
    <m/>
    <s v="X"/>
    <x v="7"/>
    <n v="12"/>
    <n v="25"/>
    <n v="20"/>
    <n v="10"/>
    <n v="16"/>
    <n v="5.391"/>
    <s v="Gravel"/>
    <s v="MG2"/>
    <x v="2"/>
    <m/>
    <m/>
  </r>
  <r>
    <m/>
    <m/>
    <n v="226001370296"/>
    <s v="-"/>
    <s v="-"/>
    <s v="NA"/>
    <m/>
    <s v="X"/>
    <x v="7"/>
    <n v="12"/>
    <n v="22"/>
    <n v="15"/>
    <n v="9"/>
    <n v="16"/>
    <n v="3.569"/>
    <s v="Gravel"/>
    <s v="MG2"/>
    <x v="2"/>
    <m/>
    <m/>
  </r>
  <r>
    <m/>
    <m/>
    <n v="231000039704"/>
    <s v="-"/>
    <s v="-"/>
    <s v="NA"/>
    <m/>
    <s v="X"/>
    <x v="7"/>
    <n v="14"/>
    <n v="56"/>
    <n v="29"/>
    <n v="18"/>
    <n v="32"/>
    <n v="50"/>
    <s v="Gravel"/>
    <s v="CG2"/>
    <x v="5"/>
    <m/>
    <m/>
  </r>
  <r>
    <m/>
    <m/>
    <n v="231000039766"/>
    <s v="-"/>
    <s v="-"/>
    <s v="NA"/>
    <m/>
    <s v="X"/>
    <x v="7"/>
    <n v="14"/>
    <n v="38"/>
    <n v="35"/>
    <n v="26"/>
    <n v="32"/>
    <n v="44"/>
    <s v="Gravel"/>
    <s v="CG2"/>
    <x v="5"/>
    <m/>
    <m/>
  </r>
  <r>
    <m/>
    <m/>
    <n v="231000039792"/>
    <s v="-"/>
    <s v="-"/>
    <s v="NA"/>
    <m/>
    <s v="X"/>
    <x v="7"/>
    <n v="14"/>
    <n v="42"/>
    <n v="29"/>
    <n v="23"/>
    <n v="32"/>
    <n v="40.5"/>
    <s v="Gravel"/>
    <s v="CG2"/>
    <x v="5"/>
    <m/>
    <m/>
  </r>
  <r>
    <m/>
    <m/>
    <n v="209000132730"/>
    <s v="-"/>
    <s v="-"/>
    <s v="NA"/>
    <m/>
    <s v="new"/>
    <x v="7"/>
    <n v="23"/>
    <n v="213"/>
    <n v="165"/>
    <n v="116"/>
    <n v="180"/>
    <n v="6700"/>
    <s v="Cobble"/>
    <s v="LC1"/>
    <x v="3"/>
    <m/>
    <m/>
  </r>
  <r>
    <m/>
    <m/>
    <n v="209000132759"/>
    <s v="-"/>
    <s v="-"/>
    <s v="NA"/>
    <m/>
    <s v="new"/>
    <x v="7"/>
    <n v="23"/>
    <n v="185"/>
    <n v="175"/>
    <n v="98"/>
    <n v="180"/>
    <n v="5000"/>
    <s v="Cobble"/>
    <s v="LC1"/>
    <x v="3"/>
    <m/>
    <m/>
  </r>
  <r>
    <m/>
    <m/>
    <n v="226001370262"/>
    <s v="-"/>
    <s v="-"/>
    <s v="NA"/>
    <m/>
    <s v="new"/>
    <x v="7"/>
    <n v="12"/>
    <n v="30"/>
    <n v="20"/>
    <n v="20"/>
    <n v="22.6"/>
    <n v="18.5"/>
    <s v="Gravel"/>
    <s v="CG1"/>
    <x v="5"/>
    <m/>
    <m/>
  </r>
  <r>
    <m/>
    <m/>
    <n v="226001370227"/>
    <s v="-"/>
    <s v="-"/>
    <s v="NA"/>
    <m/>
    <s v="new"/>
    <x v="7"/>
    <n v="12"/>
    <n v="50"/>
    <n v="27"/>
    <n v="21"/>
    <n v="32"/>
    <n v="33"/>
    <s v="Gravel"/>
    <s v="CG2"/>
    <x v="5"/>
    <m/>
    <m/>
  </r>
  <r>
    <m/>
    <m/>
    <n v="226001370325"/>
    <s v="-"/>
    <s v="-"/>
    <s v="NA"/>
    <m/>
    <s v="new"/>
    <x v="7"/>
    <n v="12"/>
    <n v="37"/>
    <n v="35"/>
    <n v="25"/>
    <n v="32"/>
    <n v="50"/>
    <s v="Gravel"/>
    <s v="CG2"/>
    <x v="5"/>
    <m/>
    <m/>
  </r>
  <r>
    <m/>
    <m/>
    <n v="226001370249"/>
    <s v="-"/>
    <s v="-"/>
    <s v="NA"/>
    <m/>
    <s v="new"/>
    <x v="7"/>
    <n v="12"/>
    <n v="58"/>
    <n v="35"/>
    <n v="22"/>
    <n v="32"/>
    <n v="60"/>
    <s v="Gravel"/>
    <s v="CG2"/>
    <x v="5"/>
    <m/>
    <m/>
  </r>
  <r>
    <m/>
    <m/>
    <n v="226001370203"/>
    <s v="-"/>
    <s v="-"/>
    <s v="NA"/>
    <s v="Overflow"/>
    <s v="Deployed"/>
    <x v="8"/>
    <n v="12"/>
    <n v="21"/>
    <n v="16"/>
    <n v="10"/>
    <n v="16"/>
    <n v="5.1230000000000002"/>
    <s v="Gravel"/>
    <s v="MG2"/>
    <x v="2"/>
    <m/>
    <m/>
  </r>
  <r>
    <m/>
    <m/>
    <n v="226001370204"/>
    <s v="-"/>
    <s v="-"/>
    <s v="NA"/>
    <s v="Overflow"/>
    <s v="Deployed"/>
    <x v="8"/>
    <n v="12"/>
    <n v="21"/>
    <n v="18"/>
    <n v="10"/>
    <n v="16"/>
    <n v="5.0670000000000002"/>
    <s v="Gravel"/>
    <s v="MG2"/>
    <x v="2"/>
    <m/>
    <m/>
  </r>
  <r>
    <m/>
    <m/>
    <n v="226001370205"/>
    <s v="-"/>
    <s v="-"/>
    <s v="NA"/>
    <s v="Overflow"/>
    <s v="Deployed"/>
    <x v="8"/>
    <n v="12"/>
    <n v="35"/>
    <n v="25"/>
    <n v="18"/>
    <n v="32"/>
    <n v="45"/>
    <s v="Gravel"/>
    <s v="CG2"/>
    <x v="5"/>
    <m/>
    <m/>
  </r>
  <r>
    <m/>
    <m/>
    <n v="226001370222"/>
    <s v="-"/>
    <s v="-"/>
    <s v="NA"/>
    <s v="Overflow"/>
    <s v="Deployed"/>
    <x v="8"/>
    <n v="12"/>
    <n v="26"/>
    <n v="18"/>
    <n v="11"/>
    <n v="16"/>
    <n v="7.0077999999999996"/>
    <s v="Gravel"/>
    <s v="MG2"/>
    <x v="2"/>
    <m/>
    <m/>
  </r>
  <r>
    <m/>
    <m/>
    <n v="226001370230"/>
    <s v="-"/>
    <s v="-"/>
    <s v="NA"/>
    <s v="Overflow"/>
    <s v="Deployed"/>
    <x v="8"/>
    <n v="12"/>
    <n v="47"/>
    <n v="29"/>
    <n v="16"/>
    <n v="32"/>
    <n v="59"/>
    <s v="Gravel"/>
    <s v="CG2"/>
    <x v="5"/>
    <m/>
    <m/>
  </r>
  <r>
    <m/>
    <m/>
    <n v="226001370236"/>
    <s v="-"/>
    <s v="-"/>
    <s v="NA"/>
    <s v="Overflow"/>
    <s v="Deployed"/>
    <x v="8"/>
    <n v="12"/>
    <n v="27"/>
    <n v="21"/>
    <n v="16"/>
    <n v="32"/>
    <n v="33"/>
    <s v="Gravel"/>
    <s v="CG2"/>
    <x v="5"/>
    <m/>
    <m/>
  </r>
  <r>
    <m/>
    <m/>
    <n v="226001370259"/>
    <s v="-"/>
    <s v="-"/>
    <s v="NA"/>
    <s v="Overflow"/>
    <s v="Deployed"/>
    <x v="8"/>
    <n v="12"/>
    <n v="22"/>
    <n v="17"/>
    <n v="10"/>
    <n v="16"/>
    <n v="4.2729999999999997"/>
    <s v="Gravel"/>
    <s v="MG2"/>
    <x v="2"/>
    <m/>
    <m/>
  </r>
  <r>
    <m/>
    <m/>
    <n v="226001370291"/>
    <s v="-"/>
    <s v="-"/>
    <s v="NA"/>
    <s v="Overflow"/>
    <s v="Deployed"/>
    <x v="8"/>
    <n v="12"/>
    <n v="36"/>
    <n v="29"/>
    <n v="10"/>
    <n v="32"/>
    <n v="32"/>
    <s v="Gravel"/>
    <s v="CG2"/>
    <x v="5"/>
    <m/>
    <m/>
  </r>
  <r>
    <m/>
    <m/>
    <n v="226001370397"/>
    <s v="-"/>
    <s v="-"/>
    <s v="NA"/>
    <s v="Overflow"/>
    <s v="Deployed"/>
    <x v="8"/>
    <n v="12"/>
    <n v="20"/>
    <n v="18"/>
    <n v="7"/>
    <n v="16"/>
    <n v="3.093"/>
    <s v="Gravel"/>
    <s v="MG2"/>
    <x v="2"/>
    <m/>
    <m/>
  </r>
  <r>
    <m/>
    <m/>
    <n v="231000039741"/>
    <s v="-"/>
    <s v="-"/>
    <s v="NA"/>
    <s v="Overflow"/>
    <s v="Deployed"/>
    <x v="8"/>
    <n v="14"/>
    <n v="35"/>
    <n v="39"/>
    <n v="21"/>
    <n v="32"/>
    <n v="35.5"/>
    <s v="Gravel"/>
    <s v="CG2"/>
    <x v="5"/>
    <m/>
    <m/>
  </r>
  <r>
    <n v="11"/>
    <n v="111501"/>
    <n v="230000111501"/>
    <n v="304"/>
    <n v="604"/>
    <n v="3"/>
    <m/>
    <s v="X"/>
    <x v="9"/>
    <n v="32"/>
    <n v="148"/>
    <n v="110"/>
    <n v="100"/>
    <n v="128"/>
    <n v="2344"/>
    <s v="Cobble"/>
    <s v="SC2"/>
    <x v="0"/>
    <m/>
    <m/>
  </r>
  <r>
    <n v="166"/>
    <n v="111506"/>
    <n v="230000111506"/>
    <n v="192"/>
    <n v="492"/>
    <n v="1"/>
    <m/>
    <s v="X"/>
    <x v="9"/>
    <n v="32"/>
    <n v="110"/>
    <n v="108"/>
    <n v="41"/>
    <n v="128"/>
    <n v="941"/>
    <s v="Cobble"/>
    <s v="SC2"/>
    <x v="0"/>
    <m/>
    <m/>
  </r>
  <r>
    <n v="14"/>
    <n v="111509"/>
    <n v="230000111509"/>
    <n v="322"/>
    <n v="622"/>
    <n v="3"/>
    <m/>
    <s v="X"/>
    <x v="9"/>
    <n v="32"/>
    <n v="103"/>
    <n v="99"/>
    <n v="48"/>
    <n v="90"/>
    <n v="750"/>
    <s v="Cobble"/>
    <s v="SC1"/>
    <x v="0"/>
    <m/>
    <m/>
  </r>
  <r>
    <n v="184"/>
    <n v="111511"/>
    <n v="230000111511"/>
    <n v="396"/>
    <n v="696"/>
    <n v="3"/>
    <m/>
    <s v="X"/>
    <x v="9"/>
    <n v="32"/>
    <n v="106"/>
    <n v="93"/>
    <n v="80"/>
    <n v="90"/>
    <n v="1175"/>
    <s v="Cobble"/>
    <s v="SC1"/>
    <x v="0"/>
    <m/>
    <m/>
  </r>
  <r>
    <n v="16"/>
    <n v="111518"/>
    <n v="230000111518"/>
    <n v="312"/>
    <n v="612"/>
    <n v="3"/>
    <m/>
    <s v="X"/>
    <x v="9"/>
    <n v="32"/>
    <n v="129"/>
    <n v="102"/>
    <n v="56"/>
    <n v="90"/>
    <n v="1168"/>
    <s v="Cobble"/>
    <s v="SC1"/>
    <x v="0"/>
    <m/>
    <m/>
  </r>
  <r>
    <n v="187"/>
    <n v="111519"/>
    <n v="230000111519"/>
    <n v="389"/>
    <n v="689"/>
    <n v="3"/>
    <m/>
    <s v="X"/>
    <x v="9"/>
    <n v="32"/>
    <n v="151"/>
    <n v="141"/>
    <n v="52"/>
    <n v="128"/>
    <n v="1937"/>
    <s v="Cobble"/>
    <s v="SC2"/>
    <x v="0"/>
    <m/>
    <m/>
  </r>
  <r>
    <n v="8"/>
    <n v="111528"/>
    <n v="230000111528"/>
    <n v="314"/>
    <n v="614"/>
    <n v="3"/>
    <m/>
    <s v="X"/>
    <x v="9"/>
    <n v="32"/>
    <n v="116"/>
    <n v="93"/>
    <n v="67"/>
    <n v="90"/>
    <n v="1027"/>
    <s v="Cobble"/>
    <s v="SC1"/>
    <x v="0"/>
    <m/>
    <m/>
  </r>
  <r>
    <n v="167"/>
    <n v="111535"/>
    <n v="230000111535"/>
    <n v="183"/>
    <n v="483"/>
    <n v="1"/>
    <m/>
    <s v="X"/>
    <x v="9"/>
    <n v="32"/>
    <n v="168"/>
    <n v="101"/>
    <n v="97"/>
    <n v="128"/>
    <n v="1715"/>
    <s v="Cobble"/>
    <s v="SC2"/>
    <x v="0"/>
    <m/>
    <m/>
  </r>
  <r>
    <n v="9"/>
    <n v="111537"/>
    <n v="230000111537"/>
    <n v="308"/>
    <n v="608"/>
    <n v="3"/>
    <m/>
    <s v="X"/>
    <x v="9"/>
    <n v="32"/>
    <n v="158"/>
    <n v="99"/>
    <n v="67"/>
    <n v="128"/>
    <n v="1856"/>
    <s v="Cobble"/>
    <s v="SC2"/>
    <x v="0"/>
    <m/>
    <m/>
  </r>
  <r>
    <n v="17"/>
    <n v="111539"/>
    <n v="230000111539"/>
    <n v="302"/>
    <n v="602"/>
    <n v="3"/>
    <m/>
    <s v="X"/>
    <x v="9"/>
    <n v="32"/>
    <n v="153"/>
    <n v="112"/>
    <n v="75"/>
    <n v="128"/>
    <n v="1871"/>
    <s v="Cobble"/>
    <s v="SC2"/>
    <x v="0"/>
    <m/>
    <m/>
  </r>
  <r>
    <n v="219"/>
    <n v="111546"/>
    <n v="230000111546"/>
    <n v="342"/>
    <n v="642"/>
    <n v="3"/>
    <m/>
    <s v="X"/>
    <x v="9"/>
    <n v="32"/>
    <n v="135"/>
    <n v="108"/>
    <n v="38"/>
    <n v="128"/>
    <n v="1187"/>
    <s v="Cobble"/>
    <s v="SC2"/>
    <x v="0"/>
    <m/>
    <m/>
  </r>
  <r>
    <n v="105"/>
    <n v="111550"/>
    <n v="230000111550"/>
    <n v="138"/>
    <n v="438"/>
    <n v="1"/>
    <m/>
    <s v="X"/>
    <x v="9"/>
    <n v="32"/>
    <n v="107"/>
    <n v="91"/>
    <n v="42"/>
    <n v="90"/>
    <n v="571"/>
    <s v="Cobble"/>
    <s v="SC1"/>
    <x v="0"/>
    <m/>
    <m/>
  </r>
  <r>
    <n v="94"/>
    <n v="111558"/>
    <n v="230000111558"/>
    <n v="100"/>
    <n v="400"/>
    <n v="1"/>
    <m/>
    <s v="X"/>
    <x v="9"/>
    <n v="32"/>
    <n v="145"/>
    <n v="118"/>
    <n v="52"/>
    <n v="128"/>
    <n v="1424"/>
    <s v="Cobble"/>
    <s v="SC2"/>
    <x v="0"/>
    <m/>
    <s v="Gravel"/>
  </r>
  <r>
    <n v="207"/>
    <n v="111559"/>
    <n v="230000111559"/>
    <n v="335"/>
    <n v="635"/>
    <n v="3"/>
    <m/>
    <s v="X"/>
    <x v="9"/>
    <n v="32"/>
    <n v="104"/>
    <n v="81"/>
    <n v="74"/>
    <n v="90"/>
    <n v="892"/>
    <s v="Cobble"/>
    <s v="SC1"/>
    <x v="0"/>
    <m/>
    <m/>
  </r>
  <r>
    <n v="150"/>
    <n v="111563"/>
    <n v="230000111563"/>
    <n v="374"/>
    <n v="674"/>
    <n v="3"/>
    <m/>
    <s v="X"/>
    <x v="9"/>
    <n v="32"/>
    <n v="114"/>
    <n v="62"/>
    <n v="54"/>
    <n v="90"/>
    <n v="634"/>
    <s v="Cobble"/>
    <s v="SC1"/>
    <x v="0"/>
    <m/>
    <m/>
  </r>
  <r>
    <n v="31"/>
    <n v="111564"/>
    <n v="230000111564"/>
    <n v="262"/>
    <n v="562"/>
    <n v="2"/>
    <m/>
    <s v="X"/>
    <x v="9"/>
    <n v="32"/>
    <n v="109"/>
    <n v="85"/>
    <n v="42"/>
    <n v="90"/>
    <n v="747"/>
    <s v="Cobble"/>
    <s v="SC1"/>
    <x v="0"/>
    <m/>
    <m/>
  </r>
  <r>
    <n v="182"/>
    <n v="111569"/>
    <n v="230000111569"/>
    <n v="398"/>
    <n v="698"/>
    <n v="3"/>
    <m/>
    <s v="X"/>
    <x v="9"/>
    <n v="32"/>
    <n v="94"/>
    <n v="71"/>
    <n v="67"/>
    <n v="90"/>
    <n v="638"/>
    <s v="Cobble"/>
    <s v="SC1"/>
    <x v="0"/>
    <m/>
    <m/>
  </r>
  <r>
    <n v="153"/>
    <n v="111571"/>
    <n v="230000111571"/>
    <n v="315"/>
    <n v="615"/>
    <n v="3"/>
    <m/>
    <s v="X"/>
    <x v="9"/>
    <n v="32"/>
    <n v="126"/>
    <n v="87"/>
    <n v="39"/>
    <n v="90"/>
    <n v="849"/>
    <s v="Cobble"/>
    <s v="SC1"/>
    <x v="0"/>
    <m/>
    <m/>
  </r>
  <r>
    <n v="151"/>
    <n v="111573"/>
    <n v="230000111573"/>
    <n v="353"/>
    <n v="653"/>
    <n v="3"/>
    <m/>
    <s v="X"/>
    <x v="9"/>
    <n v="32"/>
    <n v="137"/>
    <n v="93"/>
    <n v="55"/>
    <n v="90"/>
    <n v="1165"/>
    <s v="Cobble"/>
    <s v="SC1"/>
    <x v="0"/>
    <m/>
    <m/>
  </r>
  <r>
    <n v="149"/>
    <n v="111582"/>
    <n v="230000111582"/>
    <n v="334"/>
    <n v="634"/>
    <n v="3"/>
    <m/>
    <s v="X"/>
    <x v="9"/>
    <n v="32"/>
    <n v="115"/>
    <n v="113"/>
    <n v="51"/>
    <n v="90"/>
    <n v="1007"/>
    <s v="Cobble"/>
    <s v="SC1"/>
    <x v="0"/>
    <m/>
    <m/>
  </r>
  <r>
    <n v="28"/>
    <n v="111585"/>
    <n v="230000111585"/>
    <n v="270"/>
    <n v="570"/>
    <n v="2"/>
    <m/>
    <s v="X"/>
    <x v="9"/>
    <n v="32"/>
    <n v="115"/>
    <n v="105"/>
    <n v="33"/>
    <n v="90"/>
    <n v="770"/>
    <s v="Cobble"/>
    <s v="SC1"/>
    <x v="0"/>
    <m/>
    <m/>
  </r>
  <r>
    <n v="142"/>
    <n v="111588"/>
    <n v="230000111588"/>
    <s v="-"/>
    <s v="-"/>
    <s v="NA"/>
    <m/>
    <m/>
    <x v="9"/>
    <n v="32"/>
    <n v="110"/>
    <n v="77"/>
    <n v="55"/>
    <n v="90"/>
    <n v="937"/>
    <s v="Cobble"/>
    <s v="SC1"/>
    <x v="0"/>
    <m/>
    <m/>
  </r>
  <r>
    <n v="1"/>
    <n v="111589"/>
    <n v="230000111589"/>
    <n v="387"/>
    <n v="687"/>
    <n v="3"/>
    <m/>
    <s v="X"/>
    <x v="9"/>
    <n v="32"/>
    <n v="125"/>
    <n v="113"/>
    <n v="95"/>
    <n v="128"/>
    <n v="2284"/>
    <s v="Cobble"/>
    <s v="SC2"/>
    <x v="0"/>
    <m/>
    <m/>
  </r>
  <r>
    <n v="218"/>
    <n v="111591"/>
    <n v="230000111591"/>
    <n v="311"/>
    <n v="611"/>
    <n v="3"/>
    <m/>
    <s v="X"/>
    <x v="9"/>
    <n v="32"/>
    <n v="150"/>
    <n v="122"/>
    <n v="61"/>
    <n v="128"/>
    <n v="1204"/>
    <s v="Cobble"/>
    <s v="SC2"/>
    <x v="0"/>
    <m/>
    <m/>
  </r>
  <r>
    <n v="104"/>
    <n v="111593"/>
    <n v="230000111593"/>
    <n v="290"/>
    <n v="590"/>
    <n v="2"/>
    <m/>
    <s v="X"/>
    <x v="9"/>
    <n v="32"/>
    <n v="165"/>
    <n v="66"/>
    <n v="54"/>
    <n v="90"/>
    <n v="1192"/>
    <s v="Cobble"/>
    <s v="SC1"/>
    <x v="0"/>
    <m/>
    <m/>
  </r>
  <r>
    <n v="81"/>
    <n v="111598"/>
    <n v="230000111598"/>
    <n v="124"/>
    <n v="424"/>
    <n v="1"/>
    <m/>
    <s v="X"/>
    <x v="9"/>
    <n v="32"/>
    <n v="142"/>
    <n v="104"/>
    <n v="54"/>
    <n v="128"/>
    <n v="1046"/>
    <s v="Cobble"/>
    <s v="SC2"/>
    <x v="0"/>
    <m/>
    <m/>
  </r>
  <r>
    <n v="210"/>
    <n v="111600"/>
    <n v="230000111600"/>
    <n v="346"/>
    <n v="646"/>
    <n v="3"/>
    <m/>
    <s v="X"/>
    <x v="9"/>
    <n v="32"/>
    <n v="107"/>
    <n v="90"/>
    <n v="49"/>
    <n v="90"/>
    <n v="709"/>
    <s v="Cobble"/>
    <s v="SC1"/>
    <x v="0"/>
    <m/>
    <m/>
  </r>
  <r>
    <n v="128"/>
    <n v="111607"/>
    <n v="230000111607"/>
    <n v="175"/>
    <n v="475"/>
    <n v="1"/>
    <m/>
    <s v="X"/>
    <x v="9"/>
    <n v="32"/>
    <n v="113"/>
    <n v="100"/>
    <n v="63"/>
    <n v="90"/>
    <n v="1093"/>
    <s v="Cobble"/>
    <s v="SC1"/>
    <x v="0"/>
    <m/>
    <m/>
  </r>
  <r>
    <n v="186"/>
    <n v="111613"/>
    <n v="230000111613"/>
    <n v="394"/>
    <n v="694"/>
    <n v="3"/>
    <m/>
    <s v="X"/>
    <x v="9"/>
    <n v="32"/>
    <n v="136"/>
    <n v="112"/>
    <n v="43"/>
    <n v="90"/>
    <n v="1002"/>
    <s v="Cobble"/>
    <s v="SC1"/>
    <x v="0"/>
    <m/>
    <m/>
  </r>
  <r>
    <n v="80"/>
    <n v="111619"/>
    <n v="230000111619"/>
    <n v="219"/>
    <n v="519"/>
    <n v="2"/>
    <m/>
    <s v="X"/>
    <x v="9"/>
    <n v="32"/>
    <n v="95"/>
    <n v="64"/>
    <n v="54"/>
    <n v="90"/>
    <n v="460"/>
    <s v="Cobble"/>
    <s v="SC1"/>
    <x v="0"/>
    <m/>
    <m/>
  </r>
  <r>
    <n v="103"/>
    <n v="111622"/>
    <n v="230000111622"/>
    <n v="294"/>
    <n v="594"/>
    <n v="2"/>
    <m/>
    <s v="X"/>
    <x v="9"/>
    <n v="32"/>
    <n v="122"/>
    <n v="66"/>
    <n v="42"/>
    <n v="90"/>
    <n v="555"/>
    <s v="Cobble"/>
    <s v="SC1"/>
    <x v="0"/>
    <m/>
    <m/>
  </r>
  <r>
    <n v="144"/>
    <n v="111625"/>
    <n v="230000111625"/>
    <n v="357"/>
    <n v="657"/>
    <n v="3"/>
    <m/>
    <s v="X"/>
    <x v="9"/>
    <n v="32"/>
    <n v="118"/>
    <n v="106"/>
    <n v="77"/>
    <n v="128"/>
    <n v="1218"/>
    <s v="Cobble"/>
    <s v="SC2"/>
    <x v="0"/>
    <m/>
    <m/>
  </r>
  <r>
    <n v="20"/>
    <n v="111630"/>
    <n v="230000111630"/>
    <n v="321"/>
    <n v="621"/>
    <n v="3"/>
    <m/>
    <s v="X"/>
    <x v="9"/>
    <n v="32"/>
    <n v="115"/>
    <n v="98"/>
    <n v="59"/>
    <n v="90"/>
    <n v="1042"/>
    <s v="Cobble"/>
    <s v="SC1"/>
    <x v="0"/>
    <m/>
    <m/>
  </r>
  <r>
    <n v="84"/>
    <n v="111632"/>
    <n v="230000111632"/>
    <n v="115"/>
    <n v="415"/>
    <n v="1"/>
    <m/>
    <s v="X"/>
    <x v="9"/>
    <n v="32"/>
    <n v="124"/>
    <n v="96"/>
    <n v="53"/>
    <n v="90"/>
    <n v="802"/>
    <s v="Cobble"/>
    <s v="SC1"/>
    <x v="0"/>
    <m/>
    <m/>
  </r>
  <r>
    <n v="93"/>
    <n v="111636"/>
    <n v="230000111636"/>
    <n v="164"/>
    <n v="464"/>
    <n v="1"/>
    <m/>
    <s v="X"/>
    <x v="9"/>
    <n v="32"/>
    <n v="141"/>
    <n v="97"/>
    <n v="83"/>
    <n v="128"/>
    <n v="2024"/>
    <s v="Cobble"/>
    <s v="SC2"/>
    <x v="0"/>
    <m/>
    <m/>
  </r>
  <r>
    <n v="57"/>
    <n v="111639"/>
    <n v="230000111639"/>
    <s v="-"/>
    <s v="-"/>
    <s v="NA"/>
    <m/>
    <m/>
    <x v="9"/>
    <n v="32"/>
    <n v="116"/>
    <n v="98"/>
    <n v="53"/>
    <n v="90"/>
    <n v="714"/>
    <s v="Cobble"/>
    <s v="SC1"/>
    <x v="0"/>
    <m/>
    <m/>
  </r>
  <r>
    <n v="27"/>
    <n v="111652"/>
    <n v="230000111652"/>
    <n v="272"/>
    <n v="572"/>
    <n v="2"/>
    <m/>
    <s v="X"/>
    <x v="9"/>
    <n v="32"/>
    <n v="120"/>
    <n v="78"/>
    <n v="71"/>
    <n v="90"/>
    <n v="861"/>
    <s v="Cobble"/>
    <s v="SC1"/>
    <x v="0"/>
    <m/>
    <m/>
  </r>
  <r>
    <n v="41"/>
    <n v="111654"/>
    <n v="230000111654"/>
    <n v="215"/>
    <n v="515"/>
    <n v="2"/>
    <m/>
    <s v="X"/>
    <x v="9"/>
    <n v="32"/>
    <n v="114"/>
    <n v="105"/>
    <n v="95"/>
    <n v="128"/>
    <n v="1678"/>
    <s v="Cobble"/>
    <s v="SC2"/>
    <x v="0"/>
    <m/>
    <m/>
  </r>
  <r>
    <n v="212"/>
    <n v="111662"/>
    <n v="230000111662"/>
    <n v="316"/>
    <n v="616"/>
    <n v="3"/>
    <m/>
    <s v="X"/>
    <x v="9"/>
    <n v="32"/>
    <n v="136"/>
    <n v="83"/>
    <n v="60"/>
    <n v="90"/>
    <n v="1117"/>
    <s v="Cobble"/>
    <s v="SC1"/>
    <x v="0"/>
    <m/>
    <m/>
  </r>
  <r>
    <n v="46"/>
    <n v="111665"/>
    <n v="230000111665"/>
    <n v="249"/>
    <n v="549"/>
    <n v="2"/>
    <m/>
    <s v="X"/>
    <x v="9"/>
    <n v="32"/>
    <n v="83"/>
    <n v="68"/>
    <n v="48"/>
    <n v="90"/>
    <n v="400"/>
    <s v="Cobble"/>
    <s v="SC1"/>
    <x v="0"/>
    <m/>
    <m/>
  </r>
  <r>
    <n v="173"/>
    <n v="111667"/>
    <n v="230000111667"/>
    <n v="193"/>
    <n v="493"/>
    <n v="1"/>
    <m/>
    <s v="X"/>
    <x v="9"/>
    <n v="32"/>
    <n v="153"/>
    <n v="114"/>
    <n v="52"/>
    <n v="128"/>
    <n v="1347"/>
    <s v="Cobble"/>
    <s v="SC2"/>
    <x v="0"/>
    <m/>
    <m/>
  </r>
  <r>
    <n v="45"/>
    <n v="111670"/>
    <n v="230000111670"/>
    <n v="231"/>
    <n v="531"/>
    <n v="2"/>
    <m/>
    <s v="X"/>
    <x v="9"/>
    <n v="32"/>
    <n v="95"/>
    <n v="80"/>
    <n v="51"/>
    <n v="90"/>
    <n v="627"/>
    <s v="Cobble"/>
    <s v="SC1"/>
    <x v="0"/>
    <m/>
    <m/>
  </r>
  <r>
    <n v="43"/>
    <n v="111672"/>
    <n v="230000111672"/>
    <n v="220"/>
    <n v="520"/>
    <n v="2"/>
    <m/>
    <s v="X"/>
    <x v="9"/>
    <n v="32"/>
    <n v="102"/>
    <n v="80"/>
    <n v="55"/>
    <n v="90"/>
    <n v="831"/>
    <s v="Cobble"/>
    <s v="SC1"/>
    <x v="0"/>
    <m/>
    <m/>
  </r>
  <r>
    <n v="117"/>
    <n v="111679"/>
    <n v="230000111679"/>
    <n v="134"/>
    <n v="434"/>
    <n v="1"/>
    <m/>
    <s v="X"/>
    <x v="9"/>
    <n v="32"/>
    <n v="141"/>
    <n v="105"/>
    <n v="79"/>
    <n v="128"/>
    <n v="1381"/>
    <s v="Cobble"/>
    <s v="SC2"/>
    <x v="0"/>
    <m/>
    <m/>
  </r>
  <r>
    <n v="185"/>
    <n v="111680"/>
    <n v="230000111680"/>
    <n v="380"/>
    <n v="680"/>
    <n v="3"/>
    <m/>
    <s v="X"/>
    <x v="9"/>
    <n v="32"/>
    <n v="131"/>
    <n v="112"/>
    <n v="71"/>
    <n v="128"/>
    <n v="1468"/>
    <s v="Cobble"/>
    <s v="SC2"/>
    <x v="0"/>
    <m/>
    <m/>
  </r>
  <r>
    <n v="75"/>
    <n v="111682"/>
    <n v="230000111682"/>
    <n v="200"/>
    <n v="500"/>
    <n v="2"/>
    <m/>
    <s v="X"/>
    <x v="9"/>
    <n v="32"/>
    <n v="110"/>
    <n v="97"/>
    <n v="52"/>
    <n v="90"/>
    <n v="812"/>
    <s v="Cobble"/>
    <s v="SC1"/>
    <x v="0"/>
    <m/>
    <m/>
  </r>
  <r>
    <n v="51"/>
    <n v="111685"/>
    <n v="230000111685"/>
    <n v="224"/>
    <n v="524"/>
    <n v="2"/>
    <m/>
    <s v="X"/>
    <x v="9"/>
    <n v="32"/>
    <n v="110"/>
    <n v="96"/>
    <n v="55"/>
    <n v="90"/>
    <n v="873"/>
    <s v="Cobble"/>
    <s v="SC1"/>
    <x v="0"/>
    <m/>
    <m/>
  </r>
  <r>
    <n v="147"/>
    <n v="111687"/>
    <n v="230000111687"/>
    <n v="301"/>
    <n v="601"/>
    <n v="3"/>
    <m/>
    <s v="X"/>
    <x v="9"/>
    <n v="32"/>
    <n v="167"/>
    <n v="118"/>
    <n v="59"/>
    <n v="128"/>
    <n v="1363"/>
    <s v="Cobble"/>
    <s v="SC2"/>
    <x v="0"/>
    <m/>
    <m/>
  </r>
  <r>
    <n v="5"/>
    <n v="111688"/>
    <n v="230000111688"/>
    <n v="318"/>
    <n v="618"/>
    <n v="3"/>
    <m/>
    <s v="X"/>
    <x v="9"/>
    <n v="32"/>
    <n v="116"/>
    <n v="90"/>
    <n v="40"/>
    <n v="90"/>
    <n v="655"/>
    <s v="Cobble"/>
    <s v="SC1"/>
    <x v="0"/>
    <m/>
    <m/>
  </r>
  <r>
    <n v="159"/>
    <n v="111690"/>
    <n v="230000111690"/>
    <s v="-"/>
    <s v="-"/>
    <s v="NA"/>
    <m/>
    <m/>
    <x v="9"/>
    <n v="32"/>
    <n v="170"/>
    <n v="106"/>
    <n v="83"/>
    <n v="128"/>
    <n v="2708"/>
    <s v="Cobble"/>
    <s v="SC2"/>
    <x v="0"/>
    <m/>
    <m/>
  </r>
  <r>
    <n v="146"/>
    <n v="111691"/>
    <n v="230000111691"/>
    <n v="393"/>
    <n v="693"/>
    <n v="3"/>
    <m/>
    <s v="X"/>
    <x v="9"/>
    <n v="32"/>
    <n v="145"/>
    <n v="105"/>
    <n v="63"/>
    <n v="128"/>
    <n v="1716"/>
    <s v="Cobble"/>
    <s v="SC2"/>
    <x v="0"/>
    <m/>
    <m/>
  </r>
  <r>
    <n v="217"/>
    <n v="111692"/>
    <n v="230000111692"/>
    <n v="338"/>
    <n v="638"/>
    <n v="3"/>
    <m/>
    <s v="X"/>
    <x v="9"/>
    <n v="32"/>
    <n v="111"/>
    <n v="81"/>
    <n v="77"/>
    <n v="90"/>
    <n v="969"/>
    <s v="Cobble"/>
    <s v="SC1"/>
    <x v="0"/>
    <m/>
    <m/>
  </r>
  <r>
    <n v="70"/>
    <n v="111697"/>
    <n v="230000111697"/>
    <n v="235"/>
    <n v="535"/>
    <n v="2"/>
    <m/>
    <s v="X"/>
    <x v="9"/>
    <n v="32"/>
    <n v="115"/>
    <n v="89"/>
    <n v="65"/>
    <n v="128"/>
    <n v="985"/>
    <s v="Cobble"/>
    <s v="SC2"/>
    <x v="0"/>
    <m/>
    <m/>
  </r>
  <r>
    <n v="124"/>
    <n v="111707"/>
    <n v="230000111707"/>
    <n v="173"/>
    <n v="473"/>
    <n v="1"/>
    <m/>
    <s v="X"/>
    <x v="9"/>
    <n v="32"/>
    <n v="151"/>
    <n v="98"/>
    <n v="58"/>
    <n v="90"/>
    <n v="1186"/>
    <s v="Cobble"/>
    <s v="SC1"/>
    <x v="0"/>
    <m/>
    <m/>
  </r>
  <r>
    <n v="143"/>
    <n v="111710"/>
    <n v="230000111710"/>
    <n v="367"/>
    <n v="667"/>
    <n v="3"/>
    <m/>
    <s v="X"/>
    <x v="9"/>
    <n v="32"/>
    <n v="107"/>
    <n v="85"/>
    <n v="63"/>
    <n v="90"/>
    <n v="830"/>
    <s v="Cobble"/>
    <s v="SC1"/>
    <x v="0"/>
    <m/>
    <m/>
  </r>
  <r>
    <n v="79"/>
    <n v="111713"/>
    <n v="230000111713"/>
    <n v="223"/>
    <n v="523"/>
    <n v="2"/>
    <m/>
    <s v="X"/>
    <x v="9"/>
    <n v="32"/>
    <n v="104"/>
    <n v="86"/>
    <n v="45"/>
    <n v="90"/>
    <n v="730"/>
    <s v="Cobble"/>
    <s v="SC1"/>
    <x v="0"/>
    <m/>
    <m/>
  </r>
  <r>
    <n v="160"/>
    <n v="111721"/>
    <n v="230000111721"/>
    <n v="366"/>
    <n v="666"/>
    <n v="3"/>
    <m/>
    <s v="X"/>
    <x v="9"/>
    <n v="32"/>
    <n v="187"/>
    <n v="97"/>
    <n v="51"/>
    <n v="90"/>
    <n v="1395"/>
    <s v="Cobble"/>
    <s v="SC1"/>
    <x v="0"/>
    <m/>
    <m/>
  </r>
  <r>
    <n v="214"/>
    <n v="111724"/>
    <n v="230000111724"/>
    <n v="339"/>
    <n v="639"/>
    <n v="3"/>
    <m/>
    <s v="X"/>
    <x v="9"/>
    <n v="32"/>
    <n v="169"/>
    <n v="128"/>
    <n v="69"/>
    <n v="128"/>
    <n v="2436"/>
    <s v="Cobble"/>
    <s v="SC2"/>
    <x v="0"/>
    <m/>
    <m/>
  </r>
  <r>
    <n v="42"/>
    <n v="111727"/>
    <n v="230000111727"/>
    <n v="283"/>
    <n v="583"/>
    <n v="2"/>
    <m/>
    <s v="X"/>
    <x v="9"/>
    <n v="32"/>
    <n v="165"/>
    <n v="125"/>
    <n v="60"/>
    <n v="128"/>
    <n v="2087"/>
    <s v="Cobble"/>
    <s v="SC2"/>
    <x v="0"/>
    <m/>
    <m/>
  </r>
  <r>
    <n v="99"/>
    <n v="111731"/>
    <n v="230000111731"/>
    <n v="104"/>
    <n v="404"/>
    <n v="1"/>
    <m/>
    <s v="X"/>
    <x v="9"/>
    <n v="32"/>
    <n v="145"/>
    <n v="98"/>
    <n v="56"/>
    <n v="128"/>
    <n v="1335"/>
    <s v="Cobble"/>
    <s v="SC2"/>
    <x v="0"/>
    <m/>
    <m/>
  </r>
  <r>
    <n v="65"/>
    <n v="111739"/>
    <n v="230000111739"/>
    <n v="233"/>
    <n v="533"/>
    <n v="2"/>
    <m/>
    <s v="X"/>
    <x v="9"/>
    <n v="32"/>
    <n v="99"/>
    <n v="86"/>
    <n v="33"/>
    <n v="90"/>
    <n v="557"/>
    <s v="Cobble"/>
    <s v="SC1"/>
    <x v="0"/>
    <m/>
    <m/>
  </r>
  <r>
    <n v="211"/>
    <n v="111740"/>
    <n v="230000111740"/>
    <n v="330"/>
    <n v="630"/>
    <n v="3"/>
    <m/>
    <s v="X"/>
    <x v="9"/>
    <n v="32"/>
    <n v="145"/>
    <n v="94"/>
    <n v="62"/>
    <n v="90"/>
    <n v="1384"/>
    <s v="Cobble"/>
    <s v="SC1"/>
    <x v="0"/>
    <m/>
    <m/>
  </r>
  <r>
    <n v="33"/>
    <n v="111742"/>
    <n v="230000111742"/>
    <n v="265"/>
    <n v="565"/>
    <n v="2"/>
    <m/>
    <s v="X"/>
    <x v="9"/>
    <n v="32"/>
    <n v="111"/>
    <n v="72"/>
    <n v="46"/>
    <n v="90"/>
    <n v="646"/>
    <s v="Cobble"/>
    <s v="SC1"/>
    <x v="0"/>
    <m/>
    <m/>
  </r>
  <r>
    <n v="205"/>
    <n v="111743"/>
    <n v="230000111743"/>
    <n v="326"/>
    <n v="626"/>
    <n v="3"/>
    <m/>
    <s v="X"/>
    <x v="9"/>
    <n v="32"/>
    <n v="119"/>
    <n v="97"/>
    <n v="74"/>
    <n v="90"/>
    <n v="1151"/>
    <s v="Cobble"/>
    <s v="SC1"/>
    <x v="0"/>
    <m/>
    <m/>
  </r>
  <r>
    <n v="204"/>
    <n v="111744"/>
    <n v="230000111744"/>
    <n v="328"/>
    <n v="628"/>
    <n v="3"/>
    <m/>
    <s v="X"/>
    <x v="9"/>
    <n v="32"/>
    <n v="113"/>
    <n v="96"/>
    <n v="57"/>
    <n v="90"/>
    <n v="914"/>
    <s v="Cobble"/>
    <s v="SC1"/>
    <x v="0"/>
    <m/>
    <m/>
  </r>
  <r>
    <n v="62"/>
    <n v="111747"/>
    <n v="230000111747"/>
    <n v="202"/>
    <n v="502"/>
    <n v="2"/>
    <m/>
    <s v="X"/>
    <x v="9"/>
    <n v="32"/>
    <n v="110"/>
    <n v="100"/>
    <n v="59"/>
    <n v="128"/>
    <n v="897"/>
    <s v="Cobble"/>
    <s v="SC2"/>
    <x v="0"/>
    <m/>
    <m/>
  </r>
  <r>
    <n v="155"/>
    <n v="111748"/>
    <n v="230000111748"/>
    <n v="361"/>
    <n v="661"/>
    <n v="3"/>
    <m/>
    <s v="X"/>
    <x v="9"/>
    <n v="32"/>
    <n v="154"/>
    <n v="99"/>
    <n v="80"/>
    <n v="128"/>
    <n v="1669"/>
    <s v="Cobble"/>
    <s v="SC2"/>
    <x v="0"/>
    <m/>
    <m/>
  </r>
  <r>
    <n v="157"/>
    <n v="111749"/>
    <n v="230000111749"/>
    <n v="354"/>
    <n v="654"/>
    <n v="3"/>
    <m/>
    <s v="X"/>
    <x v="9"/>
    <n v="32"/>
    <n v="157"/>
    <n v="125"/>
    <n v="80"/>
    <n v="128"/>
    <n v="1961"/>
    <s v="Cobble"/>
    <s v="SC2"/>
    <x v="0"/>
    <m/>
    <m/>
  </r>
  <r>
    <n v="265"/>
    <n v="607529"/>
    <n v="228000607529"/>
    <s v="-"/>
    <s v="-"/>
    <s v="NA"/>
    <m/>
    <m/>
    <x v="9"/>
    <n v="23"/>
    <n v="113"/>
    <n v="52"/>
    <n v="43"/>
    <n v="64"/>
    <n v="475"/>
    <s v="Gravel"/>
    <s v="VCG2"/>
    <x v="1"/>
    <s v="(line denotes rocks tagged in 2019 vs 2023)"/>
    <m/>
  </r>
  <r>
    <n v="277"/>
    <n v="607545"/>
    <n v="228000607545"/>
    <n v="298"/>
    <n v="598"/>
    <n v="2"/>
    <m/>
    <m/>
    <x v="9"/>
    <n v="23"/>
    <n v="71"/>
    <n v="65"/>
    <n v="55"/>
    <n v="64"/>
    <n v="387"/>
    <s v="Gravel"/>
    <s v="VCG2"/>
    <x v="1"/>
    <s v="LOST IN RIVER, NEVER RETRIEVED"/>
    <m/>
  </r>
  <r>
    <m/>
    <m/>
    <n v="209000132802"/>
    <s v="-"/>
    <s v="-"/>
    <s v="NA"/>
    <m/>
    <s v="new"/>
    <x v="9"/>
    <n v="23"/>
    <m/>
    <m/>
    <m/>
    <m/>
    <m/>
    <m/>
    <m/>
    <x v="6"/>
    <m/>
    <m/>
  </r>
  <r>
    <m/>
    <m/>
    <n v="209000132723"/>
    <s v="-"/>
    <s v="-"/>
    <s v="NA"/>
    <m/>
    <s v="new"/>
    <x v="9"/>
    <n v="23"/>
    <m/>
    <m/>
    <m/>
    <m/>
    <m/>
    <m/>
    <m/>
    <x v="6"/>
    <m/>
    <m/>
  </r>
  <r>
    <m/>
    <m/>
    <n v="209000132797"/>
    <s v="-"/>
    <s v="-"/>
    <s v="NA"/>
    <m/>
    <s v="new"/>
    <x v="9"/>
    <n v="23"/>
    <m/>
    <m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/>
  <pivotFields count="20"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2"/>
        <item x="4"/>
        <item x="0"/>
        <item x="1"/>
        <item x="6"/>
        <item t="default"/>
      </items>
    </pivotField>
    <pivotField showAll="0"/>
    <pivotField showAll="0"/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agID_Corrected" fld="2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A4" sqref="A4:L12"/>
    </sheetView>
  </sheetViews>
  <sheetFormatPr defaultRowHeight="15" x14ac:dyDescent="0.25"/>
  <cols>
    <col min="1" max="1" width="24" bestFit="1" customWidth="1"/>
    <col min="2" max="2" width="16.28515625" bestFit="1" customWidth="1"/>
    <col min="3" max="3" width="4" customWidth="1"/>
    <col min="4" max="4" width="3.28515625" customWidth="1"/>
    <col min="5" max="5" width="3.140625" customWidth="1"/>
    <col min="6" max="6" width="3.28515625" customWidth="1"/>
    <col min="7" max="7" width="3.140625" customWidth="1"/>
    <col min="8" max="9" width="6.28515625" customWidth="1"/>
    <col min="10" max="10" width="9.28515625" customWidth="1"/>
    <col min="11" max="11" width="7.28515625" customWidth="1"/>
    <col min="12" max="12" width="11.28515625" customWidth="1"/>
  </cols>
  <sheetData>
    <row r="3" spans="1:12" x14ac:dyDescent="0.25">
      <c r="A3" s="90" t="s">
        <v>118</v>
      </c>
      <c r="B3" s="90" t="s">
        <v>117</v>
      </c>
    </row>
    <row r="4" spans="1:12" x14ac:dyDescent="0.25">
      <c r="A4" s="90" t="s">
        <v>114</v>
      </c>
      <c r="B4">
        <v>0</v>
      </c>
      <c r="C4">
        <v>1</v>
      </c>
      <c r="D4" t="s">
        <v>73</v>
      </c>
      <c r="E4" t="s">
        <v>74</v>
      </c>
      <c r="F4" t="s">
        <v>104</v>
      </c>
      <c r="G4" t="s">
        <v>105</v>
      </c>
      <c r="H4" t="s">
        <v>111</v>
      </c>
      <c r="I4" t="s">
        <v>112</v>
      </c>
      <c r="J4" t="s">
        <v>106</v>
      </c>
      <c r="K4" t="s">
        <v>115</v>
      </c>
      <c r="L4" t="s">
        <v>116</v>
      </c>
    </row>
    <row r="5" spans="1:12" x14ac:dyDescent="0.25">
      <c r="A5" s="91" t="s">
        <v>51</v>
      </c>
      <c r="B5" s="13">
        <v>24</v>
      </c>
      <c r="C5" s="13">
        <v>15</v>
      </c>
      <c r="D5" s="13">
        <v>8</v>
      </c>
      <c r="E5" s="13">
        <v>7</v>
      </c>
      <c r="F5" s="13">
        <v>8</v>
      </c>
      <c r="G5" s="13">
        <v>7</v>
      </c>
      <c r="H5" s="13">
        <v>5</v>
      </c>
      <c r="I5" s="13">
        <v>10</v>
      </c>
      <c r="J5" s="13">
        <v>5</v>
      </c>
      <c r="K5" s="13"/>
      <c r="L5" s="13">
        <v>89</v>
      </c>
    </row>
    <row r="6" spans="1:12" x14ac:dyDescent="0.25">
      <c r="A6" s="91" t="s">
        <v>60</v>
      </c>
      <c r="B6" s="13">
        <v>8</v>
      </c>
      <c r="C6" s="13">
        <v>10</v>
      </c>
      <c r="D6" s="13">
        <v>5</v>
      </c>
      <c r="E6" s="13">
        <v>5</v>
      </c>
      <c r="F6" s="13">
        <v>6</v>
      </c>
      <c r="G6" s="13">
        <v>5</v>
      </c>
      <c r="H6" s="13">
        <v>2</v>
      </c>
      <c r="I6" s="13">
        <v>2</v>
      </c>
      <c r="J6" s="13"/>
      <c r="K6" s="13"/>
      <c r="L6" s="13">
        <v>43</v>
      </c>
    </row>
    <row r="7" spans="1:12" x14ac:dyDescent="0.25">
      <c r="A7" s="91" t="s">
        <v>50</v>
      </c>
      <c r="B7" s="13">
        <v>6</v>
      </c>
      <c r="C7" s="13">
        <v>15</v>
      </c>
      <c r="D7" s="13">
        <v>7</v>
      </c>
      <c r="E7" s="13">
        <v>8</v>
      </c>
      <c r="F7" s="13">
        <v>7</v>
      </c>
      <c r="G7" s="13">
        <v>8</v>
      </c>
      <c r="H7" s="13">
        <v>4</v>
      </c>
      <c r="I7" s="13">
        <v>10</v>
      </c>
      <c r="J7" s="13">
        <v>5</v>
      </c>
      <c r="K7" s="13"/>
      <c r="L7" s="13">
        <v>70</v>
      </c>
    </row>
    <row r="8" spans="1:12" x14ac:dyDescent="0.25">
      <c r="A8" s="91" t="s">
        <v>64</v>
      </c>
      <c r="B8" s="13">
        <v>4</v>
      </c>
      <c r="C8" s="13">
        <v>3</v>
      </c>
      <c r="D8" s="13">
        <v>2</v>
      </c>
      <c r="E8" s="13">
        <v>2</v>
      </c>
      <c r="F8" s="13">
        <v>1</v>
      </c>
      <c r="G8" s="13">
        <v>1</v>
      </c>
      <c r="H8" s="13"/>
      <c r="I8" s="13"/>
      <c r="J8" s="13"/>
      <c r="K8" s="13"/>
      <c r="L8" s="13">
        <v>13</v>
      </c>
    </row>
    <row r="9" spans="1:12" x14ac:dyDescent="0.25">
      <c r="A9" s="91" t="s">
        <v>53</v>
      </c>
      <c r="B9" s="13">
        <v>34</v>
      </c>
      <c r="C9" s="13">
        <v>33</v>
      </c>
      <c r="D9" s="13">
        <v>16</v>
      </c>
      <c r="E9" s="13">
        <v>17</v>
      </c>
      <c r="F9" s="13">
        <v>16</v>
      </c>
      <c r="G9" s="13">
        <v>17</v>
      </c>
      <c r="H9" s="13">
        <v>9</v>
      </c>
      <c r="I9" s="13">
        <v>10</v>
      </c>
      <c r="J9" s="13"/>
      <c r="K9" s="13">
        <v>68</v>
      </c>
      <c r="L9" s="13">
        <v>220</v>
      </c>
    </row>
    <row r="10" spans="1:12" x14ac:dyDescent="0.25">
      <c r="A10" s="91" t="s">
        <v>52</v>
      </c>
      <c r="B10" s="13">
        <v>24</v>
      </c>
      <c r="C10" s="13">
        <v>24</v>
      </c>
      <c r="D10" s="13">
        <v>12</v>
      </c>
      <c r="E10" s="13">
        <v>11</v>
      </c>
      <c r="F10" s="13">
        <v>12</v>
      </c>
      <c r="G10" s="13">
        <v>12</v>
      </c>
      <c r="H10" s="13">
        <v>10</v>
      </c>
      <c r="I10" s="13">
        <v>10</v>
      </c>
      <c r="J10" s="13"/>
      <c r="K10" s="13">
        <v>2</v>
      </c>
      <c r="L10" s="13">
        <v>117</v>
      </c>
    </row>
    <row r="11" spans="1:12" x14ac:dyDescent="0.25">
      <c r="A11" s="91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3</v>
      </c>
      <c r="L11" s="13">
        <v>3</v>
      </c>
    </row>
    <row r="12" spans="1:12" x14ac:dyDescent="0.25">
      <c r="A12" s="91" t="s">
        <v>116</v>
      </c>
      <c r="B12" s="13">
        <v>100</v>
      </c>
      <c r="C12" s="13">
        <v>100</v>
      </c>
      <c r="D12" s="13">
        <v>50</v>
      </c>
      <c r="E12" s="13">
        <v>50</v>
      </c>
      <c r="F12" s="13">
        <v>50</v>
      </c>
      <c r="G12" s="13">
        <v>50</v>
      </c>
      <c r="H12" s="13">
        <v>30</v>
      </c>
      <c r="I12" s="13">
        <v>42</v>
      </c>
      <c r="J12" s="13">
        <v>10</v>
      </c>
      <c r="K12" s="13">
        <v>73</v>
      </c>
      <c r="L12" s="13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9"/>
  <sheetViews>
    <sheetView tabSelected="1" zoomScaleNormal="100" workbookViewId="0">
      <pane ySplit="4" topLeftCell="A323" activePane="bottomLeft" state="frozen"/>
      <selection pane="bottomLeft" activeCell="I557" sqref="I557"/>
    </sheetView>
  </sheetViews>
  <sheetFormatPr defaultRowHeight="15" x14ac:dyDescent="0.25"/>
  <cols>
    <col min="3" max="3" width="16.140625" bestFit="1" customWidth="1"/>
    <col min="6" max="6" width="13.42578125" customWidth="1"/>
    <col min="7" max="7" width="14.85546875" style="43" customWidth="1"/>
    <col min="8" max="8" width="14.140625" style="43" customWidth="1"/>
    <col min="9" max="9" width="14.85546875" style="43" bestFit="1" customWidth="1"/>
    <col min="10" max="10" width="13.42578125" bestFit="1" customWidth="1"/>
    <col min="11" max="11" width="11.5703125" customWidth="1"/>
    <col min="12" max="12" width="11.28515625" customWidth="1"/>
    <col min="13" max="13" width="11.140625" customWidth="1"/>
    <col min="14" max="14" width="19" bestFit="1" customWidth="1"/>
    <col min="15" max="15" width="10.42578125" hidden="1" customWidth="1"/>
    <col min="16" max="16" width="12.5703125" bestFit="1" customWidth="1"/>
    <col min="17" max="17" width="11.28515625" customWidth="1"/>
    <col min="18" max="18" width="10.42578125" bestFit="1" customWidth="1"/>
    <col min="19" max="19" width="34.28515625" customWidth="1"/>
    <col min="22" max="22" width="10.28515625" customWidth="1"/>
    <col min="24" max="24" width="7.28515625" customWidth="1"/>
    <col min="25" max="25" width="10.28515625" customWidth="1"/>
    <col min="28" max="28" width="11.140625" bestFit="1" customWidth="1"/>
  </cols>
  <sheetData>
    <row r="1" spans="1:39" x14ac:dyDescent="0.25">
      <c r="A1" s="2" t="s">
        <v>93</v>
      </c>
      <c r="B1" s="38"/>
      <c r="C1" s="38"/>
      <c r="D1" s="38"/>
      <c r="E1" s="38"/>
      <c r="F1" s="38"/>
      <c r="G1" s="45"/>
      <c r="H1" s="45"/>
      <c r="I1" s="45"/>
    </row>
    <row r="2" spans="1:39" ht="15.75" thickBot="1" x14ac:dyDescent="0.3">
      <c r="A2" s="2"/>
      <c r="B2" s="38"/>
      <c r="C2" s="38"/>
      <c r="D2" s="38"/>
      <c r="E2" s="38"/>
      <c r="F2" s="38"/>
      <c r="G2" s="45"/>
      <c r="H2" s="45"/>
      <c r="I2" s="45"/>
    </row>
    <row r="3" spans="1:39" ht="15.75" thickBot="1" x14ac:dyDescent="0.3">
      <c r="B3" s="38"/>
      <c r="C3" s="38"/>
      <c r="D3" s="11" t="s">
        <v>67</v>
      </c>
      <c r="E3" s="11" t="s">
        <v>39</v>
      </c>
      <c r="F3" s="38"/>
      <c r="G3" s="45"/>
      <c r="H3" s="45"/>
      <c r="I3" s="45"/>
      <c r="V3" s="88" t="s">
        <v>108</v>
      </c>
      <c r="W3" s="87"/>
      <c r="Y3" s="88" t="s">
        <v>109</v>
      </c>
      <c r="Z3" s="87"/>
    </row>
    <row r="4" spans="1:39" x14ac:dyDescent="0.25">
      <c r="A4" s="2" t="s">
        <v>34</v>
      </c>
      <c r="B4" s="11" t="s">
        <v>35</v>
      </c>
      <c r="C4" s="11" t="s">
        <v>36</v>
      </c>
      <c r="D4" s="12" t="s">
        <v>37</v>
      </c>
      <c r="E4" s="12" t="s">
        <v>37</v>
      </c>
      <c r="F4" s="12" t="s">
        <v>90</v>
      </c>
      <c r="G4" s="75" t="s">
        <v>91</v>
      </c>
      <c r="H4" s="75" t="s">
        <v>102</v>
      </c>
      <c r="I4" s="75" t="s">
        <v>101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95</v>
      </c>
      <c r="V4" s="29">
        <v>1</v>
      </c>
      <c r="W4" s="35">
        <f>COUNTIF(G5:G507, "1")</f>
        <v>100</v>
      </c>
      <c r="Y4" s="29" t="s">
        <v>104</v>
      </c>
      <c r="Z4" s="35">
        <f>COUNTIF(I:I, "3a")</f>
        <v>50</v>
      </c>
      <c r="AB4" t="s">
        <v>114</v>
      </c>
      <c r="AC4">
        <v>0</v>
      </c>
      <c r="AD4">
        <v>1</v>
      </c>
      <c r="AE4" t="s">
        <v>73</v>
      </c>
      <c r="AF4" t="s">
        <v>74</v>
      </c>
      <c r="AG4" t="s">
        <v>104</v>
      </c>
      <c r="AH4" t="s">
        <v>105</v>
      </c>
      <c r="AI4" t="s">
        <v>111</v>
      </c>
      <c r="AJ4" t="s">
        <v>112</v>
      </c>
      <c r="AK4" t="s">
        <v>106</v>
      </c>
      <c r="AL4" t="s">
        <v>115</v>
      </c>
      <c r="AM4" t="s">
        <v>116</v>
      </c>
    </row>
    <row r="5" spans="1:39" x14ac:dyDescent="0.25">
      <c r="A5" s="39">
        <v>174</v>
      </c>
      <c r="B5" s="38">
        <v>111503</v>
      </c>
      <c r="C5" s="38">
        <v>230000111503</v>
      </c>
      <c r="D5" s="41">
        <v>197</v>
      </c>
      <c r="E5" s="41">
        <v>497</v>
      </c>
      <c r="F5" s="41">
        <v>1</v>
      </c>
      <c r="G5" s="68"/>
      <c r="H5" s="68" t="s">
        <v>103</v>
      </c>
      <c r="I5" s="76">
        <v>0</v>
      </c>
      <c r="J5">
        <v>32</v>
      </c>
      <c r="K5">
        <v>156</v>
      </c>
      <c r="L5">
        <v>92</v>
      </c>
      <c r="M5">
        <v>43</v>
      </c>
      <c r="N5">
        <v>90</v>
      </c>
      <c r="O5">
        <v>895</v>
      </c>
      <c r="P5" t="str">
        <f t="shared" ref="P5:P47" si="0">IF(N5 &lt;=2, "Silt", IF(N5&lt;=2.8, "Sand", (IF(N5&lt;=64, "Gravel",(IF(N5&lt;=256, "Cobble",("Boulder")))))))</f>
        <v>Cobble</v>
      </c>
      <c r="Q5" t="str">
        <f t="shared" ref="Q5:Q36" si="1">IF(N5 &lt;=2, "silt", IF(N5&lt;=2.8, "VFG1", (IF(N5&lt;=4, "VFG2",(IF(N5&lt;=5.6, "FG1",(IF(N5&lt;=8, "FG2",(IF(N5&lt;=11, "MG1",(IF(N5&lt;=16, "MG2",(IF(N5&lt;=22.6, "CG1",(IF(N5&lt;=32, "CG2",(IF(N5&lt;=45, "VCG1",(IF(N5&lt;=64, "VCG2",(IF(N5&lt;=90, "SC1",(IF(N5&lt;=128, "SC2",(IF(N5&lt;=180, "LC1",(IF(N5&lt;=256, "LC2",(IF(N5&lt;=362, "SB1",(IF(N5&lt;=512, "SB2",(IF(N5&lt;=1024, "MB",(IF(N5&lt;=2048, "LVLB"))))))))))))))))))))))))))))))))))))</f>
        <v>SC1</v>
      </c>
      <c r="R5" t="s">
        <v>53</v>
      </c>
      <c r="V5" s="29" t="s">
        <v>73</v>
      </c>
      <c r="W5" s="35">
        <f>COUNTIF(G5:G507, "2A")</f>
        <v>50</v>
      </c>
      <c r="Y5" s="29" t="s">
        <v>105</v>
      </c>
      <c r="Z5" s="35">
        <f>COUNTIF(I:I, "3b")</f>
        <v>50</v>
      </c>
      <c r="AB5" t="s">
        <v>50</v>
      </c>
      <c r="AC5">
        <v>6</v>
      </c>
      <c r="AD5">
        <v>15</v>
      </c>
      <c r="AE5">
        <v>7</v>
      </c>
      <c r="AF5">
        <v>8</v>
      </c>
      <c r="AG5">
        <v>7</v>
      </c>
      <c r="AH5">
        <v>8</v>
      </c>
      <c r="AI5">
        <v>4</v>
      </c>
      <c r="AJ5">
        <v>10</v>
      </c>
      <c r="AK5">
        <v>5</v>
      </c>
      <c r="AL5">
        <v>0</v>
      </c>
      <c r="AM5">
        <v>70</v>
      </c>
    </row>
    <row r="6" spans="1:39" x14ac:dyDescent="0.25">
      <c r="A6" s="39">
        <v>162</v>
      </c>
      <c r="B6" s="38">
        <v>111516</v>
      </c>
      <c r="C6" s="38">
        <v>230000111516</v>
      </c>
      <c r="D6" s="41">
        <v>188</v>
      </c>
      <c r="E6" s="40">
        <v>488</v>
      </c>
      <c r="F6" s="59">
        <v>1</v>
      </c>
      <c r="G6" s="82"/>
      <c r="H6" s="82" t="s">
        <v>103</v>
      </c>
      <c r="I6" s="76">
        <v>0</v>
      </c>
      <c r="J6">
        <v>32</v>
      </c>
      <c r="K6">
        <v>126</v>
      </c>
      <c r="L6">
        <v>96</v>
      </c>
      <c r="M6">
        <v>79</v>
      </c>
      <c r="N6">
        <v>128</v>
      </c>
      <c r="O6">
        <v>1425</v>
      </c>
      <c r="P6" t="str">
        <f t="shared" si="0"/>
        <v>Cobble</v>
      </c>
      <c r="Q6" t="str">
        <f t="shared" si="1"/>
        <v>SC2</v>
      </c>
      <c r="R6" t="s">
        <v>53</v>
      </c>
      <c r="S6" s="60" t="s">
        <v>87</v>
      </c>
      <c r="V6" s="29" t="s">
        <v>74</v>
      </c>
      <c r="W6" s="36">
        <f>COUNTIF(G5:G507, "2B")</f>
        <v>50</v>
      </c>
      <c r="Y6" s="29" t="s">
        <v>110</v>
      </c>
      <c r="Z6" s="35">
        <f>COUNTIF(I:I, "riffle 0")</f>
        <v>0</v>
      </c>
      <c r="AB6" t="s">
        <v>51</v>
      </c>
      <c r="AC6">
        <v>24</v>
      </c>
      <c r="AD6">
        <v>15</v>
      </c>
      <c r="AE6">
        <v>8</v>
      </c>
      <c r="AF6">
        <v>7</v>
      </c>
      <c r="AG6">
        <v>8</v>
      </c>
      <c r="AH6">
        <v>7</v>
      </c>
      <c r="AI6">
        <v>5</v>
      </c>
      <c r="AJ6">
        <v>10</v>
      </c>
      <c r="AK6">
        <v>5</v>
      </c>
      <c r="AL6">
        <v>0</v>
      </c>
      <c r="AM6">
        <v>89</v>
      </c>
    </row>
    <row r="7" spans="1:39" x14ac:dyDescent="0.25">
      <c r="A7" s="39">
        <v>123</v>
      </c>
      <c r="B7" s="38">
        <v>111517</v>
      </c>
      <c r="C7" s="38">
        <v>230000111517</v>
      </c>
      <c r="D7" s="41">
        <v>140</v>
      </c>
      <c r="E7" s="40">
        <v>440</v>
      </c>
      <c r="F7" s="40">
        <v>1</v>
      </c>
      <c r="G7" s="80"/>
      <c r="H7" s="80" t="s">
        <v>103</v>
      </c>
      <c r="I7" s="76">
        <v>0</v>
      </c>
      <c r="J7">
        <v>32</v>
      </c>
      <c r="K7">
        <v>142</v>
      </c>
      <c r="L7">
        <v>136</v>
      </c>
      <c r="M7">
        <v>46</v>
      </c>
      <c r="N7">
        <v>128</v>
      </c>
      <c r="O7">
        <v>1173</v>
      </c>
      <c r="P7" t="str">
        <f t="shared" si="0"/>
        <v>Cobble</v>
      </c>
      <c r="Q7" t="str">
        <f t="shared" si="1"/>
        <v>SC2</v>
      </c>
      <c r="R7" t="s">
        <v>53</v>
      </c>
      <c r="V7" s="29" t="s">
        <v>65</v>
      </c>
      <c r="W7" s="35">
        <f>COUNTIF(G5:G507, "GravelAug")</f>
        <v>30</v>
      </c>
      <c r="Y7" s="29" t="s">
        <v>65</v>
      </c>
      <c r="Z7" s="35">
        <f>COUNTIF(I:I, "gravel aug")</f>
        <v>0</v>
      </c>
      <c r="AB7" t="s">
        <v>52</v>
      </c>
      <c r="AC7">
        <v>24</v>
      </c>
      <c r="AD7">
        <v>24</v>
      </c>
      <c r="AE7">
        <v>12</v>
      </c>
      <c r="AF7">
        <v>11</v>
      </c>
      <c r="AG7">
        <v>12</v>
      </c>
      <c r="AH7">
        <v>12</v>
      </c>
      <c r="AI7">
        <v>10</v>
      </c>
      <c r="AJ7">
        <v>10</v>
      </c>
      <c r="AK7">
        <v>0</v>
      </c>
      <c r="AL7">
        <v>2</v>
      </c>
      <c r="AM7">
        <v>117</v>
      </c>
    </row>
    <row r="8" spans="1:39" ht="15.75" thickBot="1" x14ac:dyDescent="0.3">
      <c r="A8" s="39">
        <v>165</v>
      </c>
      <c r="B8" s="38">
        <v>111521</v>
      </c>
      <c r="C8" s="38">
        <v>230000111521</v>
      </c>
      <c r="D8" s="41">
        <v>187</v>
      </c>
      <c r="E8" s="41">
        <v>487</v>
      </c>
      <c r="F8" s="41">
        <v>1</v>
      </c>
      <c r="G8" s="68"/>
      <c r="H8" s="68" t="s">
        <v>103</v>
      </c>
      <c r="I8" s="76">
        <v>0</v>
      </c>
      <c r="J8">
        <v>32</v>
      </c>
      <c r="K8">
        <v>203</v>
      </c>
      <c r="L8">
        <v>83</v>
      </c>
      <c r="M8">
        <v>83</v>
      </c>
      <c r="N8">
        <v>90</v>
      </c>
      <c r="O8">
        <v>2179</v>
      </c>
      <c r="P8" t="str">
        <f t="shared" si="0"/>
        <v>Cobble</v>
      </c>
      <c r="Q8" t="str">
        <f t="shared" si="1"/>
        <v>SC1</v>
      </c>
      <c r="R8" t="s">
        <v>53</v>
      </c>
      <c r="V8" s="85" t="s">
        <v>106</v>
      </c>
      <c r="W8" s="37">
        <f>COUNTIF(G5:G507, "Overflow")</f>
        <v>10</v>
      </c>
      <c r="Y8" s="85"/>
      <c r="Z8" s="37"/>
      <c r="AB8" t="s">
        <v>53</v>
      </c>
      <c r="AC8">
        <v>34</v>
      </c>
      <c r="AD8">
        <v>33</v>
      </c>
      <c r="AE8">
        <v>16</v>
      </c>
      <c r="AF8">
        <v>17</v>
      </c>
      <c r="AG8">
        <v>16</v>
      </c>
      <c r="AH8">
        <v>17</v>
      </c>
      <c r="AI8">
        <v>9</v>
      </c>
      <c r="AJ8">
        <v>10</v>
      </c>
      <c r="AK8">
        <v>0</v>
      </c>
      <c r="AL8">
        <v>68</v>
      </c>
      <c r="AM8">
        <v>220</v>
      </c>
    </row>
    <row r="9" spans="1:39" x14ac:dyDescent="0.25">
      <c r="A9" s="39">
        <v>164</v>
      </c>
      <c r="B9" s="38">
        <v>111525</v>
      </c>
      <c r="C9" s="38">
        <v>230000111525</v>
      </c>
      <c r="D9" s="41">
        <v>169</v>
      </c>
      <c r="E9" s="41">
        <v>469</v>
      </c>
      <c r="F9" s="41">
        <v>1</v>
      </c>
      <c r="G9" s="68"/>
      <c r="H9" s="68" t="s">
        <v>103</v>
      </c>
      <c r="I9" s="76">
        <v>0</v>
      </c>
      <c r="J9">
        <v>32</v>
      </c>
      <c r="K9">
        <v>104</v>
      </c>
      <c r="L9">
        <v>86</v>
      </c>
      <c r="M9">
        <v>46</v>
      </c>
      <c r="N9">
        <v>90</v>
      </c>
      <c r="O9">
        <v>837</v>
      </c>
      <c r="P9" t="str">
        <f t="shared" si="0"/>
        <v>Cobble</v>
      </c>
      <c r="Q9" t="str">
        <f t="shared" si="1"/>
        <v>SC1</v>
      </c>
      <c r="R9" t="s">
        <v>53</v>
      </c>
      <c r="V9" s="84"/>
      <c r="AB9" t="s">
        <v>60</v>
      </c>
      <c r="AC9">
        <v>8</v>
      </c>
      <c r="AD9">
        <v>10</v>
      </c>
      <c r="AE9">
        <v>5</v>
      </c>
      <c r="AF9">
        <v>5</v>
      </c>
      <c r="AG9">
        <v>6</v>
      </c>
      <c r="AH9">
        <v>5</v>
      </c>
      <c r="AI9">
        <v>2</v>
      </c>
      <c r="AJ9">
        <v>2</v>
      </c>
      <c r="AK9">
        <v>0</v>
      </c>
      <c r="AL9">
        <v>0</v>
      </c>
      <c r="AM9">
        <v>43</v>
      </c>
    </row>
    <row r="10" spans="1:39" x14ac:dyDescent="0.25">
      <c r="A10" s="39">
        <v>191</v>
      </c>
      <c r="B10" s="38">
        <v>111531</v>
      </c>
      <c r="C10" s="38">
        <v>230000111531</v>
      </c>
      <c r="D10" s="41">
        <v>384</v>
      </c>
      <c r="E10" s="40">
        <v>684</v>
      </c>
      <c r="F10" s="41">
        <v>3</v>
      </c>
      <c r="G10" s="68"/>
      <c r="H10" s="68" t="s">
        <v>103</v>
      </c>
      <c r="I10" s="76">
        <v>0</v>
      </c>
      <c r="J10">
        <v>32</v>
      </c>
      <c r="K10">
        <v>123</v>
      </c>
      <c r="L10">
        <v>113</v>
      </c>
      <c r="M10">
        <v>67</v>
      </c>
      <c r="N10">
        <v>128</v>
      </c>
      <c r="O10">
        <v>1519</v>
      </c>
      <c r="P10" t="str">
        <f t="shared" si="0"/>
        <v>Cobble</v>
      </c>
      <c r="Q10" t="str">
        <f t="shared" si="1"/>
        <v>SC2</v>
      </c>
      <c r="R10" t="s">
        <v>53</v>
      </c>
      <c r="V10" s="84"/>
      <c r="AB10" t="s">
        <v>64</v>
      </c>
      <c r="AC10">
        <v>4</v>
      </c>
      <c r="AD10">
        <v>3</v>
      </c>
      <c r="AE10">
        <v>2</v>
      </c>
      <c r="AF10">
        <v>2</v>
      </c>
      <c r="AG10" s="93">
        <v>1</v>
      </c>
      <c r="AH10" s="93">
        <v>1</v>
      </c>
      <c r="AI10">
        <v>0</v>
      </c>
      <c r="AJ10">
        <v>0</v>
      </c>
      <c r="AK10">
        <v>0</v>
      </c>
      <c r="AL10">
        <v>0</v>
      </c>
      <c r="AM10">
        <v>13</v>
      </c>
    </row>
    <row r="11" spans="1:39" x14ac:dyDescent="0.25">
      <c r="A11" s="39">
        <v>181</v>
      </c>
      <c r="B11" s="38">
        <v>111532</v>
      </c>
      <c r="C11" s="38">
        <v>230000111532</v>
      </c>
      <c r="D11" s="41">
        <v>379</v>
      </c>
      <c r="E11" s="41">
        <v>679</v>
      </c>
      <c r="F11" s="41">
        <v>3</v>
      </c>
      <c r="G11" s="68"/>
      <c r="H11" s="68" t="s">
        <v>103</v>
      </c>
      <c r="I11" s="76">
        <v>0</v>
      </c>
      <c r="J11">
        <v>32</v>
      </c>
      <c r="K11">
        <v>134</v>
      </c>
      <c r="L11">
        <v>126</v>
      </c>
      <c r="M11">
        <v>67</v>
      </c>
      <c r="N11">
        <v>128</v>
      </c>
      <c r="O11">
        <v>1534</v>
      </c>
      <c r="P11" t="str">
        <f t="shared" si="0"/>
        <v>Cobble</v>
      </c>
      <c r="Q11" t="str">
        <f t="shared" si="1"/>
        <v>SC2</v>
      </c>
      <c r="R11" t="s">
        <v>53</v>
      </c>
      <c r="AB11" t="s">
        <v>115</v>
      </c>
      <c r="AL11">
        <v>3</v>
      </c>
      <c r="AM11">
        <v>3</v>
      </c>
    </row>
    <row r="12" spans="1:39" x14ac:dyDescent="0.25">
      <c r="A12" s="39">
        <v>112</v>
      </c>
      <c r="B12" s="38">
        <v>111544</v>
      </c>
      <c r="C12" s="38">
        <v>230000111544</v>
      </c>
      <c r="D12" s="40">
        <v>137</v>
      </c>
      <c r="E12" s="41">
        <v>437</v>
      </c>
      <c r="F12" s="41">
        <v>1</v>
      </c>
      <c r="G12" s="68"/>
      <c r="H12" s="68" t="s">
        <v>103</v>
      </c>
      <c r="I12" s="76">
        <v>0</v>
      </c>
      <c r="J12">
        <v>32</v>
      </c>
      <c r="K12">
        <v>86</v>
      </c>
      <c r="L12">
        <v>73</v>
      </c>
      <c r="M12">
        <v>51</v>
      </c>
      <c r="N12">
        <v>90</v>
      </c>
      <c r="O12">
        <v>518</v>
      </c>
      <c r="P12" t="str">
        <f t="shared" si="0"/>
        <v>Cobble</v>
      </c>
      <c r="Q12" t="str">
        <f t="shared" si="1"/>
        <v>SC1</v>
      </c>
      <c r="R12" t="s">
        <v>53</v>
      </c>
      <c r="T12" s="43"/>
      <c r="U12" s="43"/>
      <c r="V12" s="43"/>
      <c r="W12" s="43"/>
      <c r="X12" s="43"/>
      <c r="Y12" s="43"/>
      <c r="Z12" s="43"/>
      <c r="AA12" s="43"/>
      <c r="AB12" s="43" t="s">
        <v>63</v>
      </c>
      <c r="AC12">
        <f>SUM(AC5:AC11)</f>
        <v>100</v>
      </c>
      <c r="AD12">
        <f t="shared" ref="AD12:AM12" si="2">SUM(AD5:AD11)</f>
        <v>100</v>
      </c>
      <c r="AE12">
        <f t="shared" si="2"/>
        <v>50</v>
      </c>
      <c r="AF12">
        <f t="shared" si="2"/>
        <v>50</v>
      </c>
      <c r="AG12">
        <f t="shared" si="2"/>
        <v>50</v>
      </c>
      <c r="AH12">
        <f t="shared" si="2"/>
        <v>50</v>
      </c>
      <c r="AI12">
        <f t="shared" si="2"/>
        <v>30</v>
      </c>
      <c r="AJ12">
        <f t="shared" si="2"/>
        <v>42</v>
      </c>
      <c r="AK12">
        <f t="shared" si="2"/>
        <v>10</v>
      </c>
      <c r="AL12">
        <f t="shared" si="2"/>
        <v>73</v>
      </c>
      <c r="AM12">
        <f t="shared" si="2"/>
        <v>555</v>
      </c>
    </row>
    <row r="13" spans="1:39" x14ac:dyDescent="0.25">
      <c r="A13" s="39">
        <v>170</v>
      </c>
      <c r="B13" s="38">
        <v>111549</v>
      </c>
      <c r="C13" s="38">
        <v>230000111549</v>
      </c>
      <c r="D13" s="40">
        <v>195</v>
      </c>
      <c r="E13" s="41">
        <v>495</v>
      </c>
      <c r="F13" s="41">
        <v>1</v>
      </c>
      <c r="G13" s="68"/>
      <c r="H13" s="68" t="s">
        <v>103</v>
      </c>
      <c r="I13" s="76">
        <v>0</v>
      </c>
      <c r="J13">
        <v>32</v>
      </c>
      <c r="K13">
        <v>82</v>
      </c>
      <c r="L13">
        <v>76</v>
      </c>
      <c r="M13">
        <v>75</v>
      </c>
      <c r="N13">
        <v>90</v>
      </c>
      <c r="O13">
        <v>643</v>
      </c>
      <c r="P13" t="str">
        <f t="shared" si="0"/>
        <v>Cobble</v>
      </c>
      <c r="Q13" t="str">
        <f t="shared" si="1"/>
        <v>SC1</v>
      </c>
      <c r="R13" t="s">
        <v>53</v>
      </c>
    </row>
    <row r="14" spans="1:39" x14ac:dyDescent="0.25">
      <c r="A14" s="39">
        <v>4</v>
      </c>
      <c r="B14" s="38">
        <v>111552</v>
      </c>
      <c r="C14" s="38">
        <v>230000111552</v>
      </c>
      <c r="D14" s="40">
        <v>309</v>
      </c>
      <c r="E14" s="41">
        <v>609</v>
      </c>
      <c r="F14" s="41">
        <v>3</v>
      </c>
      <c r="G14" s="68"/>
      <c r="H14" s="68" t="s">
        <v>103</v>
      </c>
      <c r="I14" s="76">
        <v>0</v>
      </c>
      <c r="J14">
        <v>32</v>
      </c>
      <c r="K14">
        <v>120</v>
      </c>
      <c r="L14">
        <v>126</v>
      </c>
      <c r="M14">
        <v>78</v>
      </c>
      <c r="N14">
        <v>128</v>
      </c>
      <c r="O14">
        <v>2224</v>
      </c>
      <c r="P14" t="str">
        <f t="shared" si="0"/>
        <v>Cobble</v>
      </c>
      <c r="Q14" t="str">
        <f t="shared" si="1"/>
        <v>SC2</v>
      </c>
      <c r="R14" t="s">
        <v>53</v>
      </c>
    </row>
    <row r="15" spans="1:39" x14ac:dyDescent="0.25">
      <c r="A15" s="39">
        <v>89</v>
      </c>
      <c r="B15" s="38">
        <v>111556</v>
      </c>
      <c r="C15" s="38">
        <v>230000111556</v>
      </c>
      <c r="D15" s="40">
        <v>161</v>
      </c>
      <c r="E15" s="41">
        <v>461</v>
      </c>
      <c r="F15" s="41">
        <v>1</v>
      </c>
      <c r="G15" s="68"/>
      <c r="H15" s="68" t="s">
        <v>103</v>
      </c>
      <c r="I15" s="76">
        <v>0</v>
      </c>
      <c r="J15">
        <v>32</v>
      </c>
      <c r="K15">
        <v>116</v>
      </c>
      <c r="L15">
        <v>113</v>
      </c>
      <c r="M15">
        <v>59</v>
      </c>
      <c r="N15">
        <v>128</v>
      </c>
      <c r="O15">
        <v>1187</v>
      </c>
      <c r="P15" t="str">
        <f t="shared" si="0"/>
        <v>Cobble</v>
      </c>
      <c r="Q15" t="str">
        <f t="shared" si="1"/>
        <v>SC2</v>
      </c>
      <c r="R15" t="s">
        <v>53</v>
      </c>
    </row>
    <row r="16" spans="1:39" x14ac:dyDescent="0.25">
      <c r="A16" s="39">
        <v>139</v>
      </c>
      <c r="B16" s="38">
        <v>111577</v>
      </c>
      <c r="C16" s="38">
        <v>230000111577</v>
      </c>
      <c r="D16" s="41">
        <v>174</v>
      </c>
      <c r="E16" s="40">
        <v>474</v>
      </c>
      <c r="F16" s="40">
        <v>1</v>
      </c>
      <c r="G16" s="80"/>
      <c r="H16" s="80" t="s">
        <v>103</v>
      </c>
      <c r="I16" s="76">
        <v>0</v>
      </c>
      <c r="J16">
        <v>32</v>
      </c>
      <c r="K16">
        <v>102</v>
      </c>
      <c r="L16">
        <v>78</v>
      </c>
      <c r="M16">
        <v>45</v>
      </c>
      <c r="N16">
        <v>90</v>
      </c>
      <c r="O16">
        <v>546</v>
      </c>
      <c r="P16" t="str">
        <f t="shared" si="0"/>
        <v>Cobble</v>
      </c>
      <c r="Q16" t="str">
        <f t="shared" si="1"/>
        <v>SC1</v>
      </c>
      <c r="R16" t="s">
        <v>53</v>
      </c>
    </row>
    <row r="17" spans="1:19" x14ac:dyDescent="0.25">
      <c r="A17" s="39">
        <v>125</v>
      </c>
      <c r="B17" s="38">
        <v>111595</v>
      </c>
      <c r="C17" s="38">
        <v>230000111595</v>
      </c>
      <c r="D17" s="41">
        <v>146</v>
      </c>
      <c r="E17" s="40">
        <v>446</v>
      </c>
      <c r="F17" s="40">
        <v>1</v>
      </c>
      <c r="G17" s="80"/>
      <c r="H17" s="80" t="s">
        <v>103</v>
      </c>
      <c r="I17" s="76">
        <v>0</v>
      </c>
      <c r="J17">
        <v>32</v>
      </c>
      <c r="K17">
        <v>158</v>
      </c>
      <c r="L17">
        <v>98</v>
      </c>
      <c r="M17">
        <v>49</v>
      </c>
      <c r="N17">
        <v>90</v>
      </c>
      <c r="O17">
        <v>939</v>
      </c>
      <c r="P17" t="str">
        <f t="shared" si="0"/>
        <v>Cobble</v>
      </c>
      <c r="Q17" t="str">
        <f t="shared" si="1"/>
        <v>SC1</v>
      </c>
      <c r="R17" t="s">
        <v>53</v>
      </c>
    </row>
    <row r="18" spans="1:19" x14ac:dyDescent="0.25">
      <c r="A18" s="39">
        <v>10</v>
      </c>
      <c r="B18" s="38">
        <v>111609</v>
      </c>
      <c r="C18" s="38">
        <v>230000111609</v>
      </c>
      <c r="D18" s="41">
        <v>323</v>
      </c>
      <c r="E18" s="41">
        <v>623</v>
      </c>
      <c r="F18" s="41">
        <v>3</v>
      </c>
      <c r="G18" s="68"/>
      <c r="H18" s="68" t="s">
        <v>103</v>
      </c>
      <c r="I18" s="76">
        <v>0</v>
      </c>
      <c r="J18">
        <v>32</v>
      </c>
      <c r="K18">
        <v>104</v>
      </c>
      <c r="L18">
        <v>76</v>
      </c>
      <c r="M18">
        <v>53</v>
      </c>
      <c r="N18">
        <v>90</v>
      </c>
      <c r="O18">
        <v>580</v>
      </c>
      <c r="P18" t="str">
        <f t="shared" si="0"/>
        <v>Cobble</v>
      </c>
      <c r="Q18" t="str">
        <f t="shared" si="1"/>
        <v>SC1</v>
      </c>
      <c r="R18" t="s">
        <v>53</v>
      </c>
    </row>
    <row r="19" spans="1:19" x14ac:dyDescent="0.25">
      <c r="A19" s="39">
        <v>113</v>
      </c>
      <c r="B19" s="38">
        <v>111615</v>
      </c>
      <c r="C19" s="38">
        <v>230000111615</v>
      </c>
      <c r="D19" s="41">
        <v>136</v>
      </c>
      <c r="E19" s="40">
        <v>436</v>
      </c>
      <c r="F19" s="40">
        <v>1</v>
      </c>
      <c r="G19" s="80"/>
      <c r="H19" s="80" t="s">
        <v>103</v>
      </c>
      <c r="I19" s="76">
        <v>0</v>
      </c>
      <c r="J19">
        <v>32</v>
      </c>
      <c r="K19">
        <v>134</v>
      </c>
      <c r="L19">
        <v>115</v>
      </c>
      <c r="M19">
        <v>42</v>
      </c>
      <c r="N19">
        <v>128</v>
      </c>
      <c r="O19">
        <v>986</v>
      </c>
      <c r="P19" t="str">
        <f t="shared" si="0"/>
        <v>Cobble</v>
      </c>
      <c r="Q19" t="str">
        <f t="shared" si="1"/>
        <v>SC2</v>
      </c>
      <c r="R19" t="s">
        <v>53</v>
      </c>
    </row>
    <row r="20" spans="1:19" x14ac:dyDescent="0.25">
      <c r="A20" s="39">
        <v>44</v>
      </c>
      <c r="B20" s="38">
        <v>111618</v>
      </c>
      <c r="C20" s="38">
        <v>230000111618</v>
      </c>
      <c r="D20" s="41">
        <v>214</v>
      </c>
      <c r="E20" s="40">
        <v>514</v>
      </c>
      <c r="F20" s="41">
        <v>2</v>
      </c>
      <c r="G20" s="68"/>
      <c r="H20" s="68" t="s">
        <v>103</v>
      </c>
      <c r="I20" s="76">
        <v>0</v>
      </c>
      <c r="J20">
        <v>32</v>
      </c>
      <c r="K20">
        <v>115</v>
      </c>
      <c r="L20">
        <v>108</v>
      </c>
      <c r="M20">
        <v>78</v>
      </c>
      <c r="N20">
        <v>128</v>
      </c>
      <c r="O20">
        <v>1109</v>
      </c>
      <c r="P20" t="str">
        <f t="shared" si="0"/>
        <v>Cobble</v>
      </c>
      <c r="Q20" t="str">
        <f t="shared" si="1"/>
        <v>SC2</v>
      </c>
      <c r="R20" t="s">
        <v>53</v>
      </c>
    </row>
    <row r="21" spans="1:19" x14ac:dyDescent="0.25">
      <c r="A21" s="39">
        <v>111</v>
      </c>
      <c r="B21" s="38">
        <v>111623</v>
      </c>
      <c r="C21" s="38">
        <v>230000111623</v>
      </c>
      <c r="D21" s="41">
        <v>135</v>
      </c>
      <c r="E21" s="41">
        <v>435</v>
      </c>
      <c r="F21" s="41">
        <v>1</v>
      </c>
      <c r="G21" s="68"/>
      <c r="H21" s="68" t="s">
        <v>103</v>
      </c>
      <c r="I21" s="76">
        <v>0</v>
      </c>
      <c r="J21">
        <v>32</v>
      </c>
      <c r="K21">
        <v>136</v>
      </c>
      <c r="L21">
        <v>109</v>
      </c>
      <c r="M21">
        <v>36</v>
      </c>
      <c r="N21">
        <v>90</v>
      </c>
      <c r="O21">
        <v>858</v>
      </c>
      <c r="P21" t="str">
        <f t="shared" si="0"/>
        <v>Cobble</v>
      </c>
      <c r="Q21" t="str">
        <f t="shared" si="1"/>
        <v>SC1</v>
      </c>
      <c r="R21" t="s">
        <v>53</v>
      </c>
    </row>
    <row r="22" spans="1:19" x14ac:dyDescent="0.25">
      <c r="A22" s="39">
        <v>92</v>
      </c>
      <c r="B22" s="38">
        <v>111641</v>
      </c>
      <c r="C22" s="38">
        <v>230000111641</v>
      </c>
      <c r="D22" s="41">
        <v>112</v>
      </c>
      <c r="E22" s="40">
        <v>412</v>
      </c>
      <c r="F22" s="40">
        <v>1</v>
      </c>
      <c r="G22" s="80"/>
      <c r="H22" s="80" t="s">
        <v>103</v>
      </c>
      <c r="I22" s="76">
        <v>0</v>
      </c>
      <c r="J22">
        <v>32</v>
      </c>
      <c r="K22">
        <v>124</v>
      </c>
      <c r="L22">
        <v>104</v>
      </c>
      <c r="M22">
        <v>56</v>
      </c>
      <c r="N22">
        <v>90</v>
      </c>
      <c r="O22">
        <v>1093</v>
      </c>
      <c r="P22" t="str">
        <f t="shared" si="0"/>
        <v>Cobble</v>
      </c>
      <c r="Q22" t="str">
        <f t="shared" si="1"/>
        <v>SC1</v>
      </c>
      <c r="R22" t="s">
        <v>53</v>
      </c>
    </row>
    <row r="23" spans="1:19" x14ac:dyDescent="0.25">
      <c r="A23" s="39">
        <v>74</v>
      </c>
      <c r="B23" s="38">
        <v>111642</v>
      </c>
      <c r="C23" s="38">
        <v>230000111642</v>
      </c>
      <c r="D23" s="41">
        <v>271</v>
      </c>
      <c r="E23" s="41">
        <v>571</v>
      </c>
      <c r="F23" s="41">
        <v>2</v>
      </c>
      <c r="G23" s="68"/>
      <c r="H23" s="68" t="s">
        <v>103</v>
      </c>
      <c r="I23" s="76">
        <v>0</v>
      </c>
      <c r="J23">
        <v>32</v>
      </c>
      <c r="K23">
        <v>190</v>
      </c>
      <c r="L23">
        <v>98</v>
      </c>
      <c r="M23">
        <v>44</v>
      </c>
      <c r="N23">
        <v>90</v>
      </c>
      <c r="O23">
        <v>1225</v>
      </c>
      <c r="P23" t="str">
        <f t="shared" si="0"/>
        <v>Cobble</v>
      </c>
      <c r="Q23" t="str">
        <f t="shared" si="1"/>
        <v>SC1</v>
      </c>
      <c r="R23" t="s">
        <v>53</v>
      </c>
    </row>
    <row r="24" spans="1:19" x14ac:dyDescent="0.25">
      <c r="A24" s="39">
        <v>148</v>
      </c>
      <c r="B24" s="38">
        <v>111647</v>
      </c>
      <c r="C24" s="38">
        <v>230000111647</v>
      </c>
      <c r="D24" s="41">
        <v>362</v>
      </c>
      <c r="E24" s="40">
        <v>662</v>
      </c>
      <c r="F24" s="41">
        <v>3</v>
      </c>
      <c r="G24" s="68"/>
      <c r="H24" s="68" t="s">
        <v>103</v>
      </c>
      <c r="I24" s="76">
        <v>0</v>
      </c>
      <c r="J24">
        <v>32</v>
      </c>
      <c r="K24">
        <v>170</v>
      </c>
      <c r="L24">
        <v>140</v>
      </c>
      <c r="M24">
        <v>55</v>
      </c>
      <c r="N24">
        <v>128</v>
      </c>
      <c r="O24">
        <v>2193</v>
      </c>
      <c r="P24" t="str">
        <f t="shared" si="0"/>
        <v>Cobble</v>
      </c>
      <c r="Q24" t="str">
        <f t="shared" si="1"/>
        <v>SC2</v>
      </c>
      <c r="R24" t="s">
        <v>53</v>
      </c>
    </row>
    <row r="25" spans="1:19" x14ac:dyDescent="0.25">
      <c r="A25" s="39">
        <v>110</v>
      </c>
      <c r="B25" s="38">
        <v>111651</v>
      </c>
      <c r="C25" s="38">
        <v>230000111651</v>
      </c>
      <c r="D25" s="41">
        <v>132</v>
      </c>
      <c r="E25" s="40">
        <v>432</v>
      </c>
      <c r="F25" s="40">
        <v>1</v>
      </c>
      <c r="G25" s="80"/>
      <c r="H25" s="80" t="s">
        <v>103</v>
      </c>
      <c r="I25" s="76">
        <v>0</v>
      </c>
      <c r="J25">
        <v>32</v>
      </c>
      <c r="K25">
        <v>117</v>
      </c>
      <c r="L25">
        <v>111</v>
      </c>
      <c r="M25">
        <v>49</v>
      </c>
      <c r="N25">
        <v>90</v>
      </c>
      <c r="O25">
        <v>767</v>
      </c>
      <c r="P25" t="str">
        <f t="shared" si="0"/>
        <v>Cobble</v>
      </c>
      <c r="Q25" t="str">
        <f t="shared" si="1"/>
        <v>SC1</v>
      </c>
      <c r="R25" t="s">
        <v>53</v>
      </c>
    </row>
    <row r="26" spans="1:19" x14ac:dyDescent="0.25">
      <c r="A26" s="39">
        <v>133</v>
      </c>
      <c r="B26" s="38">
        <v>111676</v>
      </c>
      <c r="C26" s="38">
        <v>230000111676</v>
      </c>
      <c r="D26" s="41">
        <v>147</v>
      </c>
      <c r="E26" s="41">
        <v>447</v>
      </c>
      <c r="F26" s="41">
        <v>1</v>
      </c>
      <c r="G26" s="68"/>
      <c r="H26" s="68" t="s">
        <v>103</v>
      </c>
      <c r="I26" s="76">
        <v>0</v>
      </c>
      <c r="J26">
        <v>32</v>
      </c>
      <c r="K26">
        <v>145</v>
      </c>
      <c r="L26">
        <v>84</v>
      </c>
      <c r="M26">
        <v>71</v>
      </c>
      <c r="N26">
        <v>90</v>
      </c>
      <c r="O26">
        <v>1337</v>
      </c>
      <c r="P26" t="str">
        <f t="shared" si="0"/>
        <v>Cobble</v>
      </c>
      <c r="Q26" t="str">
        <f t="shared" si="1"/>
        <v>SC1</v>
      </c>
      <c r="R26" t="s">
        <v>53</v>
      </c>
    </row>
    <row r="27" spans="1:19" x14ac:dyDescent="0.25">
      <c r="A27" s="39">
        <v>100</v>
      </c>
      <c r="B27" s="38">
        <v>111689</v>
      </c>
      <c r="C27" s="38">
        <v>230000111689</v>
      </c>
      <c r="D27" s="41">
        <v>119</v>
      </c>
      <c r="E27" s="41">
        <v>419</v>
      </c>
      <c r="F27" s="58">
        <v>1</v>
      </c>
      <c r="G27" s="83"/>
      <c r="H27" s="83" t="s">
        <v>103</v>
      </c>
      <c r="I27" s="76">
        <v>0</v>
      </c>
      <c r="J27">
        <v>32</v>
      </c>
      <c r="K27">
        <v>141</v>
      </c>
      <c r="L27">
        <v>84</v>
      </c>
      <c r="M27">
        <v>37</v>
      </c>
      <c r="N27">
        <v>90</v>
      </c>
      <c r="O27">
        <v>888</v>
      </c>
      <c r="P27" t="str">
        <f t="shared" si="0"/>
        <v>Cobble</v>
      </c>
      <c r="Q27" t="str">
        <f t="shared" si="1"/>
        <v>SC1</v>
      </c>
      <c r="R27" t="s">
        <v>53</v>
      </c>
      <c r="S27" s="60" t="s">
        <v>87</v>
      </c>
    </row>
    <row r="28" spans="1:19" x14ac:dyDescent="0.25">
      <c r="A28" s="39">
        <v>161</v>
      </c>
      <c r="B28" s="38">
        <v>111693</v>
      </c>
      <c r="C28" s="38">
        <v>230000111693</v>
      </c>
      <c r="D28" s="41">
        <v>182</v>
      </c>
      <c r="E28" s="40">
        <v>482</v>
      </c>
      <c r="F28" s="40">
        <v>1</v>
      </c>
      <c r="G28" s="80"/>
      <c r="H28" s="80" t="s">
        <v>103</v>
      </c>
      <c r="I28" s="76">
        <v>0</v>
      </c>
      <c r="J28">
        <v>32</v>
      </c>
      <c r="K28">
        <v>154</v>
      </c>
      <c r="L28">
        <v>92</v>
      </c>
      <c r="M28">
        <v>58</v>
      </c>
      <c r="N28">
        <v>90</v>
      </c>
      <c r="O28">
        <v>1342</v>
      </c>
      <c r="P28" t="str">
        <f t="shared" si="0"/>
        <v>Cobble</v>
      </c>
      <c r="Q28" t="str">
        <f t="shared" si="1"/>
        <v>SC1</v>
      </c>
      <c r="R28" t="s">
        <v>53</v>
      </c>
    </row>
    <row r="29" spans="1:19" x14ac:dyDescent="0.25">
      <c r="A29" s="39">
        <v>200</v>
      </c>
      <c r="B29" s="38">
        <v>111701</v>
      </c>
      <c r="C29" s="38">
        <v>230000111701</v>
      </c>
      <c r="D29" s="41">
        <v>382</v>
      </c>
      <c r="E29" s="40">
        <v>682</v>
      </c>
      <c r="F29" s="41">
        <v>3</v>
      </c>
      <c r="G29" s="68"/>
      <c r="H29" s="68" t="s">
        <v>103</v>
      </c>
      <c r="I29" s="76">
        <v>0</v>
      </c>
      <c r="J29">
        <v>32</v>
      </c>
      <c r="K29">
        <v>144</v>
      </c>
      <c r="L29">
        <v>135</v>
      </c>
      <c r="M29">
        <v>89</v>
      </c>
      <c r="N29">
        <v>128</v>
      </c>
      <c r="O29">
        <v>2792</v>
      </c>
      <c r="P29" t="str">
        <f t="shared" si="0"/>
        <v>Cobble</v>
      </c>
      <c r="Q29" t="str">
        <f t="shared" si="1"/>
        <v>SC2</v>
      </c>
      <c r="R29" t="s">
        <v>53</v>
      </c>
    </row>
    <row r="30" spans="1:19" x14ac:dyDescent="0.25">
      <c r="A30" s="39">
        <v>141</v>
      </c>
      <c r="B30" s="38">
        <v>111714</v>
      </c>
      <c r="C30" s="38">
        <v>230000111714</v>
      </c>
      <c r="D30" s="41">
        <v>327</v>
      </c>
      <c r="E30" s="41">
        <v>627</v>
      </c>
      <c r="F30" s="41">
        <v>3</v>
      </c>
      <c r="G30" s="68"/>
      <c r="H30" s="68" t="s">
        <v>103</v>
      </c>
      <c r="I30" s="76">
        <v>0</v>
      </c>
      <c r="J30">
        <v>32</v>
      </c>
      <c r="K30">
        <v>152</v>
      </c>
      <c r="L30">
        <v>118</v>
      </c>
      <c r="M30">
        <v>46</v>
      </c>
      <c r="N30">
        <v>128</v>
      </c>
      <c r="O30">
        <v>1749</v>
      </c>
      <c r="P30" t="str">
        <f t="shared" si="0"/>
        <v>Cobble</v>
      </c>
      <c r="Q30" t="str">
        <f t="shared" si="1"/>
        <v>SC2</v>
      </c>
      <c r="R30" t="s">
        <v>53</v>
      </c>
    </row>
    <row r="31" spans="1:19" x14ac:dyDescent="0.25">
      <c r="A31" s="39">
        <v>69</v>
      </c>
      <c r="B31" s="38">
        <v>111715</v>
      </c>
      <c r="C31" s="38">
        <v>230000111715</v>
      </c>
      <c r="D31" s="41">
        <v>227</v>
      </c>
      <c r="E31" s="41">
        <v>527</v>
      </c>
      <c r="F31" s="41">
        <v>2</v>
      </c>
      <c r="G31" s="68"/>
      <c r="H31" s="68" t="s">
        <v>103</v>
      </c>
      <c r="I31" s="76">
        <v>0</v>
      </c>
      <c r="J31">
        <v>32</v>
      </c>
      <c r="K31">
        <v>168</v>
      </c>
      <c r="L31">
        <v>117</v>
      </c>
      <c r="M31">
        <v>70</v>
      </c>
      <c r="N31">
        <v>128</v>
      </c>
      <c r="O31">
        <v>2178</v>
      </c>
      <c r="P31" t="str">
        <f t="shared" si="0"/>
        <v>Cobble</v>
      </c>
      <c r="Q31" t="str">
        <f t="shared" si="1"/>
        <v>SC2</v>
      </c>
      <c r="R31" t="s">
        <v>53</v>
      </c>
    </row>
    <row r="32" spans="1:19" x14ac:dyDescent="0.25">
      <c r="A32" s="39">
        <v>130</v>
      </c>
      <c r="B32" s="38">
        <v>111720</v>
      </c>
      <c r="C32" s="38">
        <v>230000111720</v>
      </c>
      <c r="D32" s="41">
        <v>157</v>
      </c>
      <c r="E32" s="41">
        <v>457</v>
      </c>
      <c r="F32" s="41">
        <v>1</v>
      </c>
      <c r="G32" s="68"/>
      <c r="H32" s="68" t="s">
        <v>103</v>
      </c>
      <c r="I32" s="76">
        <v>0</v>
      </c>
      <c r="J32">
        <v>32</v>
      </c>
      <c r="K32">
        <v>119</v>
      </c>
      <c r="L32">
        <v>100</v>
      </c>
      <c r="M32">
        <v>43</v>
      </c>
      <c r="N32">
        <v>90</v>
      </c>
      <c r="O32">
        <v>741</v>
      </c>
      <c r="P32" t="str">
        <f t="shared" si="0"/>
        <v>Cobble</v>
      </c>
      <c r="Q32" t="str">
        <f t="shared" si="1"/>
        <v>SC1</v>
      </c>
      <c r="R32" t="s">
        <v>53</v>
      </c>
    </row>
    <row r="33" spans="1:19" x14ac:dyDescent="0.25">
      <c r="A33" s="39">
        <v>209</v>
      </c>
      <c r="B33" s="38">
        <v>111722</v>
      </c>
      <c r="C33" s="38">
        <v>230000111722</v>
      </c>
      <c r="D33" s="41">
        <v>349</v>
      </c>
      <c r="E33" s="41">
        <v>649</v>
      </c>
      <c r="F33" s="41">
        <v>3</v>
      </c>
      <c r="G33" s="68"/>
      <c r="H33" s="68" t="s">
        <v>103</v>
      </c>
      <c r="I33" s="76">
        <v>0</v>
      </c>
      <c r="J33">
        <v>32</v>
      </c>
      <c r="K33">
        <v>81</v>
      </c>
      <c r="L33">
        <v>59</v>
      </c>
      <c r="M33">
        <v>42</v>
      </c>
      <c r="N33" s="43">
        <v>64</v>
      </c>
      <c r="O33">
        <v>385</v>
      </c>
      <c r="P33" t="str">
        <f t="shared" si="0"/>
        <v>Gravel</v>
      </c>
      <c r="Q33" t="str">
        <f t="shared" si="1"/>
        <v>VCG2</v>
      </c>
      <c r="R33" t="s">
        <v>52</v>
      </c>
    </row>
    <row r="34" spans="1:19" x14ac:dyDescent="0.25">
      <c r="A34" s="39">
        <v>40</v>
      </c>
      <c r="B34" s="38">
        <v>111730</v>
      </c>
      <c r="C34" s="38">
        <v>230000111730</v>
      </c>
      <c r="D34" s="41">
        <v>237</v>
      </c>
      <c r="E34" s="41">
        <v>537</v>
      </c>
      <c r="F34" s="41">
        <v>2</v>
      </c>
      <c r="G34" s="68"/>
      <c r="H34" s="68" t="s">
        <v>103</v>
      </c>
      <c r="I34" s="76">
        <v>0</v>
      </c>
      <c r="J34">
        <v>32</v>
      </c>
      <c r="K34">
        <v>120</v>
      </c>
      <c r="L34">
        <v>114</v>
      </c>
      <c r="M34">
        <v>65</v>
      </c>
      <c r="N34">
        <v>128</v>
      </c>
      <c r="O34">
        <v>1278</v>
      </c>
      <c r="P34" t="str">
        <f t="shared" si="0"/>
        <v>Cobble</v>
      </c>
      <c r="Q34" t="str">
        <f t="shared" si="1"/>
        <v>SC2</v>
      </c>
      <c r="R34" t="s">
        <v>53</v>
      </c>
    </row>
    <row r="35" spans="1:19" x14ac:dyDescent="0.25">
      <c r="A35" s="39">
        <v>98</v>
      </c>
      <c r="B35" s="38">
        <v>111736</v>
      </c>
      <c r="C35" s="38">
        <v>230000111736</v>
      </c>
      <c r="D35" s="41">
        <v>105</v>
      </c>
      <c r="E35" s="41">
        <v>405</v>
      </c>
      <c r="F35" s="41">
        <v>1</v>
      </c>
      <c r="G35" s="68"/>
      <c r="H35" s="68" t="s">
        <v>103</v>
      </c>
      <c r="I35" s="76">
        <v>0</v>
      </c>
      <c r="J35">
        <v>32</v>
      </c>
      <c r="K35">
        <v>155</v>
      </c>
      <c r="L35">
        <v>109</v>
      </c>
      <c r="M35">
        <v>66</v>
      </c>
      <c r="N35">
        <v>128</v>
      </c>
      <c r="O35">
        <v>1789</v>
      </c>
      <c r="P35" t="str">
        <f t="shared" si="0"/>
        <v>Cobble</v>
      </c>
      <c r="Q35" t="str">
        <f t="shared" si="1"/>
        <v>SC2</v>
      </c>
      <c r="R35" t="s">
        <v>53</v>
      </c>
    </row>
    <row r="36" spans="1:19" x14ac:dyDescent="0.25">
      <c r="A36" s="39">
        <v>91</v>
      </c>
      <c r="B36" s="38">
        <v>111737</v>
      </c>
      <c r="C36" s="38">
        <v>230000111737</v>
      </c>
      <c r="D36" s="41">
        <v>111</v>
      </c>
      <c r="E36" s="41">
        <v>411</v>
      </c>
      <c r="F36" s="58">
        <v>1</v>
      </c>
      <c r="G36" s="83"/>
      <c r="H36" s="83" t="s">
        <v>103</v>
      </c>
      <c r="I36" s="76">
        <v>0</v>
      </c>
      <c r="J36">
        <v>32</v>
      </c>
      <c r="K36">
        <v>169</v>
      </c>
      <c r="L36">
        <v>138</v>
      </c>
      <c r="M36">
        <v>82</v>
      </c>
      <c r="N36">
        <v>128</v>
      </c>
      <c r="O36">
        <v>2929</v>
      </c>
      <c r="P36" t="str">
        <f t="shared" si="0"/>
        <v>Cobble</v>
      </c>
      <c r="Q36" t="str">
        <f t="shared" si="1"/>
        <v>SC2</v>
      </c>
      <c r="R36" t="s">
        <v>53</v>
      </c>
      <c r="S36" s="60" t="s">
        <v>87</v>
      </c>
    </row>
    <row r="37" spans="1:19" x14ac:dyDescent="0.25">
      <c r="A37" s="39">
        <v>114</v>
      </c>
      <c r="B37" s="38">
        <v>111741</v>
      </c>
      <c r="C37" s="38">
        <v>230000111741</v>
      </c>
      <c r="D37" s="41">
        <v>125</v>
      </c>
      <c r="E37" s="41">
        <v>425</v>
      </c>
      <c r="F37" s="41">
        <v>1</v>
      </c>
      <c r="G37" s="68"/>
      <c r="H37" s="68" t="s">
        <v>103</v>
      </c>
      <c r="I37" s="76">
        <v>0</v>
      </c>
      <c r="J37">
        <v>32</v>
      </c>
      <c r="K37">
        <v>148</v>
      </c>
      <c r="L37">
        <v>100</v>
      </c>
      <c r="M37">
        <v>84</v>
      </c>
      <c r="N37">
        <v>128</v>
      </c>
      <c r="O37">
        <v>1958</v>
      </c>
      <c r="P37" t="str">
        <f t="shared" si="0"/>
        <v>Cobble</v>
      </c>
      <c r="Q37" t="str">
        <f t="shared" ref="Q37:Q68" si="3">IF(N37 &lt;=2, "silt", IF(N37&lt;=2.8, "VFG1", (IF(N37&lt;=4, "VFG2",(IF(N37&lt;=5.6, "FG1",(IF(N37&lt;=8, "FG2",(IF(N37&lt;=11, "MG1",(IF(N37&lt;=16, "MG2",(IF(N37&lt;=22.6, "CG1",(IF(N37&lt;=32, "CG2",(IF(N37&lt;=45, "VCG1",(IF(N37&lt;=64, "VCG2",(IF(N37&lt;=90, "SC1",(IF(N37&lt;=128, "SC2",(IF(N37&lt;=180, "LC1",(IF(N37&lt;=256, "LC2",(IF(N37&lt;=362, "SB1",(IF(N37&lt;=512, "SB2",(IF(N37&lt;=1024, "MB",(IF(N37&lt;=2048, "LVLB"))))))))))))))))))))))))))))))))))))</f>
        <v>SC2</v>
      </c>
      <c r="R37" t="s">
        <v>53</v>
      </c>
    </row>
    <row r="38" spans="1:19" x14ac:dyDescent="0.25">
      <c r="A38" s="42">
        <v>254</v>
      </c>
      <c r="B38" s="38">
        <v>607501</v>
      </c>
      <c r="C38" s="38">
        <v>228000607501</v>
      </c>
      <c r="D38" s="41">
        <v>392</v>
      </c>
      <c r="E38" s="40">
        <v>692</v>
      </c>
      <c r="F38" s="41">
        <v>3</v>
      </c>
      <c r="G38" s="68"/>
      <c r="H38" s="68" t="s">
        <v>103</v>
      </c>
      <c r="I38" s="76">
        <v>0</v>
      </c>
      <c r="J38">
        <v>23</v>
      </c>
      <c r="K38">
        <v>78</v>
      </c>
      <c r="L38">
        <v>52</v>
      </c>
      <c r="M38">
        <v>34</v>
      </c>
      <c r="N38" s="43">
        <v>64</v>
      </c>
      <c r="O38" s="43">
        <v>212</v>
      </c>
      <c r="P38" t="str">
        <f t="shared" si="0"/>
        <v>Gravel</v>
      </c>
      <c r="Q38" t="str">
        <f t="shared" si="3"/>
        <v>VCG2</v>
      </c>
      <c r="R38" t="s">
        <v>52</v>
      </c>
    </row>
    <row r="39" spans="1:19" x14ac:dyDescent="0.25">
      <c r="A39" s="42">
        <v>241</v>
      </c>
      <c r="B39" s="38">
        <v>607502</v>
      </c>
      <c r="C39" s="38">
        <v>228000607502</v>
      </c>
      <c r="D39" s="41">
        <v>325</v>
      </c>
      <c r="E39" s="41">
        <v>625</v>
      </c>
      <c r="F39" s="41">
        <v>3</v>
      </c>
      <c r="G39" s="68"/>
      <c r="H39" s="68" t="s">
        <v>103</v>
      </c>
      <c r="I39" s="76">
        <v>0</v>
      </c>
      <c r="J39">
        <v>23</v>
      </c>
      <c r="K39">
        <v>118</v>
      </c>
      <c r="L39">
        <v>54</v>
      </c>
      <c r="M39">
        <v>52</v>
      </c>
      <c r="N39" s="43">
        <v>64</v>
      </c>
      <c r="O39" s="43">
        <v>615</v>
      </c>
      <c r="P39" t="str">
        <f t="shared" si="0"/>
        <v>Gravel</v>
      </c>
      <c r="Q39" t="str">
        <f t="shared" si="3"/>
        <v>VCG2</v>
      </c>
      <c r="R39" t="s">
        <v>52</v>
      </c>
    </row>
    <row r="40" spans="1:19" x14ac:dyDescent="0.25">
      <c r="A40" s="42">
        <v>238</v>
      </c>
      <c r="B40" s="38">
        <v>607510</v>
      </c>
      <c r="C40" s="38">
        <v>228000607510</v>
      </c>
      <c r="D40" s="41">
        <v>336</v>
      </c>
      <c r="E40" s="40">
        <v>636</v>
      </c>
      <c r="F40" s="41">
        <v>3</v>
      </c>
      <c r="G40" s="68"/>
      <c r="H40" s="68" t="s">
        <v>103</v>
      </c>
      <c r="I40" s="76">
        <v>0</v>
      </c>
      <c r="J40">
        <v>23</v>
      </c>
      <c r="K40">
        <v>82</v>
      </c>
      <c r="L40">
        <v>65</v>
      </c>
      <c r="M40">
        <v>40</v>
      </c>
      <c r="N40" s="43">
        <v>64</v>
      </c>
      <c r="O40" s="43">
        <v>401</v>
      </c>
      <c r="P40" t="str">
        <f t="shared" si="0"/>
        <v>Gravel</v>
      </c>
      <c r="Q40" t="str">
        <f t="shared" si="3"/>
        <v>VCG2</v>
      </c>
      <c r="R40" t="s">
        <v>52</v>
      </c>
    </row>
    <row r="41" spans="1:19" x14ac:dyDescent="0.25">
      <c r="A41" s="42">
        <v>250</v>
      </c>
      <c r="B41" s="38">
        <v>607515</v>
      </c>
      <c r="C41" s="38">
        <v>228000607515</v>
      </c>
      <c r="D41" s="41">
        <v>317</v>
      </c>
      <c r="E41" s="41">
        <v>617</v>
      </c>
      <c r="F41" s="41">
        <v>3</v>
      </c>
      <c r="G41" s="68"/>
      <c r="H41" s="68" t="s">
        <v>103</v>
      </c>
      <c r="I41" s="76">
        <v>0</v>
      </c>
      <c r="J41">
        <v>23</v>
      </c>
      <c r="K41">
        <v>61</v>
      </c>
      <c r="L41">
        <v>57</v>
      </c>
      <c r="M41">
        <v>54</v>
      </c>
      <c r="N41" s="43">
        <v>64</v>
      </c>
      <c r="O41" s="43">
        <v>362</v>
      </c>
      <c r="P41" t="str">
        <f t="shared" si="0"/>
        <v>Gravel</v>
      </c>
      <c r="Q41" t="str">
        <f t="shared" si="3"/>
        <v>VCG2</v>
      </c>
      <c r="R41" t="s">
        <v>52</v>
      </c>
    </row>
    <row r="42" spans="1:19" x14ac:dyDescent="0.25">
      <c r="A42" s="42">
        <v>255</v>
      </c>
      <c r="B42" s="38">
        <v>607536</v>
      </c>
      <c r="C42" s="38">
        <v>228000607536</v>
      </c>
      <c r="D42" s="41">
        <v>350</v>
      </c>
      <c r="E42" s="40">
        <v>650</v>
      </c>
      <c r="F42" s="41">
        <v>3</v>
      </c>
      <c r="G42" s="68"/>
      <c r="H42" s="68" t="s">
        <v>103</v>
      </c>
      <c r="I42" s="76">
        <v>0</v>
      </c>
      <c r="J42">
        <v>23</v>
      </c>
      <c r="K42">
        <v>70</v>
      </c>
      <c r="L42">
        <v>68</v>
      </c>
      <c r="M42">
        <v>51</v>
      </c>
      <c r="N42" s="43">
        <v>64</v>
      </c>
      <c r="O42" s="43">
        <v>373</v>
      </c>
      <c r="P42" t="str">
        <f t="shared" si="0"/>
        <v>Gravel</v>
      </c>
      <c r="Q42" t="str">
        <f t="shared" si="3"/>
        <v>VCG2</v>
      </c>
      <c r="R42" t="s">
        <v>52</v>
      </c>
    </row>
    <row r="43" spans="1:19" x14ac:dyDescent="0.25">
      <c r="A43" s="42">
        <v>244</v>
      </c>
      <c r="B43" s="38">
        <v>607551</v>
      </c>
      <c r="C43" s="38">
        <v>228000607551</v>
      </c>
      <c r="D43" s="41">
        <v>341</v>
      </c>
      <c r="E43" s="41">
        <v>641</v>
      </c>
      <c r="F43" s="41">
        <v>3</v>
      </c>
      <c r="G43" s="68"/>
      <c r="H43" s="68" t="s">
        <v>103</v>
      </c>
      <c r="I43" s="76">
        <v>0</v>
      </c>
      <c r="J43">
        <v>23</v>
      </c>
      <c r="K43">
        <v>92</v>
      </c>
      <c r="L43">
        <v>72</v>
      </c>
      <c r="M43">
        <v>43</v>
      </c>
      <c r="N43" s="43">
        <v>64</v>
      </c>
      <c r="O43" s="43">
        <v>477</v>
      </c>
      <c r="P43" t="str">
        <f t="shared" si="0"/>
        <v>Gravel</v>
      </c>
      <c r="Q43" t="str">
        <f t="shared" si="3"/>
        <v>VCG2</v>
      </c>
      <c r="R43" t="s">
        <v>52</v>
      </c>
    </row>
    <row r="44" spans="1:19" x14ac:dyDescent="0.25">
      <c r="A44" s="42">
        <v>256</v>
      </c>
      <c r="B44" s="38">
        <v>607556</v>
      </c>
      <c r="C44" s="38">
        <v>228000607556</v>
      </c>
      <c r="D44" s="41">
        <v>320</v>
      </c>
      <c r="E44" s="40">
        <v>620</v>
      </c>
      <c r="F44" s="41">
        <v>3</v>
      </c>
      <c r="G44" s="68"/>
      <c r="H44" s="68" t="s">
        <v>103</v>
      </c>
      <c r="I44" s="76">
        <v>0</v>
      </c>
      <c r="J44">
        <v>23</v>
      </c>
      <c r="K44">
        <v>51</v>
      </c>
      <c r="L44">
        <v>49</v>
      </c>
      <c r="M44">
        <v>46</v>
      </c>
      <c r="N44" s="43">
        <v>64</v>
      </c>
      <c r="O44" s="43">
        <v>159</v>
      </c>
      <c r="P44" t="str">
        <f t="shared" si="0"/>
        <v>Gravel</v>
      </c>
      <c r="Q44" t="str">
        <f t="shared" si="3"/>
        <v>VCG2</v>
      </c>
      <c r="R44" t="s">
        <v>52</v>
      </c>
    </row>
    <row r="45" spans="1:19" x14ac:dyDescent="0.25">
      <c r="A45" s="42">
        <v>233</v>
      </c>
      <c r="B45" s="38">
        <v>607559</v>
      </c>
      <c r="C45" s="38">
        <v>228000607559</v>
      </c>
      <c r="D45" s="41">
        <v>360</v>
      </c>
      <c r="E45" s="40">
        <v>660</v>
      </c>
      <c r="F45" s="41">
        <v>3</v>
      </c>
      <c r="G45" s="68"/>
      <c r="H45" s="68" t="s">
        <v>103</v>
      </c>
      <c r="I45" s="76">
        <v>0</v>
      </c>
      <c r="J45">
        <v>23</v>
      </c>
      <c r="K45">
        <v>63</v>
      </c>
      <c r="L45">
        <v>54</v>
      </c>
      <c r="M45">
        <v>45</v>
      </c>
      <c r="N45" s="43">
        <v>64</v>
      </c>
      <c r="O45" s="43">
        <v>235</v>
      </c>
      <c r="P45" t="str">
        <f t="shared" si="0"/>
        <v>Gravel</v>
      </c>
      <c r="Q45" t="str">
        <f t="shared" si="3"/>
        <v>VCG2</v>
      </c>
      <c r="R45" t="s">
        <v>52</v>
      </c>
    </row>
    <row r="46" spans="1:19" x14ac:dyDescent="0.25">
      <c r="A46" s="42">
        <v>279</v>
      </c>
      <c r="B46" s="38">
        <v>607562</v>
      </c>
      <c r="C46" s="38">
        <v>228000607562</v>
      </c>
      <c r="D46" s="41">
        <v>324</v>
      </c>
      <c r="E46" s="40">
        <v>624</v>
      </c>
      <c r="F46" s="41">
        <v>3</v>
      </c>
      <c r="G46" s="68"/>
      <c r="H46" s="68" t="s">
        <v>103</v>
      </c>
      <c r="I46" s="76">
        <v>0</v>
      </c>
      <c r="J46">
        <v>23</v>
      </c>
      <c r="K46">
        <v>74</v>
      </c>
      <c r="L46">
        <v>50</v>
      </c>
      <c r="M46">
        <v>36</v>
      </c>
      <c r="N46" s="43">
        <v>45</v>
      </c>
      <c r="O46" s="43">
        <v>173</v>
      </c>
      <c r="P46" t="str">
        <f t="shared" si="0"/>
        <v>Gravel</v>
      </c>
      <c r="Q46" t="str">
        <f t="shared" si="3"/>
        <v>VCG1</v>
      </c>
      <c r="R46" t="s">
        <v>52</v>
      </c>
    </row>
    <row r="47" spans="1:19" x14ac:dyDescent="0.25">
      <c r="A47" s="42">
        <v>253</v>
      </c>
      <c r="B47" s="38">
        <v>607566</v>
      </c>
      <c r="C47" s="38">
        <v>228000607566</v>
      </c>
      <c r="D47" s="41">
        <v>365</v>
      </c>
      <c r="E47" s="41">
        <v>665</v>
      </c>
      <c r="F47" s="41">
        <v>3</v>
      </c>
      <c r="G47" s="68"/>
      <c r="H47" s="68" t="s">
        <v>103</v>
      </c>
      <c r="I47" s="76">
        <v>0</v>
      </c>
      <c r="J47">
        <v>23</v>
      </c>
      <c r="K47">
        <v>79</v>
      </c>
      <c r="L47">
        <v>41</v>
      </c>
      <c r="M47">
        <v>35</v>
      </c>
      <c r="N47" s="43">
        <v>45</v>
      </c>
      <c r="O47" s="43">
        <v>159</v>
      </c>
      <c r="P47" t="str">
        <f t="shared" si="0"/>
        <v>Gravel</v>
      </c>
      <c r="Q47" t="str">
        <f t="shared" si="3"/>
        <v>VCG1</v>
      </c>
      <c r="R47" t="s">
        <v>52</v>
      </c>
    </row>
    <row r="48" spans="1:19" x14ac:dyDescent="0.25">
      <c r="A48" s="15"/>
      <c r="B48" s="1"/>
      <c r="C48" s="1">
        <v>209000133124</v>
      </c>
      <c r="D48" s="41" t="s">
        <v>70</v>
      </c>
      <c r="E48" s="41" t="s">
        <v>70</v>
      </c>
      <c r="F48" s="68" t="s">
        <v>25</v>
      </c>
      <c r="G48" s="76"/>
      <c r="H48" s="76" t="s">
        <v>103</v>
      </c>
      <c r="I48" s="76">
        <v>0</v>
      </c>
      <c r="J48">
        <v>23</v>
      </c>
      <c r="K48">
        <v>61</v>
      </c>
      <c r="L48">
        <v>53</v>
      </c>
      <c r="M48">
        <v>25</v>
      </c>
      <c r="N48">
        <v>45</v>
      </c>
      <c r="O48">
        <v>110.5</v>
      </c>
      <c r="P48" t="str">
        <f t="shared" ref="P48:P68" si="4">IF(N48&lt;=2,"silt",(IF(N48&lt;=64,"Gravel",(IF(N48&lt;=256,"Cobble",(IF(N48&lt;=2048,"Boulder")))))))</f>
        <v>Gravel</v>
      </c>
      <c r="Q48" t="str">
        <f t="shared" si="3"/>
        <v>VCG1</v>
      </c>
      <c r="R48" t="str">
        <f t="shared" ref="R48:R68" si="5">IF(N48&lt;=2,"silt",(IF(N48&lt;=4,"VFG",(IF(N48&lt;=8,"FG",(IF(N48&lt;=16,"MG",(IF(N48&lt;=32,"CG",(IF(N48&lt;=64,"VCG",(IF(N48&lt;=128,"SC",(IF(N48&lt;=256,"LC",(IF(N48&lt;=512,"SB",(IF(N48&lt;=1024,"MB",(IF(N48&lt;=2048,"LVLB")))))))))))))))))))))</f>
        <v>VCG</v>
      </c>
    </row>
    <row r="49" spans="1:18" x14ac:dyDescent="0.25">
      <c r="A49" s="15"/>
      <c r="B49" s="1"/>
      <c r="C49" s="1">
        <v>209000133128</v>
      </c>
      <c r="D49" s="41" t="s">
        <v>70</v>
      </c>
      <c r="E49" s="41" t="s">
        <v>70</v>
      </c>
      <c r="F49" s="68" t="s">
        <v>25</v>
      </c>
      <c r="G49" s="76"/>
      <c r="H49" s="76" t="s">
        <v>103</v>
      </c>
      <c r="I49" s="76">
        <v>0</v>
      </c>
      <c r="J49">
        <v>23</v>
      </c>
      <c r="K49">
        <v>65</v>
      </c>
      <c r="L49">
        <v>41</v>
      </c>
      <c r="M49">
        <v>25</v>
      </c>
      <c r="N49">
        <v>45</v>
      </c>
      <c r="O49">
        <v>73</v>
      </c>
      <c r="P49" t="str">
        <f t="shared" si="4"/>
        <v>Gravel</v>
      </c>
      <c r="Q49" t="str">
        <f t="shared" si="3"/>
        <v>VCG1</v>
      </c>
      <c r="R49" t="str">
        <f t="shared" si="5"/>
        <v>VCG</v>
      </c>
    </row>
    <row r="50" spans="1:18" x14ac:dyDescent="0.25">
      <c r="A50" s="15"/>
      <c r="B50" s="1"/>
      <c r="C50" s="1">
        <v>209000133163</v>
      </c>
      <c r="D50" s="41" t="s">
        <v>70</v>
      </c>
      <c r="E50" s="41" t="s">
        <v>70</v>
      </c>
      <c r="F50" s="68" t="s">
        <v>25</v>
      </c>
      <c r="G50" s="76"/>
      <c r="H50" s="76" t="s">
        <v>103</v>
      </c>
      <c r="I50" s="76">
        <v>0</v>
      </c>
      <c r="J50">
        <v>23</v>
      </c>
      <c r="K50">
        <v>61</v>
      </c>
      <c r="L50">
        <v>56</v>
      </c>
      <c r="M50">
        <v>41</v>
      </c>
      <c r="N50">
        <v>64</v>
      </c>
      <c r="O50">
        <v>218.5</v>
      </c>
      <c r="P50" t="str">
        <f t="shared" si="4"/>
        <v>Gravel</v>
      </c>
      <c r="Q50" t="str">
        <f t="shared" si="3"/>
        <v>VCG2</v>
      </c>
      <c r="R50" t="str">
        <f t="shared" si="5"/>
        <v>VCG</v>
      </c>
    </row>
    <row r="51" spans="1:18" x14ac:dyDescent="0.25">
      <c r="A51" s="15"/>
      <c r="B51" s="1"/>
      <c r="C51" s="1">
        <v>209000133171</v>
      </c>
      <c r="D51" s="41" t="s">
        <v>70</v>
      </c>
      <c r="E51" s="41" t="s">
        <v>70</v>
      </c>
      <c r="F51" s="68" t="s">
        <v>25</v>
      </c>
      <c r="G51" s="76"/>
      <c r="H51" s="76" t="s">
        <v>103</v>
      </c>
      <c r="I51" s="76">
        <v>0</v>
      </c>
      <c r="J51">
        <v>23</v>
      </c>
      <c r="K51">
        <v>46</v>
      </c>
      <c r="L51">
        <v>44</v>
      </c>
      <c r="M51">
        <v>24</v>
      </c>
      <c r="N51">
        <v>45</v>
      </c>
      <c r="O51">
        <v>55</v>
      </c>
      <c r="P51" t="str">
        <f t="shared" si="4"/>
        <v>Gravel</v>
      </c>
      <c r="Q51" t="str">
        <f t="shared" si="3"/>
        <v>VCG1</v>
      </c>
      <c r="R51" t="str">
        <f t="shared" si="5"/>
        <v>VCG</v>
      </c>
    </row>
    <row r="52" spans="1:18" x14ac:dyDescent="0.25">
      <c r="A52" s="15"/>
      <c r="B52" s="1"/>
      <c r="C52" s="1">
        <v>209000133200</v>
      </c>
      <c r="D52" s="41" t="s">
        <v>70</v>
      </c>
      <c r="E52" s="41" t="s">
        <v>70</v>
      </c>
      <c r="F52" s="68" t="s">
        <v>25</v>
      </c>
      <c r="G52" s="76"/>
      <c r="H52" s="76" t="s">
        <v>103</v>
      </c>
      <c r="I52" s="76">
        <v>0</v>
      </c>
      <c r="J52">
        <v>23</v>
      </c>
      <c r="K52">
        <v>56</v>
      </c>
      <c r="L52">
        <v>45</v>
      </c>
      <c r="M52">
        <v>32</v>
      </c>
      <c r="N52">
        <v>64</v>
      </c>
      <c r="O52">
        <v>174</v>
      </c>
      <c r="P52" t="str">
        <f t="shared" si="4"/>
        <v>Gravel</v>
      </c>
      <c r="Q52" t="str">
        <f t="shared" si="3"/>
        <v>VCG2</v>
      </c>
      <c r="R52" t="str">
        <f t="shared" si="5"/>
        <v>VCG</v>
      </c>
    </row>
    <row r="53" spans="1:18" x14ac:dyDescent="0.25">
      <c r="A53" s="17"/>
      <c r="B53" s="1"/>
      <c r="C53" s="1">
        <v>209000133207</v>
      </c>
      <c r="D53" s="41" t="s">
        <v>70</v>
      </c>
      <c r="E53" s="41" t="s">
        <v>70</v>
      </c>
      <c r="F53" s="68" t="s">
        <v>25</v>
      </c>
      <c r="G53" s="76"/>
      <c r="H53" s="76" t="s">
        <v>103</v>
      </c>
      <c r="I53" s="76">
        <v>0</v>
      </c>
      <c r="J53">
        <v>23</v>
      </c>
      <c r="K53">
        <v>120</v>
      </c>
      <c r="L53">
        <v>69</v>
      </c>
      <c r="M53">
        <v>56</v>
      </c>
      <c r="N53" s="13">
        <v>90</v>
      </c>
      <c r="O53" s="13">
        <v>768.5</v>
      </c>
      <c r="P53" t="str">
        <f t="shared" si="4"/>
        <v>Cobble</v>
      </c>
      <c r="Q53" t="str">
        <f t="shared" si="3"/>
        <v>SC1</v>
      </c>
      <c r="R53" t="str">
        <f t="shared" si="5"/>
        <v>SC</v>
      </c>
    </row>
    <row r="54" spans="1:18" x14ac:dyDescent="0.25">
      <c r="A54" s="15"/>
      <c r="B54" s="1"/>
      <c r="C54" s="1">
        <v>226001370239</v>
      </c>
      <c r="D54" s="41" t="s">
        <v>70</v>
      </c>
      <c r="E54" s="41" t="s">
        <v>70</v>
      </c>
      <c r="F54" s="68" t="s">
        <v>25</v>
      </c>
      <c r="G54" s="76"/>
      <c r="H54" s="76" t="s">
        <v>103</v>
      </c>
      <c r="I54" s="76">
        <v>0</v>
      </c>
      <c r="J54">
        <v>12</v>
      </c>
      <c r="K54">
        <v>46</v>
      </c>
      <c r="L54">
        <v>33</v>
      </c>
      <c r="M54">
        <v>19</v>
      </c>
      <c r="N54" s="13">
        <v>45</v>
      </c>
      <c r="O54" s="13">
        <v>76</v>
      </c>
      <c r="P54" t="str">
        <f t="shared" si="4"/>
        <v>Gravel</v>
      </c>
      <c r="Q54" t="str">
        <f t="shared" si="3"/>
        <v>VCG1</v>
      </c>
      <c r="R54" t="str">
        <f t="shared" si="5"/>
        <v>VCG</v>
      </c>
    </row>
    <row r="55" spans="1:18" x14ac:dyDescent="0.25">
      <c r="A55" s="15"/>
      <c r="B55" s="1"/>
      <c r="C55" s="1">
        <v>226001370255</v>
      </c>
      <c r="D55" s="41" t="s">
        <v>70</v>
      </c>
      <c r="E55" s="41" t="s">
        <v>70</v>
      </c>
      <c r="F55" s="68" t="s">
        <v>25</v>
      </c>
      <c r="G55" s="76"/>
      <c r="H55" s="76" t="s">
        <v>103</v>
      </c>
      <c r="I55" s="76">
        <v>0</v>
      </c>
      <c r="J55">
        <v>12</v>
      </c>
      <c r="K55">
        <v>29</v>
      </c>
      <c r="L55">
        <v>19</v>
      </c>
      <c r="M55">
        <v>14</v>
      </c>
      <c r="N55">
        <v>16</v>
      </c>
      <c r="O55">
        <v>8.4350000000000005</v>
      </c>
      <c r="P55" t="str">
        <f t="shared" si="4"/>
        <v>Gravel</v>
      </c>
      <c r="Q55" t="str">
        <f t="shared" si="3"/>
        <v>MG2</v>
      </c>
      <c r="R55" t="str">
        <f t="shared" si="5"/>
        <v>MG</v>
      </c>
    </row>
    <row r="56" spans="1:18" x14ac:dyDescent="0.25">
      <c r="A56" s="15"/>
      <c r="B56" s="1"/>
      <c r="C56" s="1">
        <v>231000039719</v>
      </c>
      <c r="D56" s="41" t="s">
        <v>70</v>
      </c>
      <c r="E56" s="41" t="s">
        <v>70</v>
      </c>
      <c r="F56" s="68" t="s">
        <v>25</v>
      </c>
      <c r="G56" s="76"/>
      <c r="H56" s="76" t="s">
        <v>103</v>
      </c>
      <c r="I56" s="76">
        <v>0</v>
      </c>
      <c r="J56">
        <v>14</v>
      </c>
      <c r="K56">
        <v>57</v>
      </c>
      <c r="L56">
        <v>39</v>
      </c>
      <c r="M56">
        <v>19</v>
      </c>
      <c r="N56">
        <v>45</v>
      </c>
      <c r="O56">
        <v>74.5</v>
      </c>
      <c r="P56" t="str">
        <f t="shared" si="4"/>
        <v>Gravel</v>
      </c>
      <c r="Q56" t="str">
        <f t="shared" si="3"/>
        <v>VCG1</v>
      </c>
      <c r="R56" t="str">
        <f t="shared" si="5"/>
        <v>VCG</v>
      </c>
    </row>
    <row r="57" spans="1:18" x14ac:dyDescent="0.25">
      <c r="A57" s="15"/>
      <c r="B57" s="1"/>
      <c r="C57" s="1">
        <v>231000039721</v>
      </c>
      <c r="D57" s="41" t="s">
        <v>70</v>
      </c>
      <c r="E57" s="41" t="s">
        <v>70</v>
      </c>
      <c r="F57" s="68" t="s">
        <v>25</v>
      </c>
      <c r="G57" s="76"/>
      <c r="H57" s="76" t="s">
        <v>103</v>
      </c>
      <c r="I57" s="76">
        <v>0</v>
      </c>
      <c r="J57">
        <v>14</v>
      </c>
      <c r="K57">
        <v>44</v>
      </c>
      <c r="L57">
        <v>35</v>
      </c>
      <c r="M57">
        <v>18</v>
      </c>
      <c r="N57" s="13">
        <v>45</v>
      </c>
      <c r="O57" s="13">
        <v>57.5</v>
      </c>
      <c r="P57" t="str">
        <f t="shared" si="4"/>
        <v>Gravel</v>
      </c>
      <c r="Q57" t="str">
        <f t="shared" si="3"/>
        <v>VCG1</v>
      </c>
      <c r="R57" t="str">
        <f t="shared" si="5"/>
        <v>VCG</v>
      </c>
    </row>
    <row r="58" spans="1:18" x14ac:dyDescent="0.25">
      <c r="A58" s="15"/>
      <c r="B58" s="1"/>
      <c r="C58" s="1">
        <v>231000039742</v>
      </c>
      <c r="D58" s="41" t="s">
        <v>70</v>
      </c>
      <c r="E58" s="41" t="s">
        <v>70</v>
      </c>
      <c r="F58" s="68" t="s">
        <v>25</v>
      </c>
      <c r="G58" s="76"/>
      <c r="H58" s="76" t="s">
        <v>103</v>
      </c>
      <c r="I58" s="76">
        <v>0</v>
      </c>
      <c r="J58">
        <v>14</v>
      </c>
      <c r="K58">
        <v>36</v>
      </c>
      <c r="L58">
        <v>36</v>
      </c>
      <c r="M58">
        <v>26</v>
      </c>
      <c r="N58" s="13">
        <v>45</v>
      </c>
      <c r="O58" s="13">
        <v>84</v>
      </c>
      <c r="P58" t="str">
        <f t="shared" si="4"/>
        <v>Gravel</v>
      </c>
      <c r="Q58" t="str">
        <f t="shared" si="3"/>
        <v>VCG1</v>
      </c>
      <c r="R58" t="str">
        <f t="shared" si="5"/>
        <v>VCG</v>
      </c>
    </row>
    <row r="59" spans="1:18" x14ac:dyDescent="0.25">
      <c r="A59" s="15"/>
      <c r="B59" s="1"/>
      <c r="C59" s="1">
        <v>231000039772</v>
      </c>
      <c r="D59" s="41" t="s">
        <v>70</v>
      </c>
      <c r="E59" s="41" t="s">
        <v>70</v>
      </c>
      <c r="F59" s="68" t="s">
        <v>25</v>
      </c>
      <c r="G59" s="76"/>
      <c r="H59" s="76" t="s">
        <v>103</v>
      </c>
      <c r="I59" s="76">
        <v>0</v>
      </c>
      <c r="J59">
        <v>14</v>
      </c>
      <c r="K59">
        <v>42</v>
      </c>
      <c r="L59">
        <v>34</v>
      </c>
      <c r="M59">
        <v>21</v>
      </c>
      <c r="N59" s="13">
        <v>45</v>
      </c>
      <c r="O59" s="13">
        <v>80.5</v>
      </c>
      <c r="P59" t="str">
        <f t="shared" si="4"/>
        <v>Gravel</v>
      </c>
      <c r="Q59" t="str">
        <f t="shared" si="3"/>
        <v>VCG1</v>
      </c>
      <c r="R59" t="str">
        <f t="shared" si="5"/>
        <v>VCG</v>
      </c>
    </row>
    <row r="60" spans="1:18" x14ac:dyDescent="0.25">
      <c r="A60" s="15"/>
      <c r="B60" s="1"/>
      <c r="C60" s="1">
        <v>231000039778</v>
      </c>
      <c r="D60" s="41" t="s">
        <v>70</v>
      </c>
      <c r="E60" s="41" t="s">
        <v>70</v>
      </c>
      <c r="F60" s="68" t="s">
        <v>25</v>
      </c>
      <c r="G60" s="76"/>
      <c r="H60" s="76" t="s">
        <v>103</v>
      </c>
      <c r="I60" s="76">
        <v>0</v>
      </c>
      <c r="J60">
        <v>14</v>
      </c>
      <c r="K60">
        <v>54</v>
      </c>
      <c r="L60">
        <v>33</v>
      </c>
      <c r="M60">
        <v>22</v>
      </c>
      <c r="N60">
        <v>45</v>
      </c>
      <c r="O60">
        <v>61</v>
      </c>
      <c r="P60" t="str">
        <f t="shared" si="4"/>
        <v>Gravel</v>
      </c>
      <c r="Q60" t="str">
        <f t="shared" si="3"/>
        <v>VCG1</v>
      </c>
      <c r="R60" t="str">
        <f t="shared" si="5"/>
        <v>VCG</v>
      </c>
    </row>
    <row r="61" spans="1:18" x14ac:dyDescent="0.25">
      <c r="A61" s="15"/>
      <c r="B61" s="1"/>
      <c r="C61" s="1">
        <v>231000039780</v>
      </c>
      <c r="D61" s="41" t="s">
        <v>70</v>
      </c>
      <c r="E61" s="41" t="s">
        <v>70</v>
      </c>
      <c r="F61" s="68" t="s">
        <v>25</v>
      </c>
      <c r="G61" s="76"/>
      <c r="H61" s="76" t="s">
        <v>103</v>
      </c>
      <c r="I61" s="76">
        <v>0</v>
      </c>
      <c r="J61">
        <v>14</v>
      </c>
      <c r="K61">
        <v>47</v>
      </c>
      <c r="L61">
        <v>38</v>
      </c>
      <c r="M61">
        <v>18</v>
      </c>
      <c r="N61" s="13">
        <v>45</v>
      </c>
      <c r="O61" s="13">
        <v>61.5</v>
      </c>
      <c r="P61" t="str">
        <f t="shared" si="4"/>
        <v>Gravel</v>
      </c>
      <c r="Q61" t="str">
        <f t="shared" si="3"/>
        <v>VCG1</v>
      </c>
      <c r="R61" t="str">
        <f t="shared" si="5"/>
        <v>VCG</v>
      </c>
    </row>
    <row r="62" spans="1:18" x14ac:dyDescent="0.25">
      <c r="C62" s="1">
        <v>209000132718</v>
      </c>
      <c r="D62" s="41" t="s">
        <v>70</v>
      </c>
      <c r="E62" s="41" t="s">
        <v>70</v>
      </c>
      <c r="F62" s="68" t="s">
        <v>25</v>
      </c>
      <c r="H62" s="76" t="s">
        <v>107</v>
      </c>
      <c r="I62" s="76">
        <v>0</v>
      </c>
      <c r="J62">
        <v>23</v>
      </c>
      <c r="K62">
        <v>210</v>
      </c>
      <c r="L62">
        <v>149</v>
      </c>
      <c r="M62">
        <v>100</v>
      </c>
      <c r="N62">
        <v>180</v>
      </c>
      <c r="O62">
        <v>3500</v>
      </c>
      <c r="P62" t="str">
        <f t="shared" si="4"/>
        <v>Cobble</v>
      </c>
      <c r="Q62" t="str">
        <f t="shared" si="3"/>
        <v>LC1</v>
      </c>
      <c r="R62" t="str">
        <f t="shared" si="5"/>
        <v>LC</v>
      </c>
    </row>
    <row r="63" spans="1:18" x14ac:dyDescent="0.25">
      <c r="C63" s="1">
        <v>209000132719</v>
      </c>
      <c r="D63" s="41" t="s">
        <v>70</v>
      </c>
      <c r="E63" s="41" t="s">
        <v>70</v>
      </c>
      <c r="F63" s="68" t="s">
        <v>25</v>
      </c>
      <c r="H63" s="76" t="s">
        <v>107</v>
      </c>
      <c r="I63" s="76">
        <v>0</v>
      </c>
      <c r="J63">
        <v>23</v>
      </c>
      <c r="K63">
        <v>246</v>
      </c>
      <c r="L63">
        <v>181</v>
      </c>
      <c r="M63">
        <v>73</v>
      </c>
      <c r="N63">
        <v>180</v>
      </c>
      <c r="O63">
        <v>4900</v>
      </c>
      <c r="P63" t="str">
        <f t="shared" si="4"/>
        <v>Cobble</v>
      </c>
      <c r="Q63" t="str">
        <f t="shared" si="3"/>
        <v>LC1</v>
      </c>
      <c r="R63" t="str">
        <f t="shared" si="5"/>
        <v>LC</v>
      </c>
    </row>
    <row r="64" spans="1:18" x14ac:dyDescent="0.25">
      <c r="C64" s="1">
        <v>209000132794</v>
      </c>
      <c r="D64" s="41" t="s">
        <v>70</v>
      </c>
      <c r="E64" s="41" t="s">
        <v>70</v>
      </c>
      <c r="F64" s="68" t="s">
        <v>25</v>
      </c>
      <c r="H64" s="76" t="s">
        <v>107</v>
      </c>
      <c r="I64" s="76">
        <v>0</v>
      </c>
      <c r="J64">
        <v>23</v>
      </c>
      <c r="K64">
        <v>129</v>
      </c>
      <c r="L64">
        <v>126</v>
      </c>
      <c r="M64">
        <v>110</v>
      </c>
      <c r="N64">
        <v>180</v>
      </c>
      <c r="O64">
        <v>3000</v>
      </c>
      <c r="P64" t="str">
        <f t="shared" si="4"/>
        <v>Cobble</v>
      </c>
      <c r="Q64" t="str">
        <f t="shared" si="3"/>
        <v>LC1</v>
      </c>
      <c r="R64" t="str">
        <f t="shared" si="5"/>
        <v>LC</v>
      </c>
    </row>
    <row r="65" spans="3:18" x14ac:dyDescent="0.25">
      <c r="C65" s="1">
        <v>209000132778</v>
      </c>
      <c r="D65" s="41" t="s">
        <v>70</v>
      </c>
      <c r="E65" s="41" t="s">
        <v>70</v>
      </c>
      <c r="F65" s="68" t="s">
        <v>25</v>
      </c>
      <c r="H65" s="76" t="s">
        <v>107</v>
      </c>
      <c r="I65" s="76">
        <v>0</v>
      </c>
      <c r="J65">
        <v>23</v>
      </c>
      <c r="K65">
        <v>175</v>
      </c>
      <c r="L65">
        <v>147</v>
      </c>
      <c r="M65">
        <v>98</v>
      </c>
      <c r="N65">
        <v>180</v>
      </c>
      <c r="O65">
        <v>4500</v>
      </c>
      <c r="P65" t="str">
        <f t="shared" si="4"/>
        <v>Cobble</v>
      </c>
      <c r="Q65" t="str">
        <f t="shared" si="3"/>
        <v>LC1</v>
      </c>
      <c r="R65" t="str">
        <f t="shared" si="5"/>
        <v>LC</v>
      </c>
    </row>
    <row r="66" spans="3:18" x14ac:dyDescent="0.25">
      <c r="C66" s="1">
        <v>209000132724</v>
      </c>
      <c r="D66" s="41" t="s">
        <v>70</v>
      </c>
      <c r="E66" s="41" t="s">
        <v>70</v>
      </c>
      <c r="F66" s="68" t="s">
        <v>25</v>
      </c>
      <c r="H66" s="76" t="s">
        <v>107</v>
      </c>
      <c r="I66" s="76">
        <v>0</v>
      </c>
      <c r="J66">
        <v>23</v>
      </c>
      <c r="K66">
        <v>214</v>
      </c>
      <c r="L66">
        <v>160</v>
      </c>
      <c r="M66">
        <v>80</v>
      </c>
      <c r="N66">
        <v>180</v>
      </c>
      <c r="O66">
        <v>4700</v>
      </c>
      <c r="P66" t="str">
        <f t="shared" si="4"/>
        <v>Cobble</v>
      </c>
      <c r="Q66" t="str">
        <f t="shared" si="3"/>
        <v>LC1</v>
      </c>
      <c r="R66" t="str">
        <f t="shared" si="5"/>
        <v>LC</v>
      </c>
    </row>
    <row r="67" spans="3:18" x14ac:dyDescent="0.25">
      <c r="C67" s="1">
        <v>209000132755</v>
      </c>
      <c r="D67" s="41" t="s">
        <v>70</v>
      </c>
      <c r="E67" s="41" t="s">
        <v>70</v>
      </c>
      <c r="F67" s="68" t="s">
        <v>25</v>
      </c>
      <c r="H67" s="76" t="s">
        <v>107</v>
      </c>
      <c r="I67" s="76">
        <v>0</v>
      </c>
      <c r="J67">
        <v>23</v>
      </c>
      <c r="K67">
        <v>214</v>
      </c>
      <c r="L67">
        <v>173</v>
      </c>
      <c r="M67">
        <v>90</v>
      </c>
      <c r="N67">
        <v>180</v>
      </c>
      <c r="O67">
        <v>5000</v>
      </c>
      <c r="P67" t="str">
        <f t="shared" si="4"/>
        <v>Cobble</v>
      </c>
      <c r="Q67" t="str">
        <f t="shared" si="3"/>
        <v>LC1</v>
      </c>
      <c r="R67" t="str">
        <f t="shared" si="5"/>
        <v>LC</v>
      </c>
    </row>
    <row r="68" spans="3:18" x14ac:dyDescent="0.25">
      <c r="C68" s="1">
        <v>209000132772</v>
      </c>
      <c r="D68" s="41" t="s">
        <v>70</v>
      </c>
      <c r="E68" s="41" t="s">
        <v>70</v>
      </c>
      <c r="F68" s="68" t="s">
        <v>25</v>
      </c>
      <c r="H68" s="76" t="s">
        <v>107</v>
      </c>
      <c r="I68" s="76">
        <v>0</v>
      </c>
      <c r="J68">
        <v>23</v>
      </c>
      <c r="K68">
        <v>186</v>
      </c>
      <c r="L68">
        <v>132</v>
      </c>
      <c r="M68">
        <v>87</v>
      </c>
      <c r="N68">
        <v>128</v>
      </c>
      <c r="O68">
        <v>3700</v>
      </c>
      <c r="P68" t="str">
        <f t="shared" si="4"/>
        <v>Cobble</v>
      </c>
      <c r="Q68" t="str">
        <f t="shared" si="3"/>
        <v>SC2</v>
      </c>
      <c r="R68" t="str">
        <f t="shared" si="5"/>
        <v>SC</v>
      </c>
    </row>
    <row r="69" spans="3:18" x14ac:dyDescent="0.25">
      <c r="C69" s="1">
        <v>209000132746</v>
      </c>
      <c r="D69" s="41" t="s">
        <v>70</v>
      </c>
      <c r="E69" s="41" t="s">
        <v>70</v>
      </c>
      <c r="F69" s="68" t="s">
        <v>25</v>
      </c>
      <c r="H69" s="76" t="s">
        <v>107</v>
      </c>
      <c r="I69" s="76">
        <v>0</v>
      </c>
      <c r="J69">
        <v>23</v>
      </c>
      <c r="K69">
        <v>226</v>
      </c>
      <c r="L69">
        <v>175</v>
      </c>
      <c r="M69">
        <v>143</v>
      </c>
      <c r="N69" t="s">
        <v>68</v>
      </c>
      <c r="O69" s="86">
        <v>10700</v>
      </c>
      <c r="P69" t="s">
        <v>76</v>
      </c>
      <c r="Q69" t="s">
        <v>69</v>
      </c>
      <c r="R69" t="s">
        <v>64</v>
      </c>
    </row>
    <row r="70" spans="3:18" x14ac:dyDescent="0.25">
      <c r="C70" s="1">
        <v>209000132717</v>
      </c>
      <c r="D70" s="41" t="s">
        <v>70</v>
      </c>
      <c r="E70" s="41" t="s">
        <v>70</v>
      </c>
      <c r="F70" s="68" t="s">
        <v>25</v>
      </c>
      <c r="H70" s="76" t="s">
        <v>107</v>
      </c>
      <c r="I70" s="76">
        <v>0</v>
      </c>
      <c r="J70">
        <v>23</v>
      </c>
      <c r="K70">
        <v>318</v>
      </c>
      <c r="L70">
        <v>176</v>
      </c>
      <c r="M70">
        <v>124</v>
      </c>
      <c r="N70">
        <v>180</v>
      </c>
      <c r="O70">
        <v>9300</v>
      </c>
      <c r="P70" t="str">
        <f t="shared" ref="P70:P85" si="6">IF(N70&lt;=2,"silt",(IF(N70&lt;=64,"Gravel",(IF(N70&lt;=256,"Cobble",(IF(N70&lt;=2048,"Boulder")))))))</f>
        <v>Cobble</v>
      </c>
      <c r="Q70" t="str">
        <f t="shared" ref="Q70:Q85" si="7">IF(N70 &lt;=2, "silt", IF(N70&lt;=2.8, "VFG1", (IF(N70&lt;=4, "VFG2",(IF(N70&lt;=5.6, "FG1",(IF(N70&lt;=8, "FG2",(IF(N70&lt;=11, "MG1",(IF(N70&lt;=16, "MG2",(IF(N70&lt;=22.6, "CG1",(IF(N70&lt;=32, "CG2",(IF(N70&lt;=45, "VCG1",(IF(N70&lt;=64, "VCG2",(IF(N70&lt;=90, "SC1",(IF(N70&lt;=128, "SC2",(IF(N70&lt;=180, "LC1",(IF(N70&lt;=256, "LC2",(IF(N70&lt;=362, "SB1",(IF(N70&lt;=512, "SB2",(IF(N70&lt;=1024, "MB",(IF(N70&lt;=2048, "LVLB"))))))))))))))))))))))))))))))))))))</f>
        <v>LC1</v>
      </c>
      <c r="R70" t="str">
        <f t="shared" ref="R70:R85" si="8">IF(N70&lt;=2,"silt",(IF(N70&lt;=4,"VFG",(IF(N70&lt;=8,"FG",(IF(N70&lt;=16,"MG",(IF(N70&lt;=32,"CG",(IF(N70&lt;=64,"VCG",(IF(N70&lt;=128,"SC",(IF(N70&lt;=256,"LC",(IF(N70&lt;=512,"SB",(IF(N70&lt;=1024,"MB",(IF(N70&lt;=2048,"LVLB")))))))))))))))))))))</f>
        <v>LC</v>
      </c>
    </row>
    <row r="71" spans="3:18" x14ac:dyDescent="0.25">
      <c r="C71" s="1">
        <v>209000132788</v>
      </c>
      <c r="D71" s="41" t="s">
        <v>70</v>
      </c>
      <c r="E71" s="41" t="s">
        <v>70</v>
      </c>
      <c r="F71" s="68" t="s">
        <v>25</v>
      </c>
      <c r="H71" s="76" t="s">
        <v>107</v>
      </c>
      <c r="I71" s="76">
        <v>0</v>
      </c>
      <c r="J71">
        <v>23</v>
      </c>
      <c r="K71">
        <v>212</v>
      </c>
      <c r="L71">
        <v>185</v>
      </c>
      <c r="M71">
        <v>97</v>
      </c>
      <c r="N71">
        <v>180</v>
      </c>
      <c r="O71">
        <v>3800</v>
      </c>
      <c r="P71" t="str">
        <f t="shared" si="6"/>
        <v>Cobble</v>
      </c>
      <c r="Q71" t="str">
        <f t="shared" si="7"/>
        <v>LC1</v>
      </c>
      <c r="R71" t="str">
        <f t="shared" si="8"/>
        <v>LC</v>
      </c>
    </row>
    <row r="72" spans="3:18" x14ac:dyDescent="0.25">
      <c r="C72" s="1">
        <v>226001370336</v>
      </c>
      <c r="D72" s="41" t="s">
        <v>70</v>
      </c>
      <c r="E72" s="41" t="s">
        <v>70</v>
      </c>
      <c r="F72" s="68" t="s">
        <v>25</v>
      </c>
      <c r="H72" s="76" t="s">
        <v>107</v>
      </c>
      <c r="I72" s="76">
        <v>0</v>
      </c>
      <c r="J72">
        <v>12</v>
      </c>
      <c r="K72">
        <v>26</v>
      </c>
      <c r="L72">
        <v>15</v>
      </c>
      <c r="M72">
        <v>13</v>
      </c>
      <c r="N72">
        <v>16</v>
      </c>
      <c r="O72">
        <v>7</v>
      </c>
      <c r="P72" t="str">
        <f t="shared" si="6"/>
        <v>Gravel</v>
      </c>
      <c r="Q72" t="str">
        <f t="shared" si="7"/>
        <v>MG2</v>
      </c>
      <c r="R72" t="str">
        <f t="shared" si="8"/>
        <v>MG</v>
      </c>
    </row>
    <row r="73" spans="3:18" x14ac:dyDescent="0.25">
      <c r="C73" s="1">
        <v>226001370357</v>
      </c>
      <c r="D73" s="41" t="s">
        <v>70</v>
      </c>
      <c r="E73" s="41" t="s">
        <v>70</v>
      </c>
      <c r="F73" s="68" t="s">
        <v>25</v>
      </c>
      <c r="H73" s="76" t="s">
        <v>107</v>
      </c>
      <c r="I73" s="76">
        <v>0</v>
      </c>
      <c r="J73">
        <v>12</v>
      </c>
      <c r="K73">
        <v>32</v>
      </c>
      <c r="L73">
        <v>21</v>
      </c>
      <c r="M73">
        <v>12</v>
      </c>
      <c r="N73">
        <v>22.6</v>
      </c>
      <c r="O73">
        <v>9.5</v>
      </c>
      <c r="P73" t="str">
        <f t="shared" si="6"/>
        <v>Gravel</v>
      </c>
      <c r="Q73" t="str">
        <f t="shared" si="7"/>
        <v>CG1</v>
      </c>
      <c r="R73" t="str">
        <f t="shared" si="8"/>
        <v>CG</v>
      </c>
    </row>
    <row r="74" spans="3:18" x14ac:dyDescent="0.25">
      <c r="C74" s="1">
        <v>226001370354</v>
      </c>
      <c r="D74" s="41" t="s">
        <v>70</v>
      </c>
      <c r="E74" s="41" t="s">
        <v>70</v>
      </c>
      <c r="F74" s="68" t="s">
        <v>25</v>
      </c>
      <c r="H74" s="76" t="s">
        <v>107</v>
      </c>
      <c r="I74" s="76">
        <v>0</v>
      </c>
      <c r="J74">
        <v>12</v>
      </c>
      <c r="K74">
        <v>24</v>
      </c>
      <c r="L74">
        <v>19</v>
      </c>
      <c r="M74">
        <v>13</v>
      </c>
      <c r="N74">
        <v>16</v>
      </c>
      <c r="O74">
        <v>5</v>
      </c>
      <c r="P74" t="str">
        <f t="shared" si="6"/>
        <v>Gravel</v>
      </c>
      <c r="Q74" t="str">
        <f t="shared" si="7"/>
        <v>MG2</v>
      </c>
      <c r="R74" t="str">
        <f t="shared" si="8"/>
        <v>MG</v>
      </c>
    </row>
    <row r="75" spans="3:18" x14ac:dyDescent="0.25">
      <c r="C75" s="1">
        <v>226001370369</v>
      </c>
      <c r="D75" s="41" t="s">
        <v>70</v>
      </c>
      <c r="E75" s="41" t="s">
        <v>70</v>
      </c>
      <c r="F75" s="68" t="s">
        <v>25</v>
      </c>
      <c r="H75" s="76" t="s">
        <v>107</v>
      </c>
      <c r="I75" s="76">
        <v>0</v>
      </c>
      <c r="J75">
        <v>12</v>
      </c>
      <c r="K75">
        <v>26</v>
      </c>
      <c r="L75">
        <v>19</v>
      </c>
      <c r="M75">
        <v>15</v>
      </c>
      <c r="N75">
        <v>22.6</v>
      </c>
      <c r="O75">
        <v>9</v>
      </c>
      <c r="P75" t="str">
        <f t="shared" si="6"/>
        <v>Gravel</v>
      </c>
      <c r="Q75" t="str">
        <f t="shared" si="7"/>
        <v>CG1</v>
      </c>
      <c r="R75" t="str">
        <f t="shared" si="8"/>
        <v>CG</v>
      </c>
    </row>
    <row r="76" spans="3:18" x14ac:dyDescent="0.25">
      <c r="C76" s="1">
        <v>226001370371</v>
      </c>
      <c r="D76" s="41" t="s">
        <v>70</v>
      </c>
      <c r="E76" s="41" t="s">
        <v>70</v>
      </c>
      <c r="F76" s="68" t="s">
        <v>25</v>
      </c>
      <c r="H76" s="76" t="s">
        <v>107</v>
      </c>
      <c r="I76" s="76">
        <v>0</v>
      </c>
      <c r="J76">
        <v>12</v>
      </c>
      <c r="K76">
        <v>25</v>
      </c>
      <c r="L76">
        <v>23</v>
      </c>
      <c r="M76">
        <v>13</v>
      </c>
      <c r="N76">
        <v>22.6</v>
      </c>
      <c r="O76">
        <v>7</v>
      </c>
      <c r="P76" t="str">
        <f t="shared" si="6"/>
        <v>Gravel</v>
      </c>
      <c r="Q76" t="str">
        <f t="shared" si="7"/>
        <v>CG1</v>
      </c>
      <c r="R76" t="str">
        <f t="shared" si="8"/>
        <v>CG</v>
      </c>
    </row>
    <row r="77" spans="3:18" x14ac:dyDescent="0.25">
      <c r="C77" s="1">
        <v>226001370362</v>
      </c>
      <c r="D77" s="41" t="s">
        <v>70</v>
      </c>
      <c r="E77" s="41" t="s">
        <v>70</v>
      </c>
      <c r="F77" s="68" t="s">
        <v>25</v>
      </c>
      <c r="H77" s="76" t="s">
        <v>107</v>
      </c>
      <c r="I77" s="76">
        <v>0</v>
      </c>
      <c r="J77">
        <v>12</v>
      </c>
      <c r="K77">
        <v>25</v>
      </c>
      <c r="L77">
        <v>18</v>
      </c>
      <c r="M77">
        <v>15</v>
      </c>
      <c r="N77">
        <v>22.6</v>
      </c>
      <c r="O77">
        <v>8</v>
      </c>
      <c r="P77" t="str">
        <f t="shared" si="6"/>
        <v>Gravel</v>
      </c>
      <c r="Q77" t="str">
        <f t="shared" si="7"/>
        <v>CG1</v>
      </c>
      <c r="R77" t="str">
        <f t="shared" si="8"/>
        <v>CG</v>
      </c>
    </row>
    <row r="78" spans="3:18" x14ac:dyDescent="0.25">
      <c r="C78" s="1">
        <v>226001370393</v>
      </c>
      <c r="D78" s="41" t="s">
        <v>70</v>
      </c>
      <c r="E78" s="41" t="s">
        <v>70</v>
      </c>
      <c r="F78" s="68" t="s">
        <v>25</v>
      </c>
      <c r="H78" s="76" t="s">
        <v>107</v>
      </c>
      <c r="I78" s="76">
        <v>0</v>
      </c>
      <c r="J78">
        <v>12</v>
      </c>
      <c r="K78">
        <v>31</v>
      </c>
      <c r="L78">
        <v>17</v>
      </c>
      <c r="M78">
        <v>12</v>
      </c>
      <c r="N78">
        <v>16</v>
      </c>
      <c r="O78">
        <v>9.5</v>
      </c>
      <c r="P78" t="str">
        <f t="shared" si="6"/>
        <v>Gravel</v>
      </c>
      <c r="Q78" t="str">
        <f t="shared" si="7"/>
        <v>MG2</v>
      </c>
      <c r="R78" t="str">
        <f t="shared" si="8"/>
        <v>MG</v>
      </c>
    </row>
    <row r="79" spans="3:18" x14ac:dyDescent="0.25">
      <c r="C79" s="1">
        <v>226001370301</v>
      </c>
      <c r="D79" s="41" t="s">
        <v>70</v>
      </c>
      <c r="E79" s="41" t="s">
        <v>70</v>
      </c>
      <c r="F79" s="68" t="s">
        <v>25</v>
      </c>
      <c r="H79" s="76" t="s">
        <v>107</v>
      </c>
      <c r="I79" s="76">
        <v>0</v>
      </c>
      <c r="J79">
        <v>12</v>
      </c>
      <c r="K79">
        <v>26</v>
      </c>
      <c r="L79">
        <v>18</v>
      </c>
      <c r="M79">
        <v>10</v>
      </c>
      <c r="N79">
        <v>16</v>
      </c>
      <c r="O79">
        <v>6</v>
      </c>
      <c r="P79" t="str">
        <f t="shared" si="6"/>
        <v>Gravel</v>
      </c>
      <c r="Q79" t="str">
        <f t="shared" si="7"/>
        <v>MG2</v>
      </c>
      <c r="R79" t="str">
        <f t="shared" si="8"/>
        <v>MG</v>
      </c>
    </row>
    <row r="80" spans="3:18" x14ac:dyDescent="0.25">
      <c r="C80" s="1">
        <v>226001370302</v>
      </c>
      <c r="D80" s="41" t="s">
        <v>70</v>
      </c>
      <c r="E80" s="41" t="s">
        <v>70</v>
      </c>
      <c r="F80" s="68" t="s">
        <v>25</v>
      </c>
      <c r="H80" s="76" t="s">
        <v>107</v>
      </c>
      <c r="I80" s="76">
        <v>0</v>
      </c>
      <c r="J80">
        <v>12</v>
      </c>
      <c r="K80">
        <v>28</v>
      </c>
      <c r="L80">
        <v>18</v>
      </c>
      <c r="M80">
        <v>10</v>
      </c>
      <c r="N80">
        <v>22.6</v>
      </c>
      <c r="O80">
        <v>7.5</v>
      </c>
      <c r="P80" t="str">
        <f t="shared" si="6"/>
        <v>Gravel</v>
      </c>
      <c r="Q80" t="str">
        <f t="shared" si="7"/>
        <v>CG1</v>
      </c>
      <c r="R80" t="str">
        <f t="shared" si="8"/>
        <v>CG</v>
      </c>
    </row>
    <row r="81" spans="3:18" x14ac:dyDescent="0.25">
      <c r="C81" s="1">
        <v>226001370323</v>
      </c>
      <c r="D81" s="41" t="s">
        <v>70</v>
      </c>
      <c r="E81" s="41" t="s">
        <v>70</v>
      </c>
      <c r="F81" s="68" t="s">
        <v>25</v>
      </c>
      <c r="H81" s="76" t="s">
        <v>107</v>
      </c>
      <c r="I81" s="76">
        <v>0</v>
      </c>
      <c r="J81">
        <v>12</v>
      </c>
      <c r="K81">
        <v>31</v>
      </c>
      <c r="L81">
        <v>19</v>
      </c>
      <c r="M81">
        <v>13</v>
      </c>
      <c r="N81">
        <v>16</v>
      </c>
      <c r="O81">
        <v>9</v>
      </c>
      <c r="P81" t="str">
        <f t="shared" si="6"/>
        <v>Gravel</v>
      </c>
      <c r="Q81" t="str">
        <f t="shared" si="7"/>
        <v>MG2</v>
      </c>
      <c r="R81" t="str">
        <f t="shared" si="8"/>
        <v>MG</v>
      </c>
    </row>
    <row r="82" spans="3:18" x14ac:dyDescent="0.25">
      <c r="C82" s="1">
        <v>226001370384</v>
      </c>
      <c r="D82" s="41" t="s">
        <v>70</v>
      </c>
      <c r="E82" s="41" t="s">
        <v>70</v>
      </c>
      <c r="F82" s="68" t="s">
        <v>25</v>
      </c>
      <c r="H82" s="76" t="s">
        <v>107</v>
      </c>
      <c r="I82" s="76">
        <v>0</v>
      </c>
      <c r="J82">
        <v>12</v>
      </c>
      <c r="K82">
        <v>27</v>
      </c>
      <c r="L82">
        <v>20</v>
      </c>
      <c r="M82">
        <v>10</v>
      </c>
      <c r="N82">
        <v>22.6</v>
      </c>
      <c r="O82">
        <v>8</v>
      </c>
      <c r="P82" t="str">
        <f t="shared" si="6"/>
        <v>Gravel</v>
      </c>
      <c r="Q82" t="str">
        <f t="shared" si="7"/>
        <v>CG1</v>
      </c>
      <c r="R82" t="str">
        <f t="shared" si="8"/>
        <v>CG</v>
      </c>
    </row>
    <row r="83" spans="3:18" x14ac:dyDescent="0.25">
      <c r="C83" s="1">
        <v>226001370347</v>
      </c>
      <c r="D83" s="41" t="s">
        <v>70</v>
      </c>
      <c r="E83" s="41" t="s">
        <v>70</v>
      </c>
      <c r="F83" s="68" t="s">
        <v>25</v>
      </c>
      <c r="H83" s="76" t="s">
        <v>107</v>
      </c>
      <c r="I83" s="76">
        <v>0</v>
      </c>
      <c r="J83">
        <v>12</v>
      </c>
      <c r="K83">
        <v>24</v>
      </c>
      <c r="L83">
        <v>20</v>
      </c>
      <c r="M83">
        <v>15</v>
      </c>
      <c r="N83">
        <v>22.6</v>
      </c>
      <c r="O83">
        <v>9</v>
      </c>
      <c r="P83" t="str">
        <f t="shared" si="6"/>
        <v>Gravel</v>
      </c>
      <c r="Q83" t="str">
        <f t="shared" si="7"/>
        <v>CG1</v>
      </c>
      <c r="R83" t="str">
        <f t="shared" si="8"/>
        <v>CG</v>
      </c>
    </row>
    <row r="84" spans="3:18" x14ac:dyDescent="0.25">
      <c r="C84" s="1">
        <v>226001370328</v>
      </c>
      <c r="D84" s="41" t="s">
        <v>70</v>
      </c>
      <c r="E84" s="41" t="s">
        <v>70</v>
      </c>
      <c r="F84" s="68" t="s">
        <v>25</v>
      </c>
      <c r="H84" s="76" t="s">
        <v>107</v>
      </c>
      <c r="I84" s="76">
        <v>0</v>
      </c>
      <c r="J84">
        <v>12</v>
      </c>
      <c r="K84">
        <v>28</v>
      </c>
      <c r="L84">
        <v>17</v>
      </c>
      <c r="M84">
        <v>16</v>
      </c>
      <c r="N84">
        <v>22.6</v>
      </c>
      <c r="O84">
        <v>10</v>
      </c>
      <c r="P84" t="str">
        <f t="shared" si="6"/>
        <v>Gravel</v>
      </c>
      <c r="Q84" t="str">
        <f t="shared" si="7"/>
        <v>CG1</v>
      </c>
      <c r="R84" t="str">
        <f t="shared" si="8"/>
        <v>CG</v>
      </c>
    </row>
    <row r="85" spans="3:18" x14ac:dyDescent="0.25">
      <c r="C85" s="1">
        <v>226001370381</v>
      </c>
      <c r="D85" s="41" t="s">
        <v>70</v>
      </c>
      <c r="E85" s="41" t="s">
        <v>70</v>
      </c>
      <c r="F85" s="68" t="s">
        <v>25</v>
      </c>
      <c r="H85" s="76" t="s">
        <v>107</v>
      </c>
      <c r="I85" s="76">
        <v>0</v>
      </c>
      <c r="J85">
        <v>12</v>
      </c>
      <c r="K85">
        <v>21</v>
      </c>
      <c r="L85">
        <v>20</v>
      </c>
      <c r="M85">
        <v>12</v>
      </c>
      <c r="N85">
        <v>22.6</v>
      </c>
      <c r="O85">
        <v>6.5</v>
      </c>
      <c r="P85" t="str">
        <f t="shared" si="6"/>
        <v>Gravel</v>
      </c>
      <c r="Q85" t="str">
        <f t="shared" si="7"/>
        <v>CG1</v>
      </c>
      <c r="R85" t="str">
        <f t="shared" si="8"/>
        <v>CG</v>
      </c>
    </row>
    <row r="86" spans="3:18" x14ac:dyDescent="0.25">
      <c r="C86" s="1">
        <v>209000132728</v>
      </c>
      <c r="D86" s="41" t="s">
        <v>70</v>
      </c>
      <c r="E86" s="41" t="s">
        <v>70</v>
      </c>
      <c r="F86" s="68" t="s">
        <v>25</v>
      </c>
      <c r="H86" s="76" t="s">
        <v>107</v>
      </c>
      <c r="I86" s="76">
        <v>0</v>
      </c>
      <c r="J86">
        <v>23</v>
      </c>
      <c r="K86">
        <v>336</v>
      </c>
      <c r="L86">
        <v>224</v>
      </c>
      <c r="M86">
        <v>183</v>
      </c>
      <c r="N86" t="s">
        <v>68</v>
      </c>
      <c r="O86">
        <v>26700</v>
      </c>
      <c r="P86" t="s">
        <v>76</v>
      </c>
      <c r="Q86" t="s">
        <v>69</v>
      </c>
      <c r="R86" t="s">
        <v>64</v>
      </c>
    </row>
    <row r="87" spans="3:18" x14ac:dyDescent="0.25">
      <c r="C87" s="1">
        <v>209000132715</v>
      </c>
      <c r="D87" s="41" t="s">
        <v>70</v>
      </c>
      <c r="E87" s="41" t="s">
        <v>70</v>
      </c>
      <c r="F87" s="68" t="s">
        <v>25</v>
      </c>
      <c r="H87" s="76" t="s">
        <v>107</v>
      </c>
      <c r="I87" s="76">
        <v>0</v>
      </c>
      <c r="J87">
        <v>23</v>
      </c>
      <c r="K87">
        <v>340</v>
      </c>
      <c r="L87">
        <v>209</v>
      </c>
      <c r="M87">
        <v>196</v>
      </c>
      <c r="N87" t="s">
        <v>68</v>
      </c>
      <c r="O87">
        <v>27100</v>
      </c>
      <c r="P87" t="s">
        <v>76</v>
      </c>
      <c r="Q87" t="s">
        <v>69</v>
      </c>
      <c r="R87" t="s">
        <v>64</v>
      </c>
    </row>
    <row r="88" spans="3:18" x14ac:dyDescent="0.25">
      <c r="C88" s="1">
        <v>209000132800</v>
      </c>
      <c r="D88" s="41" t="s">
        <v>70</v>
      </c>
      <c r="E88" s="41" t="s">
        <v>70</v>
      </c>
      <c r="F88" s="68" t="s">
        <v>25</v>
      </c>
      <c r="H88" s="76" t="s">
        <v>107</v>
      </c>
      <c r="I88" s="76">
        <v>0</v>
      </c>
      <c r="J88">
        <v>23</v>
      </c>
      <c r="K88">
        <v>285</v>
      </c>
      <c r="L88">
        <v>220</v>
      </c>
      <c r="M88">
        <v>197</v>
      </c>
      <c r="N88" t="s">
        <v>68</v>
      </c>
      <c r="O88">
        <v>24100</v>
      </c>
      <c r="P88" t="s">
        <v>76</v>
      </c>
      <c r="Q88" t="s">
        <v>69</v>
      </c>
      <c r="R88" t="s">
        <v>64</v>
      </c>
    </row>
    <row r="89" spans="3:18" x14ac:dyDescent="0.25">
      <c r="C89" s="1">
        <v>226001370307</v>
      </c>
      <c r="D89" s="41" t="s">
        <v>70</v>
      </c>
      <c r="E89" s="41" t="s">
        <v>70</v>
      </c>
      <c r="F89" s="68" t="s">
        <v>25</v>
      </c>
      <c r="H89" s="76" t="s">
        <v>107</v>
      </c>
      <c r="I89" s="76">
        <v>0</v>
      </c>
      <c r="J89">
        <v>12</v>
      </c>
      <c r="K89">
        <v>97</v>
      </c>
      <c r="L89">
        <v>76</v>
      </c>
      <c r="M89">
        <v>26</v>
      </c>
      <c r="N89">
        <v>64</v>
      </c>
      <c r="O89">
        <v>274.5</v>
      </c>
      <c r="P89" t="str">
        <f t="shared" ref="P89:P104" si="9">IF(N89&lt;=2,"silt",(IF(N89&lt;=64,"Gravel",(IF(N89&lt;=256,"Cobble",(IF(N89&lt;=2048,"Boulder")))))))</f>
        <v>Gravel</v>
      </c>
      <c r="Q89" t="str">
        <f t="shared" ref="Q89:Q110" si="10">IF(N89 &lt;=2, "silt", IF(N89&lt;=2.8, "VFG1", (IF(N89&lt;=4, "VFG2",(IF(N89&lt;=5.6, "FG1",(IF(N89&lt;=8, "FG2",(IF(N89&lt;=11, "MG1",(IF(N89&lt;=16, "MG2",(IF(N89&lt;=22.6, "CG1",(IF(N89&lt;=32, "CG2",(IF(N89&lt;=45, "VCG1",(IF(N89&lt;=64, "VCG2",(IF(N89&lt;=90, "SC1",(IF(N89&lt;=128, "SC2",(IF(N89&lt;=180, "LC1",(IF(N89&lt;=256, "LC2",(IF(N89&lt;=362, "SB1",(IF(N89&lt;=512, "SB2",(IF(N89&lt;=1024, "MB",(IF(N89&lt;=2048, "LVLB"))))))))))))))))))))))))))))))))))))</f>
        <v>VCG2</v>
      </c>
      <c r="R89" t="str">
        <f t="shared" ref="R89:R104" si="11">IF(N89&lt;=2,"silt",(IF(N89&lt;=4,"VFG",(IF(N89&lt;=8,"FG",(IF(N89&lt;=16,"MG",(IF(N89&lt;=32,"CG",(IF(N89&lt;=64,"VCG",(IF(N89&lt;=128,"SC",(IF(N89&lt;=256,"LC",(IF(N89&lt;=512,"SB",(IF(N89&lt;=1024,"MB",(IF(N89&lt;=2048,"LVLB")))))))))))))))))))))</f>
        <v>VCG</v>
      </c>
    </row>
    <row r="90" spans="3:18" x14ac:dyDescent="0.25">
      <c r="C90" s="1">
        <v>226001370295</v>
      </c>
      <c r="D90" s="41" t="s">
        <v>70</v>
      </c>
      <c r="E90" s="41" t="s">
        <v>70</v>
      </c>
      <c r="F90" s="68" t="s">
        <v>25</v>
      </c>
      <c r="H90" s="76" t="s">
        <v>107</v>
      </c>
      <c r="I90" s="76">
        <v>0</v>
      </c>
      <c r="J90">
        <v>12</v>
      </c>
      <c r="K90">
        <v>50</v>
      </c>
      <c r="L90">
        <v>35</v>
      </c>
      <c r="M90">
        <v>21</v>
      </c>
      <c r="N90">
        <v>32</v>
      </c>
      <c r="O90">
        <v>44</v>
      </c>
      <c r="P90" t="str">
        <f t="shared" si="9"/>
        <v>Gravel</v>
      </c>
      <c r="Q90" t="str">
        <f t="shared" si="10"/>
        <v>CG2</v>
      </c>
      <c r="R90" t="str">
        <f t="shared" si="11"/>
        <v>CG</v>
      </c>
    </row>
    <row r="91" spans="3:18" x14ac:dyDescent="0.25">
      <c r="C91" s="1">
        <v>226001370358</v>
      </c>
      <c r="D91" s="41" t="s">
        <v>70</v>
      </c>
      <c r="E91" s="41" t="s">
        <v>70</v>
      </c>
      <c r="F91" s="68" t="s">
        <v>25</v>
      </c>
      <c r="H91" s="76" t="s">
        <v>107</v>
      </c>
      <c r="I91" s="76">
        <v>0</v>
      </c>
      <c r="J91">
        <v>12</v>
      </c>
      <c r="K91">
        <v>38</v>
      </c>
      <c r="L91">
        <v>24</v>
      </c>
      <c r="M91">
        <v>19</v>
      </c>
      <c r="N91">
        <v>32</v>
      </c>
      <c r="O91">
        <v>29</v>
      </c>
      <c r="P91" t="str">
        <f t="shared" si="9"/>
        <v>Gravel</v>
      </c>
      <c r="Q91" t="str">
        <f t="shared" si="10"/>
        <v>CG2</v>
      </c>
      <c r="R91" t="str">
        <f t="shared" si="11"/>
        <v>CG</v>
      </c>
    </row>
    <row r="92" spans="3:18" x14ac:dyDescent="0.25">
      <c r="C92" s="1">
        <v>226001370245</v>
      </c>
      <c r="D92" s="41" t="s">
        <v>70</v>
      </c>
      <c r="E92" s="41" t="s">
        <v>70</v>
      </c>
      <c r="F92" s="68" t="s">
        <v>25</v>
      </c>
      <c r="H92" s="76" t="s">
        <v>107</v>
      </c>
      <c r="I92" s="76">
        <v>0</v>
      </c>
      <c r="J92">
        <v>12</v>
      </c>
      <c r="K92">
        <v>43</v>
      </c>
      <c r="L92">
        <v>38</v>
      </c>
      <c r="M92">
        <v>22</v>
      </c>
      <c r="N92">
        <v>32</v>
      </c>
      <c r="O92">
        <v>39</v>
      </c>
      <c r="P92" t="str">
        <f t="shared" si="9"/>
        <v>Gravel</v>
      </c>
      <c r="Q92" t="str">
        <f t="shared" si="10"/>
        <v>CG2</v>
      </c>
      <c r="R92" t="str">
        <f t="shared" si="11"/>
        <v>CG</v>
      </c>
    </row>
    <row r="93" spans="3:18" x14ac:dyDescent="0.25">
      <c r="C93" s="1">
        <v>226001370290</v>
      </c>
      <c r="D93" s="41" t="s">
        <v>70</v>
      </c>
      <c r="E93" s="41" t="s">
        <v>70</v>
      </c>
      <c r="F93" s="68" t="s">
        <v>25</v>
      </c>
      <c r="H93" s="76" t="s">
        <v>107</v>
      </c>
      <c r="I93" s="76">
        <v>0</v>
      </c>
      <c r="J93">
        <v>12</v>
      </c>
      <c r="K93">
        <v>48</v>
      </c>
      <c r="L93">
        <v>31</v>
      </c>
      <c r="M93">
        <v>23</v>
      </c>
      <c r="N93">
        <v>32</v>
      </c>
      <c r="O93">
        <v>53.5</v>
      </c>
      <c r="P93" t="str">
        <f t="shared" si="9"/>
        <v>Gravel</v>
      </c>
      <c r="Q93" t="str">
        <f t="shared" si="10"/>
        <v>CG2</v>
      </c>
      <c r="R93" t="str">
        <f t="shared" si="11"/>
        <v>CG</v>
      </c>
    </row>
    <row r="94" spans="3:18" x14ac:dyDescent="0.25">
      <c r="C94" s="1">
        <v>226001370305</v>
      </c>
      <c r="D94" s="41" t="s">
        <v>70</v>
      </c>
      <c r="E94" s="41" t="s">
        <v>70</v>
      </c>
      <c r="F94" s="68" t="s">
        <v>25</v>
      </c>
      <c r="H94" s="76" t="s">
        <v>107</v>
      </c>
      <c r="I94" s="76">
        <v>0</v>
      </c>
      <c r="J94">
        <v>12</v>
      </c>
      <c r="K94">
        <v>66</v>
      </c>
      <c r="L94">
        <v>33</v>
      </c>
      <c r="M94">
        <v>18</v>
      </c>
      <c r="N94">
        <v>32</v>
      </c>
      <c r="O94">
        <v>55.5</v>
      </c>
      <c r="P94" t="str">
        <f t="shared" si="9"/>
        <v>Gravel</v>
      </c>
      <c r="Q94" t="str">
        <f t="shared" si="10"/>
        <v>CG2</v>
      </c>
      <c r="R94" t="str">
        <f t="shared" si="11"/>
        <v>CG</v>
      </c>
    </row>
    <row r="95" spans="3:18" x14ac:dyDescent="0.25">
      <c r="C95" s="1">
        <v>226001370238</v>
      </c>
      <c r="D95" s="41" t="s">
        <v>70</v>
      </c>
      <c r="E95" s="41" t="s">
        <v>70</v>
      </c>
      <c r="F95" s="68" t="s">
        <v>25</v>
      </c>
      <c r="H95" s="76" t="s">
        <v>107</v>
      </c>
      <c r="I95" s="76">
        <v>0</v>
      </c>
      <c r="J95">
        <v>12</v>
      </c>
      <c r="K95">
        <v>45</v>
      </c>
      <c r="L95">
        <v>25</v>
      </c>
      <c r="M95">
        <v>13</v>
      </c>
      <c r="N95">
        <v>22.6</v>
      </c>
      <c r="O95">
        <v>22.5</v>
      </c>
      <c r="P95" t="str">
        <f t="shared" si="9"/>
        <v>Gravel</v>
      </c>
      <c r="Q95" t="str">
        <f t="shared" si="10"/>
        <v>CG1</v>
      </c>
      <c r="R95" t="str">
        <f t="shared" si="11"/>
        <v>CG</v>
      </c>
    </row>
    <row r="96" spans="3:18" x14ac:dyDescent="0.25">
      <c r="C96" s="1">
        <v>226001370231</v>
      </c>
      <c r="D96" s="41" t="s">
        <v>70</v>
      </c>
      <c r="E96" s="41" t="s">
        <v>70</v>
      </c>
      <c r="F96" s="68" t="s">
        <v>25</v>
      </c>
      <c r="H96" s="76" t="s">
        <v>107</v>
      </c>
      <c r="I96" s="76">
        <v>0</v>
      </c>
      <c r="J96">
        <v>12</v>
      </c>
      <c r="K96">
        <v>35</v>
      </c>
      <c r="L96">
        <v>34</v>
      </c>
      <c r="M96">
        <v>20</v>
      </c>
      <c r="N96">
        <v>32</v>
      </c>
      <c r="O96">
        <v>32.5</v>
      </c>
      <c r="P96" t="str">
        <f t="shared" si="9"/>
        <v>Gravel</v>
      </c>
      <c r="Q96" t="str">
        <f t="shared" si="10"/>
        <v>CG2</v>
      </c>
      <c r="R96" t="str">
        <f t="shared" si="11"/>
        <v>CG</v>
      </c>
    </row>
    <row r="97" spans="1:18" x14ac:dyDescent="0.25">
      <c r="C97" s="1">
        <v>226001370287</v>
      </c>
      <c r="D97" s="41" t="s">
        <v>70</v>
      </c>
      <c r="E97" s="41" t="s">
        <v>70</v>
      </c>
      <c r="F97" s="68" t="s">
        <v>25</v>
      </c>
      <c r="H97" s="76" t="s">
        <v>107</v>
      </c>
      <c r="I97" s="76">
        <v>0</v>
      </c>
      <c r="J97">
        <v>12</v>
      </c>
      <c r="K97">
        <v>40</v>
      </c>
      <c r="L97">
        <v>37</v>
      </c>
      <c r="M97">
        <v>24</v>
      </c>
      <c r="N97">
        <v>32</v>
      </c>
      <c r="O97">
        <v>36</v>
      </c>
      <c r="P97" t="str">
        <f t="shared" si="9"/>
        <v>Gravel</v>
      </c>
      <c r="Q97" t="str">
        <f t="shared" si="10"/>
        <v>CG2</v>
      </c>
      <c r="R97" t="str">
        <f t="shared" si="11"/>
        <v>CG</v>
      </c>
    </row>
    <row r="98" spans="1:18" x14ac:dyDescent="0.25">
      <c r="C98" s="1">
        <v>226001370288</v>
      </c>
      <c r="D98" s="41" t="s">
        <v>70</v>
      </c>
      <c r="E98" s="41" t="s">
        <v>70</v>
      </c>
      <c r="F98" s="68" t="s">
        <v>25</v>
      </c>
      <c r="H98" s="76" t="s">
        <v>107</v>
      </c>
      <c r="I98" s="76">
        <v>0</v>
      </c>
      <c r="J98">
        <v>12</v>
      </c>
      <c r="K98">
        <v>39</v>
      </c>
      <c r="L98">
        <v>38</v>
      </c>
      <c r="M98">
        <v>15</v>
      </c>
      <c r="N98">
        <v>32</v>
      </c>
      <c r="O98">
        <v>31.5</v>
      </c>
      <c r="P98" t="str">
        <f t="shared" si="9"/>
        <v>Gravel</v>
      </c>
      <c r="Q98" t="str">
        <f t="shared" si="10"/>
        <v>CG2</v>
      </c>
      <c r="R98" t="str">
        <f t="shared" si="11"/>
        <v>CG</v>
      </c>
    </row>
    <row r="99" spans="1:18" x14ac:dyDescent="0.25">
      <c r="C99" s="1">
        <v>226001370251</v>
      </c>
      <c r="D99" s="41" t="s">
        <v>70</v>
      </c>
      <c r="E99" s="41" t="s">
        <v>70</v>
      </c>
      <c r="F99" s="68" t="s">
        <v>25</v>
      </c>
      <c r="H99" s="76" t="s">
        <v>107</v>
      </c>
      <c r="I99" s="76">
        <v>0</v>
      </c>
      <c r="J99">
        <v>12</v>
      </c>
      <c r="K99">
        <v>49</v>
      </c>
      <c r="L99">
        <v>32</v>
      </c>
      <c r="M99">
        <v>16</v>
      </c>
      <c r="N99">
        <v>32</v>
      </c>
      <c r="O99">
        <v>32.5</v>
      </c>
      <c r="P99" t="str">
        <f t="shared" si="9"/>
        <v>Gravel</v>
      </c>
      <c r="Q99" t="str">
        <f t="shared" si="10"/>
        <v>CG2</v>
      </c>
      <c r="R99" t="str">
        <f t="shared" si="11"/>
        <v>CG</v>
      </c>
    </row>
    <row r="100" spans="1:18" x14ac:dyDescent="0.25">
      <c r="C100" s="1">
        <v>226001370399</v>
      </c>
      <c r="D100" s="41" t="s">
        <v>70</v>
      </c>
      <c r="E100" s="41" t="s">
        <v>70</v>
      </c>
      <c r="F100" s="68" t="s">
        <v>25</v>
      </c>
      <c r="H100" s="76" t="s">
        <v>107</v>
      </c>
      <c r="I100" s="76">
        <v>0</v>
      </c>
      <c r="J100">
        <v>12</v>
      </c>
      <c r="K100">
        <v>42</v>
      </c>
      <c r="L100">
        <v>26</v>
      </c>
      <c r="M100">
        <v>23</v>
      </c>
      <c r="N100">
        <v>32</v>
      </c>
      <c r="O100">
        <v>33.5</v>
      </c>
      <c r="P100" t="str">
        <f t="shared" si="9"/>
        <v>Gravel</v>
      </c>
      <c r="Q100" t="str">
        <f t="shared" si="10"/>
        <v>CG2</v>
      </c>
      <c r="R100" t="str">
        <f t="shared" si="11"/>
        <v>CG</v>
      </c>
    </row>
    <row r="101" spans="1:18" x14ac:dyDescent="0.25">
      <c r="C101" s="1">
        <v>226001370274</v>
      </c>
      <c r="D101" s="41" t="s">
        <v>70</v>
      </c>
      <c r="E101" s="41" t="s">
        <v>70</v>
      </c>
      <c r="F101" s="68" t="s">
        <v>25</v>
      </c>
      <c r="H101" s="76" t="s">
        <v>107</v>
      </c>
      <c r="I101" s="76">
        <v>0</v>
      </c>
      <c r="J101">
        <v>12</v>
      </c>
      <c r="K101">
        <v>39</v>
      </c>
      <c r="L101">
        <v>29</v>
      </c>
      <c r="M101">
        <v>19</v>
      </c>
      <c r="N101">
        <v>32</v>
      </c>
      <c r="O101">
        <v>31</v>
      </c>
      <c r="P101" t="str">
        <f t="shared" si="9"/>
        <v>Gravel</v>
      </c>
      <c r="Q101" t="str">
        <f t="shared" si="10"/>
        <v>CG2</v>
      </c>
      <c r="R101" t="str">
        <f t="shared" si="11"/>
        <v>CG</v>
      </c>
    </row>
    <row r="102" spans="1:18" x14ac:dyDescent="0.25">
      <c r="C102" s="1">
        <v>226001370320</v>
      </c>
      <c r="D102" s="41" t="s">
        <v>70</v>
      </c>
      <c r="E102" s="41" t="s">
        <v>70</v>
      </c>
      <c r="F102" s="68" t="s">
        <v>25</v>
      </c>
      <c r="H102" s="76" t="s">
        <v>107</v>
      </c>
      <c r="I102" s="76">
        <v>0</v>
      </c>
      <c r="J102">
        <v>12</v>
      </c>
      <c r="K102">
        <v>38</v>
      </c>
      <c r="L102">
        <v>30</v>
      </c>
      <c r="M102">
        <v>19</v>
      </c>
      <c r="N102">
        <v>32</v>
      </c>
      <c r="O102">
        <v>31</v>
      </c>
      <c r="P102" t="str">
        <f t="shared" si="9"/>
        <v>Gravel</v>
      </c>
      <c r="Q102" t="str">
        <f t="shared" si="10"/>
        <v>CG2</v>
      </c>
      <c r="R102" t="str">
        <f t="shared" si="11"/>
        <v>CG</v>
      </c>
    </row>
    <row r="103" spans="1:18" x14ac:dyDescent="0.25">
      <c r="C103" s="1">
        <v>226001370209</v>
      </c>
      <c r="D103" s="41" t="s">
        <v>70</v>
      </c>
      <c r="E103" s="41" t="s">
        <v>70</v>
      </c>
      <c r="F103" s="68" t="s">
        <v>25</v>
      </c>
      <c r="H103" s="76" t="s">
        <v>107</v>
      </c>
      <c r="I103" s="76">
        <v>0</v>
      </c>
      <c r="J103">
        <v>12</v>
      </c>
      <c r="K103">
        <v>52</v>
      </c>
      <c r="L103">
        <v>34</v>
      </c>
      <c r="M103">
        <v>27</v>
      </c>
      <c r="N103">
        <v>32</v>
      </c>
      <c r="O103">
        <v>50.5</v>
      </c>
      <c r="P103" t="str">
        <f t="shared" si="9"/>
        <v>Gravel</v>
      </c>
      <c r="Q103" t="str">
        <f t="shared" si="10"/>
        <v>CG2</v>
      </c>
      <c r="R103" t="str">
        <f t="shared" si="11"/>
        <v>CG</v>
      </c>
    </row>
    <row r="104" spans="1:18" x14ac:dyDescent="0.25">
      <c r="C104" s="1">
        <v>226001370279</v>
      </c>
      <c r="D104" s="41" t="s">
        <v>70</v>
      </c>
      <c r="E104" s="41" t="s">
        <v>70</v>
      </c>
      <c r="F104" s="68" t="s">
        <v>25</v>
      </c>
      <c r="H104" s="76" t="s">
        <v>107</v>
      </c>
      <c r="I104" s="76">
        <v>0</v>
      </c>
      <c r="J104">
        <v>12</v>
      </c>
      <c r="K104">
        <v>60</v>
      </c>
      <c r="L104">
        <v>38</v>
      </c>
      <c r="M104">
        <v>19</v>
      </c>
      <c r="N104">
        <v>32</v>
      </c>
      <c r="O104">
        <v>65.5</v>
      </c>
      <c r="P104" t="str">
        <f t="shared" si="9"/>
        <v>Gravel</v>
      </c>
      <c r="Q104" t="str">
        <f t="shared" si="10"/>
        <v>CG2</v>
      </c>
      <c r="R104" t="str">
        <f t="shared" si="11"/>
        <v>CG</v>
      </c>
    </row>
    <row r="105" spans="1:18" x14ac:dyDescent="0.25">
      <c r="A105" s="44">
        <v>297</v>
      </c>
      <c r="B105" s="45">
        <v>111507</v>
      </c>
      <c r="C105" s="38">
        <v>230000111507</v>
      </c>
      <c r="D105" s="41">
        <v>154</v>
      </c>
      <c r="E105" s="40">
        <v>454</v>
      </c>
      <c r="F105" s="40">
        <v>1</v>
      </c>
      <c r="G105" s="80">
        <v>1</v>
      </c>
      <c r="H105" s="80" t="s">
        <v>113</v>
      </c>
      <c r="I105" s="76">
        <v>1</v>
      </c>
      <c r="J105" s="43">
        <v>32</v>
      </c>
      <c r="K105" s="43">
        <v>331</v>
      </c>
      <c r="L105" s="43">
        <v>236</v>
      </c>
      <c r="M105" s="43">
        <v>143</v>
      </c>
      <c r="N105" s="43">
        <v>256</v>
      </c>
      <c r="O105" s="43">
        <v>11400</v>
      </c>
      <c r="P105" t="str">
        <f t="shared" ref="P105:P136" si="12">IF(N105 &lt;=2, "Silt", IF(N105&lt;=2.8, "Sand", (IF(N105&lt;=64, "Gravel",(IF(N105&lt;=256, "Cobble",("Boulder")))))))</f>
        <v>Cobble</v>
      </c>
      <c r="Q105" t="str">
        <f t="shared" si="10"/>
        <v>LC2</v>
      </c>
      <c r="R105" t="s">
        <v>60</v>
      </c>
    </row>
    <row r="106" spans="1:18" x14ac:dyDescent="0.25">
      <c r="A106" s="44">
        <v>303</v>
      </c>
      <c r="B106" s="45">
        <v>111510</v>
      </c>
      <c r="C106" s="38">
        <v>230000111510</v>
      </c>
      <c r="D106" s="41">
        <v>144</v>
      </c>
      <c r="E106" s="40">
        <v>444</v>
      </c>
      <c r="F106" s="40">
        <v>1</v>
      </c>
      <c r="G106" s="80">
        <v>1</v>
      </c>
      <c r="H106" s="80" t="s">
        <v>113</v>
      </c>
      <c r="I106" s="76">
        <v>1</v>
      </c>
      <c r="J106" s="43">
        <v>32</v>
      </c>
      <c r="K106" s="43">
        <v>460</v>
      </c>
      <c r="L106" s="43">
        <v>230</v>
      </c>
      <c r="M106" s="43">
        <v>125</v>
      </c>
      <c r="N106" s="43">
        <v>256</v>
      </c>
      <c r="O106" s="43">
        <v>17100</v>
      </c>
      <c r="P106" t="str">
        <f t="shared" si="12"/>
        <v>Cobble</v>
      </c>
      <c r="Q106" t="str">
        <f t="shared" si="10"/>
        <v>LC2</v>
      </c>
      <c r="R106" t="s">
        <v>60</v>
      </c>
    </row>
    <row r="107" spans="1:18" x14ac:dyDescent="0.25">
      <c r="A107" s="39">
        <v>180</v>
      </c>
      <c r="B107" s="38">
        <v>111523</v>
      </c>
      <c r="C107" s="38">
        <v>230000111523</v>
      </c>
      <c r="D107" s="41">
        <v>127</v>
      </c>
      <c r="E107" s="41">
        <v>427</v>
      </c>
      <c r="F107" s="40">
        <v>1</v>
      </c>
      <c r="G107" s="80">
        <v>1</v>
      </c>
      <c r="H107" s="80" t="s">
        <v>113</v>
      </c>
      <c r="I107" s="76">
        <v>1</v>
      </c>
      <c r="J107">
        <v>32</v>
      </c>
      <c r="K107">
        <v>150</v>
      </c>
      <c r="L107">
        <v>109</v>
      </c>
      <c r="M107">
        <v>78</v>
      </c>
      <c r="N107">
        <v>128</v>
      </c>
      <c r="O107">
        <v>1992</v>
      </c>
      <c r="P107" t="str">
        <f t="shared" si="12"/>
        <v>Cobble</v>
      </c>
      <c r="Q107" t="str">
        <f t="shared" si="10"/>
        <v>SC2</v>
      </c>
      <c r="R107" t="s">
        <v>53</v>
      </c>
    </row>
    <row r="108" spans="1:18" x14ac:dyDescent="0.25">
      <c r="A108" s="39">
        <v>122</v>
      </c>
      <c r="B108" s="38">
        <v>111527</v>
      </c>
      <c r="C108" s="38">
        <v>230000111527</v>
      </c>
      <c r="D108" s="41">
        <v>158</v>
      </c>
      <c r="E108" s="40">
        <v>458</v>
      </c>
      <c r="F108" s="40">
        <v>1</v>
      </c>
      <c r="G108" s="80">
        <v>1</v>
      </c>
      <c r="H108" s="80" t="s">
        <v>113</v>
      </c>
      <c r="I108" s="76">
        <v>1</v>
      </c>
      <c r="J108">
        <v>32</v>
      </c>
      <c r="K108">
        <v>139</v>
      </c>
      <c r="L108">
        <v>76</v>
      </c>
      <c r="M108">
        <v>75</v>
      </c>
      <c r="N108">
        <v>90</v>
      </c>
      <c r="O108">
        <v>1153</v>
      </c>
      <c r="P108" t="str">
        <f t="shared" si="12"/>
        <v>Cobble</v>
      </c>
      <c r="Q108" t="str">
        <f t="shared" si="10"/>
        <v>SC1</v>
      </c>
      <c r="R108" t="s">
        <v>53</v>
      </c>
    </row>
    <row r="109" spans="1:18" x14ac:dyDescent="0.25">
      <c r="A109" s="39">
        <v>115</v>
      </c>
      <c r="B109" s="38">
        <v>111534</v>
      </c>
      <c r="C109" s="38">
        <v>230000111534</v>
      </c>
      <c r="D109" s="41">
        <v>122</v>
      </c>
      <c r="E109" s="40">
        <v>422</v>
      </c>
      <c r="F109" s="40">
        <v>1</v>
      </c>
      <c r="G109" s="76">
        <v>1</v>
      </c>
      <c r="H109" s="80" t="s">
        <v>113</v>
      </c>
      <c r="I109" s="76">
        <v>1</v>
      </c>
      <c r="J109">
        <v>32</v>
      </c>
      <c r="K109">
        <v>157</v>
      </c>
      <c r="L109">
        <v>135</v>
      </c>
      <c r="M109">
        <v>130</v>
      </c>
      <c r="N109">
        <v>180</v>
      </c>
      <c r="O109">
        <v>3638</v>
      </c>
      <c r="P109" t="str">
        <f t="shared" si="12"/>
        <v>Cobble</v>
      </c>
      <c r="Q109" t="str">
        <f t="shared" si="10"/>
        <v>LC1</v>
      </c>
      <c r="R109" t="s">
        <v>60</v>
      </c>
    </row>
    <row r="110" spans="1:18" x14ac:dyDescent="0.25">
      <c r="A110" s="39">
        <v>179</v>
      </c>
      <c r="B110" s="38">
        <v>111540</v>
      </c>
      <c r="C110" s="38">
        <v>230000111540</v>
      </c>
      <c r="D110" s="40">
        <v>191</v>
      </c>
      <c r="E110" s="41">
        <v>491</v>
      </c>
      <c r="F110" s="41">
        <v>1</v>
      </c>
      <c r="G110" s="68">
        <v>1</v>
      </c>
      <c r="H110" s="80" t="s">
        <v>113</v>
      </c>
      <c r="I110" s="76">
        <v>1</v>
      </c>
      <c r="J110">
        <v>32</v>
      </c>
      <c r="K110">
        <v>119</v>
      </c>
      <c r="L110">
        <v>82</v>
      </c>
      <c r="M110">
        <v>59</v>
      </c>
      <c r="N110">
        <v>90</v>
      </c>
      <c r="O110">
        <v>734</v>
      </c>
      <c r="P110" t="str">
        <f t="shared" si="12"/>
        <v>Cobble</v>
      </c>
      <c r="Q110" t="str">
        <f t="shared" si="10"/>
        <v>SC1</v>
      </c>
      <c r="R110" t="s">
        <v>53</v>
      </c>
    </row>
    <row r="111" spans="1:18" x14ac:dyDescent="0.25">
      <c r="A111" s="44">
        <v>294</v>
      </c>
      <c r="B111" s="45">
        <v>111541</v>
      </c>
      <c r="C111" s="38">
        <v>230000111541</v>
      </c>
      <c r="D111" s="40">
        <v>107</v>
      </c>
      <c r="E111" s="41">
        <v>407</v>
      </c>
      <c r="F111" s="41">
        <v>1</v>
      </c>
      <c r="G111" s="68">
        <v>1</v>
      </c>
      <c r="H111" s="80" t="s">
        <v>113</v>
      </c>
      <c r="I111" s="76">
        <v>1</v>
      </c>
      <c r="J111" s="43">
        <v>32</v>
      </c>
      <c r="K111" s="43">
        <v>356</v>
      </c>
      <c r="L111" s="43">
        <v>290</v>
      </c>
      <c r="M111" s="43">
        <v>138</v>
      </c>
      <c r="N111" t="s">
        <v>68</v>
      </c>
      <c r="O111" s="43">
        <v>14100</v>
      </c>
      <c r="P111" t="str">
        <f t="shared" si="12"/>
        <v>Boulder</v>
      </c>
      <c r="Q111" t="s">
        <v>69</v>
      </c>
      <c r="R111" t="s">
        <v>64</v>
      </c>
    </row>
    <row r="112" spans="1:18" x14ac:dyDescent="0.25">
      <c r="A112" s="44">
        <v>301</v>
      </c>
      <c r="B112">
        <v>111541</v>
      </c>
      <c r="C112" s="38">
        <v>230000111578</v>
      </c>
      <c r="D112" s="41">
        <v>170</v>
      </c>
      <c r="E112" s="40">
        <v>470</v>
      </c>
      <c r="F112" s="40">
        <v>1</v>
      </c>
      <c r="G112" s="80">
        <v>1</v>
      </c>
      <c r="H112" s="80" t="s">
        <v>113</v>
      </c>
      <c r="I112" s="76">
        <v>1</v>
      </c>
      <c r="J112" s="43">
        <v>32</v>
      </c>
      <c r="K112" s="43">
        <v>374</v>
      </c>
      <c r="L112" s="43">
        <v>275</v>
      </c>
      <c r="M112" s="43">
        <v>144</v>
      </c>
      <c r="N112" t="s">
        <v>68</v>
      </c>
      <c r="O112" s="43">
        <v>19700</v>
      </c>
      <c r="P112" t="str">
        <f t="shared" si="12"/>
        <v>Boulder</v>
      </c>
      <c r="Q112" t="s">
        <v>69</v>
      </c>
      <c r="R112" t="s">
        <v>64</v>
      </c>
    </row>
    <row r="113" spans="1:18" x14ac:dyDescent="0.25">
      <c r="A113" s="39">
        <v>163</v>
      </c>
      <c r="B113" s="38">
        <v>111545</v>
      </c>
      <c r="C113" s="38">
        <v>230000111545</v>
      </c>
      <c r="D113" s="40">
        <v>190</v>
      </c>
      <c r="E113" s="40">
        <v>490</v>
      </c>
      <c r="F113" s="40">
        <v>1</v>
      </c>
      <c r="G113" s="80">
        <v>1</v>
      </c>
      <c r="H113" s="80" t="s">
        <v>113</v>
      </c>
      <c r="I113" s="76">
        <v>1</v>
      </c>
      <c r="J113">
        <v>32</v>
      </c>
      <c r="K113">
        <v>121</v>
      </c>
      <c r="L113">
        <v>71</v>
      </c>
      <c r="M113">
        <v>58</v>
      </c>
      <c r="N113">
        <v>90</v>
      </c>
      <c r="O113">
        <v>829</v>
      </c>
      <c r="P113" t="str">
        <f t="shared" si="12"/>
        <v>Cobble</v>
      </c>
      <c r="Q113" t="str">
        <f t="shared" ref="Q113:Q145" si="13">IF(N113 &lt;=2, "silt", IF(N113&lt;=2.8, "VFG1", (IF(N113&lt;=4, "VFG2",(IF(N113&lt;=5.6, "FG1",(IF(N113&lt;=8, "FG2",(IF(N113&lt;=11, "MG1",(IF(N113&lt;=16, "MG2",(IF(N113&lt;=22.6, "CG1",(IF(N113&lt;=32, "CG2",(IF(N113&lt;=45, "VCG1",(IF(N113&lt;=64, "VCG2",(IF(N113&lt;=90, "SC1",(IF(N113&lt;=128, "SC2",(IF(N113&lt;=180, "LC1",(IF(N113&lt;=256, "LC2",(IF(N113&lt;=362, "SB1",(IF(N113&lt;=512, "SB2",(IF(N113&lt;=1024, "MB",(IF(N113&lt;=2048, "LVLB"))))))))))))))))))))))))))))))))))))</f>
        <v>SC1</v>
      </c>
      <c r="R113" t="s">
        <v>53</v>
      </c>
    </row>
    <row r="114" spans="1:18" x14ac:dyDescent="0.25">
      <c r="A114" s="39">
        <v>169</v>
      </c>
      <c r="B114" s="38">
        <v>111548</v>
      </c>
      <c r="C114" s="38">
        <v>230000111548</v>
      </c>
      <c r="D114" s="40">
        <v>198</v>
      </c>
      <c r="E114" s="40">
        <v>498</v>
      </c>
      <c r="F114" s="40">
        <v>1</v>
      </c>
      <c r="G114" s="80">
        <v>1</v>
      </c>
      <c r="H114" s="80" t="s">
        <v>113</v>
      </c>
      <c r="I114" s="76">
        <v>1</v>
      </c>
      <c r="J114">
        <v>32</v>
      </c>
      <c r="K114">
        <v>90</v>
      </c>
      <c r="L114">
        <v>76</v>
      </c>
      <c r="M114">
        <v>52</v>
      </c>
      <c r="N114">
        <v>90</v>
      </c>
      <c r="O114">
        <v>530</v>
      </c>
      <c r="P114" t="str">
        <f t="shared" si="12"/>
        <v>Cobble</v>
      </c>
      <c r="Q114" t="str">
        <f t="shared" si="13"/>
        <v>SC1</v>
      </c>
      <c r="R114" t="s">
        <v>53</v>
      </c>
    </row>
    <row r="115" spans="1:18" x14ac:dyDescent="0.25">
      <c r="A115" s="39">
        <v>176</v>
      </c>
      <c r="B115" s="38">
        <v>111551</v>
      </c>
      <c r="C115" s="38">
        <v>230000111551</v>
      </c>
      <c r="D115" s="40">
        <v>168</v>
      </c>
      <c r="E115" s="40">
        <v>468</v>
      </c>
      <c r="F115" s="40">
        <v>1</v>
      </c>
      <c r="G115" s="80">
        <v>1</v>
      </c>
      <c r="H115" s="80" t="s">
        <v>113</v>
      </c>
      <c r="I115" s="76">
        <v>1</v>
      </c>
      <c r="J115">
        <v>32</v>
      </c>
      <c r="K115">
        <v>189</v>
      </c>
      <c r="L115">
        <v>103</v>
      </c>
      <c r="M115">
        <v>71</v>
      </c>
      <c r="N115">
        <v>128</v>
      </c>
      <c r="O115">
        <v>1963</v>
      </c>
      <c r="P115" t="str">
        <f t="shared" si="12"/>
        <v>Cobble</v>
      </c>
      <c r="Q115" t="str">
        <f t="shared" si="13"/>
        <v>SC2</v>
      </c>
      <c r="R115" t="s">
        <v>53</v>
      </c>
    </row>
    <row r="116" spans="1:18" x14ac:dyDescent="0.25">
      <c r="A116" s="39">
        <v>135</v>
      </c>
      <c r="B116" s="38">
        <v>111555</v>
      </c>
      <c r="C116" s="38">
        <v>230000111555</v>
      </c>
      <c r="D116" s="40">
        <v>171</v>
      </c>
      <c r="E116" s="41">
        <v>471</v>
      </c>
      <c r="F116" s="41">
        <v>1</v>
      </c>
      <c r="G116" s="68">
        <v>1</v>
      </c>
      <c r="H116" s="80" t="s">
        <v>113</v>
      </c>
      <c r="I116" s="76">
        <v>1</v>
      </c>
      <c r="J116">
        <v>32</v>
      </c>
      <c r="K116">
        <v>109</v>
      </c>
      <c r="L116">
        <v>71</v>
      </c>
      <c r="M116">
        <v>69</v>
      </c>
      <c r="N116">
        <v>90</v>
      </c>
      <c r="O116">
        <v>826</v>
      </c>
      <c r="P116" t="str">
        <f t="shared" si="12"/>
        <v>Cobble</v>
      </c>
      <c r="Q116" t="str">
        <f t="shared" si="13"/>
        <v>SC1</v>
      </c>
      <c r="R116" t="s">
        <v>53</v>
      </c>
    </row>
    <row r="117" spans="1:18" x14ac:dyDescent="0.25">
      <c r="A117" s="39">
        <v>129</v>
      </c>
      <c r="B117" s="38">
        <v>111560</v>
      </c>
      <c r="C117" s="38">
        <v>230000111560</v>
      </c>
      <c r="D117" s="40">
        <v>156</v>
      </c>
      <c r="E117" s="40">
        <v>456</v>
      </c>
      <c r="F117" s="40">
        <v>1</v>
      </c>
      <c r="G117" s="80">
        <v>1</v>
      </c>
      <c r="H117" s="80" t="s">
        <v>113</v>
      </c>
      <c r="I117" s="76">
        <v>1</v>
      </c>
      <c r="J117">
        <v>32</v>
      </c>
      <c r="K117">
        <v>91</v>
      </c>
      <c r="L117">
        <v>75</v>
      </c>
      <c r="M117">
        <v>50</v>
      </c>
      <c r="N117" s="43">
        <v>64</v>
      </c>
      <c r="O117">
        <v>337</v>
      </c>
      <c r="P117" t="str">
        <f t="shared" si="12"/>
        <v>Gravel</v>
      </c>
      <c r="Q117" t="str">
        <f t="shared" si="13"/>
        <v>VCG2</v>
      </c>
      <c r="R117" t="s">
        <v>52</v>
      </c>
    </row>
    <row r="118" spans="1:18" x14ac:dyDescent="0.25">
      <c r="A118" s="39">
        <v>172</v>
      </c>
      <c r="B118" s="38">
        <v>111562</v>
      </c>
      <c r="C118" s="38">
        <v>230000111562</v>
      </c>
      <c r="D118" s="40">
        <v>184</v>
      </c>
      <c r="E118" s="40">
        <v>484</v>
      </c>
      <c r="F118" s="40">
        <v>1</v>
      </c>
      <c r="G118" s="76">
        <v>1</v>
      </c>
      <c r="H118" s="80" t="s">
        <v>113</v>
      </c>
      <c r="I118" s="76">
        <v>1</v>
      </c>
      <c r="J118">
        <v>32</v>
      </c>
      <c r="K118">
        <v>197</v>
      </c>
      <c r="L118">
        <v>169</v>
      </c>
      <c r="M118">
        <v>68</v>
      </c>
      <c r="N118">
        <v>180</v>
      </c>
      <c r="O118">
        <v>3575</v>
      </c>
      <c r="P118" t="str">
        <f t="shared" si="12"/>
        <v>Cobble</v>
      </c>
      <c r="Q118" t="str">
        <f t="shared" si="13"/>
        <v>LC1</v>
      </c>
      <c r="R118" t="s">
        <v>60</v>
      </c>
    </row>
    <row r="119" spans="1:18" x14ac:dyDescent="0.25">
      <c r="A119" s="39">
        <v>131</v>
      </c>
      <c r="B119" s="38">
        <v>111566</v>
      </c>
      <c r="C119" s="38">
        <v>230000111566</v>
      </c>
      <c r="D119" s="40">
        <v>153</v>
      </c>
      <c r="E119" s="41">
        <v>453</v>
      </c>
      <c r="F119" s="41">
        <v>1</v>
      </c>
      <c r="G119" s="68">
        <v>1</v>
      </c>
      <c r="H119" s="80" t="s">
        <v>113</v>
      </c>
      <c r="I119" s="76">
        <v>1</v>
      </c>
      <c r="J119">
        <v>32</v>
      </c>
      <c r="K119">
        <v>134</v>
      </c>
      <c r="L119">
        <v>115</v>
      </c>
      <c r="M119">
        <v>43</v>
      </c>
      <c r="N119">
        <v>128</v>
      </c>
      <c r="O119">
        <v>1003</v>
      </c>
      <c r="P119" t="str">
        <f t="shared" si="12"/>
        <v>Cobble</v>
      </c>
      <c r="Q119" t="str">
        <f t="shared" si="13"/>
        <v>SC2</v>
      </c>
      <c r="R119" t="s">
        <v>53</v>
      </c>
    </row>
    <row r="120" spans="1:18" x14ac:dyDescent="0.25">
      <c r="A120" s="39">
        <v>177</v>
      </c>
      <c r="B120" s="38">
        <v>111567</v>
      </c>
      <c r="C120" s="38">
        <v>230000111567</v>
      </c>
      <c r="D120" s="40">
        <v>176</v>
      </c>
      <c r="E120" s="40">
        <v>476</v>
      </c>
      <c r="F120" s="40">
        <v>1</v>
      </c>
      <c r="G120" s="80">
        <v>1</v>
      </c>
      <c r="H120" s="80" t="s">
        <v>113</v>
      </c>
      <c r="I120" s="76">
        <v>1</v>
      </c>
      <c r="J120">
        <v>32</v>
      </c>
      <c r="K120">
        <v>128</v>
      </c>
      <c r="L120">
        <v>104</v>
      </c>
      <c r="M120">
        <v>33</v>
      </c>
      <c r="N120">
        <v>90</v>
      </c>
      <c r="O120">
        <v>645</v>
      </c>
      <c r="P120" t="str">
        <f t="shared" si="12"/>
        <v>Cobble</v>
      </c>
      <c r="Q120" t="str">
        <f t="shared" si="13"/>
        <v>SC1</v>
      </c>
      <c r="R120" t="s">
        <v>53</v>
      </c>
    </row>
    <row r="121" spans="1:18" x14ac:dyDescent="0.25">
      <c r="A121" s="39">
        <v>95</v>
      </c>
      <c r="B121" s="38">
        <v>111570</v>
      </c>
      <c r="C121" s="38">
        <v>230000111570</v>
      </c>
      <c r="D121" s="40">
        <v>162</v>
      </c>
      <c r="E121" s="40">
        <v>462</v>
      </c>
      <c r="F121" s="40">
        <v>1</v>
      </c>
      <c r="G121" s="80">
        <v>1</v>
      </c>
      <c r="H121" s="80" t="s">
        <v>113</v>
      </c>
      <c r="I121" s="76">
        <v>1</v>
      </c>
      <c r="J121">
        <v>32</v>
      </c>
      <c r="K121">
        <v>218</v>
      </c>
      <c r="L121">
        <v>94</v>
      </c>
      <c r="M121">
        <v>50</v>
      </c>
      <c r="N121">
        <v>128</v>
      </c>
      <c r="O121">
        <v>2142</v>
      </c>
      <c r="P121" t="str">
        <f t="shared" si="12"/>
        <v>Cobble</v>
      </c>
      <c r="Q121" t="str">
        <f t="shared" si="13"/>
        <v>SC2</v>
      </c>
      <c r="R121" t="s">
        <v>53</v>
      </c>
    </row>
    <row r="122" spans="1:18" x14ac:dyDescent="0.25">
      <c r="A122" s="39">
        <v>132</v>
      </c>
      <c r="B122" s="38">
        <v>111575</v>
      </c>
      <c r="C122" s="38">
        <v>230000111575</v>
      </c>
      <c r="D122" s="41">
        <v>159</v>
      </c>
      <c r="E122" s="41">
        <v>459</v>
      </c>
      <c r="F122" s="41">
        <v>1</v>
      </c>
      <c r="G122" s="68">
        <v>1</v>
      </c>
      <c r="H122" s="80" t="s">
        <v>113</v>
      </c>
      <c r="I122" s="76">
        <v>1</v>
      </c>
      <c r="J122">
        <v>32</v>
      </c>
      <c r="K122">
        <v>135</v>
      </c>
      <c r="L122">
        <v>96</v>
      </c>
      <c r="M122">
        <v>53</v>
      </c>
      <c r="N122">
        <v>90</v>
      </c>
      <c r="O122">
        <v>1034</v>
      </c>
      <c r="P122" t="str">
        <f t="shared" si="12"/>
        <v>Cobble</v>
      </c>
      <c r="Q122" t="str">
        <f t="shared" si="13"/>
        <v>SC1</v>
      </c>
      <c r="R122" t="s">
        <v>53</v>
      </c>
    </row>
    <row r="123" spans="1:18" x14ac:dyDescent="0.25">
      <c r="A123" s="39">
        <v>175</v>
      </c>
      <c r="B123" s="38">
        <v>111581</v>
      </c>
      <c r="C123" s="38">
        <v>230000111581</v>
      </c>
      <c r="D123" s="41">
        <v>180</v>
      </c>
      <c r="E123" s="40">
        <v>480</v>
      </c>
      <c r="F123" s="40">
        <v>1</v>
      </c>
      <c r="G123" s="80">
        <v>1</v>
      </c>
      <c r="H123" s="80" t="s">
        <v>113</v>
      </c>
      <c r="I123" s="76">
        <v>1</v>
      </c>
      <c r="J123">
        <v>32</v>
      </c>
      <c r="K123">
        <v>113</v>
      </c>
      <c r="L123">
        <v>101</v>
      </c>
      <c r="M123">
        <v>43</v>
      </c>
      <c r="N123">
        <v>90</v>
      </c>
      <c r="O123">
        <v>755</v>
      </c>
      <c r="P123" t="str">
        <f t="shared" si="12"/>
        <v>Cobble</v>
      </c>
      <c r="Q123" t="str">
        <f t="shared" si="13"/>
        <v>SC1</v>
      </c>
      <c r="R123" t="s">
        <v>53</v>
      </c>
    </row>
    <row r="124" spans="1:18" x14ac:dyDescent="0.25">
      <c r="A124" s="39">
        <v>168</v>
      </c>
      <c r="B124" s="38">
        <v>111592</v>
      </c>
      <c r="C124" s="38">
        <v>230000111592</v>
      </c>
      <c r="D124" s="41">
        <v>166</v>
      </c>
      <c r="E124" s="40">
        <v>466</v>
      </c>
      <c r="F124" s="40">
        <v>1</v>
      </c>
      <c r="G124" s="80">
        <v>1</v>
      </c>
      <c r="H124" s="80" t="s">
        <v>113</v>
      </c>
      <c r="I124" s="76">
        <v>1</v>
      </c>
      <c r="J124">
        <v>32</v>
      </c>
      <c r="K124">
        <v>213</v>
      </c>
      <c r="L124">
        <v>113</v>
      </c>
      <c r="M124">
        <v>49</v>
      </c>
      <c r="N124">
        <v>128</v>
      </c>
      <c r="O124">
        <v>2412</v>
      </c>
      <c r="P124" t="str">
        <f t="shared" si="12"/>
        <v>Cobble</v>
      </c>
      <c r="Q124" t="str">
        <f t="shared" si="13"/>
        <v>SC2</v>
      </c>
      <c r="R124" t="s">
        <v>53</v>
      </c>
    </row>
    <row r="125" spans="1:18" x14ac:dyDescent="0.25">
      <c r="A125" s="39">
        <v>138</v>
      </c>
      <c r="B125" s="38">
        <v>111594</v>
      </c>
      <c r="C125" s="38">
        <v>230000111594</v>
      </c>
      <c r="D125" s="41">
        <v>152</v>
      </c>
      <c r="E125" s="40">
        <v>452</v>
      </c>
      <c r="F125" s="40">
        <v>1</v>
      </c>
      <c r="G125" s="80">
        <v>1</v>
      </c>
      <c r="H125" s="80" t="s">
        <v>113</v>
      </c>
      <c r="I125" s="76">
        <v>1</v>
      </c>
      <c r="J125">
        <v>32</v>
      </c>
      <c r="K125">
        <v>135</v>
      </c>
      <c r="L125">
        <v>67</v>
      </c>
      <c r="M125">
        <v>55</v>
      </c>
      <c r="N125">
        <v>90</v>
      </c>
      <c r="O125">
        <v>911</v>
      </c>
      <c r="P125" t="str">
        <f t="shared" si="12"/>
        <v>Cobble</v>
      </c>
      <c r="Q125" t="str">
        <f t="shared" si="13"/>
        <v>SC1</v>
      </c>
      <c r="R125" t="s">
        <v>53</v>
      </c>
    </row>
    <row r="126" spans="1:18" x14ac:dyDescent="0.25">
      <c r="A126" s="39">
        <v>171</v>
      </c>
      <c r="B126" s="38">
        <v>111596</v>
      </c>
      <c r="C126" s="38">
        <v>230000111596</v>
      </c>
      <c r="D126" s="41">
        <v>196</v>
      </c>
      <c r="E126" s="40">
        <v>496</v>
      </c>
      <c r="F126" s="40">
        <v>1</v>
      </c>
      <c r="G126" s="80">
        <v>1</v>
      </c>
      <c r="H126" s="80" t="s">
        <v>113</v>
      </c>
      <c r="I126" s="76">
        <v>1</v>
      </c>
      <c r="J126">
        <v>32</v>
      </c>
      <c r="K126">
        <v>86</v>
      </c>
      <c r="L126">
        <v>73</v>
      </c>
      <c r="M126">
        <v>64</v>
      </c>
      <c r="N126">
        <v>90</v>
      </c>
      <c r="O126">
        <v>548</v>
      </c>
      <c r="P126" t="str">
        <f t="shared" si="12"/>
        <v>Cobble</v>
      </c>
      <c r="Q126" t="str">
        <f t="shared" si="13"/>
        <v>SC1</v>
      </c>
      <c r="R126" t="s">
        <v>53</v>
      </c>
    </row>
    <row r="127" spans="1:18" x14ac:dyDescent="0.25">
      <c r="A127" s="44">
        <v>298</v>
      </c>
      <c r="B127" s="45">
        <v>111614</v>
      </c>
      <c r="C127" s="38">
        <v>230000111614</v>
      </c>
      <c r="D127" s="41">
        <v>194</v>
      </c>
      <c r="E127" s="40">
        <v>494</v>
      </c>
      <c r="F127" s="40">
        <v>1</v>
      </c>
      <c r="G127" s="80">
        <v>1</v>
      </c>
      <c r="H127" s="80" t="s">
        <v>113</v>
      </c>
      <c r="I127" s="76">
        <v>1</v>
      </c>
      <c r="J127" s="43">
        <v>32</v>
      </c>
      <c r="K127" s="43">
        <v>306</v>
      </c>
      <c r="L127" s="43">
        <v>205</v>
      </c>
      <c r="M127" s="43">
        <v>256</v>
      </c>
      <c r="N127" s="43">
        <v>256</v>
      </c>
      <c r="O127" s="43">
        <v>18900</v>
      </c>
      <c r="P127" t="str">
        <f t="shared" si="12"/>
        <v>Cobble</v>
      </c>
      <c r="Q127" t="str">
        <f t="shared" si="13"/>
        <v>LC2</v>
      </c>
      <c r="R127" t="s">
        <v>60</v>
      </c>
    </row>
    <row r="128" spans="1:18" x14ac:dyDescent="0.25">
      <c r="A128" s="39">
        <v>90</v>
      </c>
      <c r="B128" s="38">
        <v>111624</v>
      </c>
      <c r="C128" s="38">
        <v>230000111624</v>
      </c>
      <c r="D128" s="41">
        <v>102</v>
      </c>
      <c r="E128" s="40">
        <v>402</v>
      </c>
      <c r="F128" s="40">
        <v>1</v>
      </c>
      <c r="G128" s="80">
        <v>1</v>
      </c>
      <c r="H128" s="80" t="s">
        <v>113</v>
      </c>
      <c r="I128" s="76">
        <v>1</v>
      </c>
      <c r="J128">
        <v>32</v>
      </c>
      <c r="K128">
        <v>157</v>
      </c>
      <c r="L128">
        <v>152</v>
      </c>
      <c r="M128">
        <v>82</v>
      </c>
      <c r="N128">
        <v>180</v>
      </c>
      <c r="O128">
        <v>2584</v>
      </c>
      <c r="P128" t="str">
        <f t="shared" si="12"/>
        <v>Cobble</v>
      </c>
      <c r="Q128" t="str">
        <f t="shared" si="13"/>
        <v>LC1</v>
      </c>
      <c r="R128" t="s">
        <v>60</v>
      </c>
    </row>
    <row r="129" spans="1:18" x14ac:dyDescent="0.25">
      <c r="A129" s="39">
        <v>87</v>
      </c>
      <c r="B129" s="38">
        <v>111631</v>
      </c>
      <c r="C129" s="38">
        <v>230000111631</v>
      </c>
      <c r="D129" s="41">
        <v>118</v>
      </c>
      <c r="E129" s="40">
        <v>418</v>
      </c>
      <c r="F129" s="40">
        <v>1</v>
      </c>
      <c r="G129" s="80">
        <v>1</v>
      </c>
      <c r="H129" s="80" t="s">
        <v>113</v>
      </c>
      <c r="I129" s="76">
        <v>1</v>
      </c>
      <c r="J129">
        <v>32</v>
      </c>
      <c r="K129">
        <v>97</v>
      </c>
      <c r="L129">
        <v>56</v>
      </c>
      <c r="M129">
        <v>50</v>
      </c>
      <c r="N129" s="43">
        <v>64</v>
      </c>
      <c r="O129">
        <v>363</v>
      </c>
      <c r="P129" t="str">
        <f t="shared" si="12"/>
        <v>Gravel</v>
      </c>
      <c r="Q129" t="str">
        <f t="shared" si="13"/>
        <v>VCG2</v>
      </c>
      <c r="R129" t="s">
        <v>52</v>
      </c>
    </row>
    <row r="130" spans="1:18" x14ac:dyDescent="0.25">
      <c r="A130" s="39">
        <v>119</v>
      </c>
      <c r="B130" s="38">
        <v>111643</v>
      </c>
      <c r="C130" s="38">
        <v>230000111643</v>
      </c>
      <c r="D130" s="41">
        <v>129</v>
      </c>
      <c r="E130" s="41">
        <v>429</v>
      </c>
      <c r="F130" s="41">
        <v>1</v>
      </c>
      <c r="G130" s="68">
        <v>1</v>
      </c>
      <c r="H130" s="80" t="s">
        <v>113</v>
      </c>
      <c r="I130" s="76">
        <v>1</v>
      </c>
      <c r="J130">
        <v>32</v>
      </c>
      <c r="K130">
        <v>184</v>
      </c>
      <c r="L130">
        <v>125</v>
      </c>
      <c r="M130">
        <v>58</v>
      </c>
      <c r="N130">
        <v>128</v>
      </c>
      <c r="O130">
        <v>2352</v>
      </c>
      <c r="P130" t="str">
        <f t="shared" si="12"/>
        <v>Cobble</v>
      </c>
      <c r="Q130" t="str">
        <f t="shared" si="13"/>
        <v>SC2</v>
      </c>
      <c r="R130" t="s">
        <v>53</v>
      </c>
    </row>
    <row r="131" spans="1:18" x14ac:dyDescent="0.25">
      <c r="A131" s="39">
        <v>85</v>
      </c>
      <c r="B131" s="38">
        <v>111644</v>
      </c>
      <c r="C131" s="38">
        <v>230000111644</v>
      </c>
      <c r="D131" s="41">
        <v>114</v>
      </c>
      <c r="E131" s="40">
        <v>414</v>
      </c>
      <c r="F131" s="40">
        <v>1</v>
      </c>
      <c r="G131" s="80">
        <v>1</v>
      </c>
      <c r="H131" s="80" t="s">
        <v>113</v>
      </c>
      <c r="I131" s="76">
        <v>1</v>
      </c>
      <c r="J131">
        <v>32</v>
      </c>
      <c r="K131">
        <v>135</v>
      </c>
      <c r="L131">
        <v>93</v>
      </c>
      <c r="M131">
        <v>72</v>
      </c>
      <c r="N131">
        <v>90</v>
      </c>
      <c r="O131">
        <v>1442</v>
      </c>
      <c r="P131" t="str">
        <f t="shared" si="12"/>
        <v>Cobble</v>
      </c>
      <c r="Q131" t="str">
        <f t="shared" si="13"/>
        <v>SC1</v>
      </c>
      <c r="R131" t="s">
        <v>53</v>
      </c>
    </row>
    <row r="132" spans="1:18" x14ac:dyDescent="0.25">
      <c r="A132" s="39">
        <v>134</v>
      </c>
      <c r="B132" s="38">
        <v>111648</v>
      </c>
      <c r="C132" s="38">
        <v>230000111648</v>
      </c>
      <c r="D132" s="41">
        <v>178</v>
      </c>
      <c r="E132" s="40">
        <v>478</v>
      </c>
      <c r="F132" s="40">
        <v>1</v>
      </c>
      <c r="G132" s="80">
        <v>1</v>
      </c>
      <c r="H132" s="80" t="s">
        <v>113</v>
      </c>
      <c r="I132" s="76">
        <v>1</v>
      </c>
      <c r="J132">
        <v>32</v>
      </c>
      <c r="K132">
        <v>101</v>
      </c>
      <c r="L132">
        <v>88</v>
      </c>
      <c r="M132">
        <v>34</v>
      </c>
      <c r="N132">
        <v>90</v>
      </c>
      <c r="O132">
        <v>508</v>
      </c>
      <c r="P132" t="str">
        <f t="shared" si="12"/>
        <v>Cobble</v>
      </c>
      <c r="Q132" t="str">
        <f t="shared" si="13"/>
        <v>SC1</v>
      </c>
      <c r="R132" t="s">
        <v>53</v>
      </c>
    </row>
    <row r="133" spans="1:18" x14ac:dyDescent="0.25">
      <c r="A133" s="39">
        <v>136</v>
      </c>
      <c r="B133" s="38">
        <v>111668</v>
      </c>
      <c r="C133" s="38">
        <v>230000111668</v>
      </c>
      <c r="D133" s="41">
        <v>143</v>
      </c>
      <c r="E133" s="41">
        <v>443</v>
      </c>
      <c r="F133" s="40">
        <v>1</v>
      </c>
      <c r="G133" s="80">
        <v>1</v>
      </c>
      <c r="H133" s="80" t="s">
        <v>113</v>
      </c>
      <c r="I133" s="76">
        <v>1</v>
      </c>
      <c r="J133">
        <v>32</v>
      </c>
      <c r="K133">
        <v>177</v>
      </c>
      <c r="L133">
        <v>112</v>
      </c>
      <c r="M133">
        <v>67</v>
      </c>
      <c r="N133">
        <v>128</v>
      </c>
      <c r="O133">
        <v>1929</v>
      </c>
      <c r="P133" t="str">
        <f t="shared" si="12"/>
        <v>Cobble</v>
      </c>
      <c r="Q133" t="str">
        <f t="shared" si="13"/>
        <v>SC2</v>
      </c>
      <c r="R133" t="s">
        <v>53</v>
      </c>
    </row>
    <row r="134" spans="1:18" x14ac:dyDescent="0.25">
      <c r="A134" s="39">
        <v>83</v>
      </c>
      <c r="B134" s="38">
        <v>111677</v>
      </c>
      <c r="C134" s="38">
        <v>230000111677</v>
      </c>
      <c r="D134" s="41">
        <v>101</v>
      </c>
      <c r="E134" s="41">
        <v>401</v>
      </c>
      <c r="F134" s="41">
        <v>1</v>
      </c>
      <c r="G134" s="68">
        <v>1</v>
      </c>
      <c r="H134" s="80" t="s">
        <v>113</v>
      </c>
      <c r="I134" s="76">
        <v>1</v>
      </c>
      <c r="J134">
        <v>32</v>
      </c>
      <c r="K134">
        <v>90</v>
      </c>
      <c r="L134">
        <v>78</v>
      </c>
      <c r="M134">
        <v>69</v>
      </c>
      <c r="N134">
        <v>90</v>
      </c>
      <c r="O134">
        <v>608</v>
      </c>
      <c r="P134" t="str">
        <f t="shared" si="12"/>
        <v>Cobble</v>
      </c>
      <c r="Q134" t="str">
        <f t="shared" si="13"/>
        <v>SC1</v>
      </c>
      <c r="R134" t="s">
        <v>53</v>
      </c>
    </row>
    <row r="135" spans="1:18" x14ac:dyDescent="0.25">
      <c r="A135" s="39">
        <v>96</v>
      </c>
      <c r="B135" s="38">
        <v>111683</v>
      </c>
      <c r="C135" s="38">
        <v>230000111683</v>
      </c>
      <c r="D135" s="41">
        <v>110</v>
      </c>
      <c r="E135" s="40">
        <v>410</v>
      </c>
      <c r="F135" s="40">
        <v>1</v>
      </c>
      <c r="G135" s="80">
        <v>1</v>
      </c>
      <c r="H135" s="80" t="s">
        <v>113</v>
      </c>
      <c r="I135" s="76">
        <v>1</v>
      </c>
      <c r="J135">
        <v>32</v>
      </c>
      <c r="K135">
        <v>132</v>
      </c>
      <c r="L135">
        <v>90</v>
      </c>
      <c r="M135">
        <v>80</v>
      </c>
      <c r="N135">
        <v>128</v>
      </c>
      <c r="O135">
        <v>1427</v>
      </c>
      <c r="P135" t="str">
        <f t="shared" si="12"/>
        <v>Cobble</v>
      </c>
      <c r="Q135" t="str">
        <f t="shared" si="13"/>
        <v>SC2</v>
      </c>
      <c r="R135" t="s">
        <v>53</v>
      </c>
    </row>
    <row r="136" spans="1:18" x14ac:dyDescent="0.25">
      <c r="A136" s="39">
        <v>97</v>
      </c>
      <c r="B136" s="38">
        <v>111684</v>
      </c>
      <c r="C136" s="38">
        <v>230000111684</v>
      </c>
      <c r="D136" s="41">
        <v>106</v>
      </c>
      <c r="E136" s="40">
        <v>406</v>
      </c>
      <c r="F136" s="40">
        <v>1</v>
      </c>
      <c r="G136" s="80">
        <v>1</v>
      </c>
      <c r="H136" s="80" t="s">
        <v>113</v>
      </c>
      <c r="I136" s="76">
        <v>1</v>
      </c>
      <c r="J136">
        <v>32</v>
      </c>
      <c r="K136">
        <v>198</v>
      </c>
      <c r="L136">
        <v>117</v>
      </c>
      <c r="M136">
        <v>64</v>
      </c>
      <c r="N136">
        <v>128</v>
      </c>
      <c r="O136">
        <v>2248</v>
      </c>
      <c r="P136" t="str">
        <f t="shared" si="12"/>
        <v>Cobble</v>
      </c>
      <c r="Q136" t="str">
        <f t="shared" si="13"/>
        <v>SC2</v>
      </c>
      <c r="R136" t="s">
        <v>53</v>
      </c>
    </row>
    <row r="137" spans="1:18" x14ac:dyDescent="0.25">
      <c r="A137" s="39">
        <v>140</v>
      </c>
      <c r="B137" s="38">
        <v>111686</v>
      </c>
      <c r="C137" s="38">
        <v>230000111686</v>
      </c>
      <c r="D137" s="41">
        <v>149</v>
      </c>
      <c r="E137" s="41">
        <v>449</v>
      </c>
      <c r="F137" s="41">
        <v>1</v>
      </c>
      <c r="G137" s="68">
        <v>1</v>
      </c>
      <c r="H137" s="80" t="s">
        <v>113</v>
      </c>
      <c r="I137" s="76">
        <v>1</v>
      </c>
      <c r="J137">
        <v>32</v>
      </c>
      <c r="K137">
        <v>110</v>
      </c>
      <c r="L137">
        <v>78</v>
      </c>
      <c r="M137">
        <v>34</v>
      </c>
      <c r="N137">
        <v>90</v>
      </c>
      <c r="O137">
        <v>601</v>
      </c>
      <c r="P137" t="str">
        <f t="shared" ref="P137:P171" si="14">IF(N137 &lt;=2, "Silt", IF(N137&lt;=2.8, "Sand", (IF(N137&lt;=64, "Gravel",(IF(N137&lt;=256, "Cobble",("Boulder")))))))</f>
        <v>Cobble</v>
      </c>
      <c r="Q137" t="str">
        <f t="shared" si="13"/>
        <v>SC1</v>
      </c>
      <c r="R137" t="s">
        <v>53</v>
      </c>
    </row>
    <row r="138" spans="1:18" x14ac:dyDescent="0.25">
      <c r="A138" s="39">
        <v>86</v>
      </c>
      <c r="B138" s="38">
        <v>111695</v>
      </c>
      <c r="C138" s="38">
        <v>230000111695</v>
      </c>
      <c r="D138" s="41">
        <v>116</v>
      </c>
      <c r="E138" s="40">
        <v>416</v>
      </c>
      <c r="F138" s="40">
        <v>1</v>
      </c>
      <c r="G138" s="80">
        <v>1</v>
      </c>
      <c r="H138" s="80" t="s">
        <v>113</v>
      </c>
      <c r="I138" s="76">
        <v>1</v>
      </c>
      <c r="J138">
        <v>32</v>
      </c>
      <c r="K138">
        <v>120</v>
      </c>
      <c r="L138">
        <v>97</v>
      </c>
      <c r="M138">
        <v>77</v>
      </c>
      <c r="N138">
        <v>90</v>
      </c>
      <c r="O138">
        <v>1034</v>
      </c>
      <c r="P138" t="str">
        <f t="shared" si="14"/>
        <v>Cobble</v>
      </c>
      <c r="Q138" t="str">
        <f t="shared" si="13"/>
        <v>SC1</v>
      </c>
      <c r="R138" t="s">
        <v>53</v>
      </c>
    </row>
    <row r="139" spans="1:18" x14ac:dyDescent="0.25">
      <c r="A139" s="39">
        <v>109</v>
      </c>
      <c r="B139" s="38">
        <v>111698</v>
      </c>
      <c r="C139" s="38">
        <v>230000111698</v>
      </c>
      <c r="D139" s="41">
        <v>128</v>
      </c>
      <c r="E139" s="40">
        <v>428</v>
      </c>
      <c r="F139" s="40">
        <v>1</v>
      </c>
      <c r="G139" s="80">
        <v>1</v>
      </c>
      <c r="H139" s="80" t="s">
        <v>113</v>
      </c>
      <c r="I139" s="76">
        <v>1</v>
      </c>
      <c r="J139">
        <v>32</v>
      </c>
      <c r="K139">
        <v>89</v>
      </c>
      <c r="L139">
        <v>82</v>
      </c>
      <c r="M139">
        <v>70</v>
      </c>
      <c r="N139">
        <v>90</v>
      </c>
      <c r="O139">
        <v>771</v>
      </c>
      <c r="P139" t="str">
        <f t="shared" si="14"/>
        <v>Cobble</v>
      </c>
      <c r="Q139" t="str">
        <f t="shared" si="13"/>
        <v>SC1</v>
      </c>
      <c r="R139" t="s">
        <v>53</v>
      </c>
    </row>
    <row r="140" spans="1:18" x14ac:dyDescent="0.25">
      <c r="A140" s="39">
        <v>178</v>
      </c>
      <c r="B140" s="38">
        <v>111700</v>
      </c>
      <c r="C140" s="38">
        <v>230000111700</v>
      </c>
      <c r="D140" s="41">
        <v>186</v>
      </c>
      <c r="E140" s="40">
        <v>486</v>
      </c>
      <c r="F140" s="40">
        <v>1</v>
      </c>
      <c r="G140" s="80">
        <v>1</v>
      </c>
      <c r="H140" s="80" t="s">
        <v>113</v>
      </c>
      <c r="I140" s="76">
        <v>1</v>
      </c>
      <c r="J140">
        <v>32</v>
      </c>
      <c r="K140">
        <v>131</v>
      </c>
      <c r="L140">
        <v>82</v>
      </c>
      <c r="M140">
        <v>56</v>
      </c>
      <c r="N140">
        <v>90</v>
      </c>
      <c r="O140">
        <v>709</v>
      </c>
      <c r="P140" t="str">
        <f t="shared" si="14"/>
        <v>Cobble</v>
      </c>
      <c r="Q140" t="str">
        <f t="shared" si="13"/>
        <v>SC1</v>
      </c>
      <c r="R140" t="s">
        <v>53</v>
      </c>
    </row>
    <row r="141" spans="1:18" x14ac:dyDescent="0.25">
      <c r="A141" s="39">
        <v>137</v>
      </c>
      <c r="B141" s="38">
        <v>111708</v>
      </c>
      <c r="C141" s="38">
        <v>230000111708</v>
      </c>
      <c r="D141" s="41">
        <v>141</v>
      </c>
      <c r="E141" s="41">
        <v>441</v>
      </c>
      <c r="F141" s="41">
        <v>1</v>
      </c>
      <c r="G141" s="68">
        <v>1</v>
      </c>
      <c r="H141" s="80" t="s">
        <v>113</v>
      </c>
      <c r="I141" s="76">
        <v>1</v>
      </c>
      <c r="J141">
        <v>32</v>
      </c>
      <c r="K141">
        <v>181</v>
      </c>
      <c r="L141">
        <v>124</v>
      </c>
      <c r="M141">
        <v>84</v>
      </c>
      <c r="N141">
        <v>128</v>
      </c>
      <c r="O141">
        <v>2277</v>
      </c>
      <c r="P141" t="str">
        <f t="shared" si="14"/>
        <v>Cobble</v>
      </c>
      <c r="Q141" t="str">
        <f t="shared" si="13"/>
        <v>SC2</v>
      </c>
      <c r="R141" t="s">
        <v>53</v>
      </c>
    </row>
    <row r="142" spans="1:18" x14ac:dyDescent="0.25">
      <c r="A142" s="39">
        <v>88</v>
      </c>
      <c r="B142" s="38">
        <v>111712</v>
      </c>
      <c r="C142" s="38">
        <v>230000111712</v>
      </c>
      <c r="D142" s="41">
        <v>121</v>
      </c>
      <c r="E142" s="41">
        <v>421</v>
      </c>
      <c r="F142" s="41">
        <v>1</v>
      </c>
      <c r="G142" s="68">
        <v>1</v>
      </c>
      <c r="H142" s="80" t="s">
        <v>113</v>
      </c>
      <c r="I142" s="76">
        <v>1</v>
      </c>
      <c r="J142">
        <v>32</v>
      </c>
      <c r="K142">
        <v>176</v>
      </c>
      <c r="L142">
        <v>113</v>
      </c>
      <c r="M142">
        <v>74</v>
      </c>
      <c r="N142">
        <v>128</v>
      </c>
      <c r="O142">
        <v>2062</v>
      </c>
      <c r="P142" t="str">
        <f t="shared" si="14"/>
        <v>Cobble</v>
      </c>
      <c r="Q142" t="str">
        <f t="shared" si="13"/>
        <v>SC2</v>
      </c>
      <c r="R142" t="s">
        <v>53</v>
      </c>
    </row>
    <row r="143" spans="1:18" x14ac:dyDescent="0.25">
      <c r="A143" s="39">
        <v>118</v>
      </c>
      <c r="B143" s="38">
        <v>111716</v>
      </c>
      <c r="C143" s="38">
        <v>230000111716</v>
      </c>
      <c r="D143" s="41">
        <v>165</v>
      </c>
      <c r="E143" s="41">
        <v>465</v>
      </c>
      <c r="F143" s="41">
        <v>1</v>
      </c>
      <c r="G143" s="68">
        <v>1</v>
      </c>
      <c r="H143" s="80" t="s">
        <v>113</v>
      </c>
      <c r="I143" s="76">
        <v>1</v>
      </c>
      <c r="J143">
        <v>32</v>
      </c>
      <c r="K143">
        <v>129</v>
      </c>
      <c r="L143">
        <v>116</v>
      </c>
      <c r="M143">
        <v>60</v>
      </c>
      <c r="N143">
        <v>128</v>
      </c>
      <c r="O143">
        <v>1338</v>
      </c>
      <c r="P143" t="str">
        <f t="shared" si="14"/>
        <v>Cobble</v>
      </c>
      <c r="Q143" t="str">
        <f t="shared" si="13"/>
        <v>SC2</v>
      </c>
      <c r="R143" t="s">
        <v>53</v>
      </c>
    </row>
    <row r="144" spans="1:18" x14ac:dyDescent="0.25">
      <c r="A144" s="39">
        <v>127</v>
      </c>
      <c r="B144" s="38">
        <v>111717</v>
      </c>
      <c r="C144" s="38">
        <v>230000111717</v>
      </c>
      <c r="D144" s="41">
        <v>155</v>
      </c>
      <c r="E144" s="41">
        <v>455</v>
      </c>
      <c r="F144" s="41">
        <v>1</v>
      </c>
      <c r="G144" s="68">
        <v>1</v>
      </c>
      <c r="H144" s="80" t="s">
        <v>113</v>
      </c>
      <c r="I144" s="76">
        <v>1</v>
      </c>
      <c r="J144">
        <v>32</v>
      </c>
      <c r="K144">
        <v>135</v>
      </c>
      <c r="L144">
        <v>93</v>
      </c>
      <c r="M144">
        <v>59</v>
      </c>
      <c r="N144">
        <v>90</v>
      </c>
      <c r="O144">
        <v>1398</v>
      </c>
      <c r="P144" t="str">
        <f t="shared" si="14"/>
        <v>Cobble</v>
      </c>
      <c r="Q144" t="str">
        <f t="shared" si="13"/>
        <v>SC1</v>
      </c>
      <c r="R144" t="s">
        <v>53</v>
      </c>
    </row>
    <row r="145" spans="1:18" x14ac:dyDescent="0.25">
      <c r="A145" s="39">
        <v>121</v>
      </c>
      <c r="B145" s="38">
        <v>111728</v>
      </c>
      <c r="C145" s="38">
        <v>230000111728</v>
      </c>
      <c r="D145" s="41">
        <v>151</v>
      </c>
      <c r="E145" s="41">
        <v>451</v>
      </c>
      <c r="F145" s="41">
        <v>1</v>
      </c>
      <c r="G145" s="68">
        <v>1</v>
      </c>
      <c r="H145" s="80" t="s">
        <v>113</v>
      </c>
      <c r="I145" s="76">
        <v>1</v>
      </c>
      <c r="J145">
        <v>32</v>
      </c>
      <c r="K145">
        <v>165</v>
      </c>
      <c r="L145">
        <v>123</v>
      </c>
      <c r="M145">
        <v>75</v>
      </c>
      <c r="N145">
        <v>180</v>
      </c>
      <c r="O145">
        <v>2327</v>
      </c>
      <c r="P145" t="str">
        <f t="shared" si="14"/>
        <v>Cobble</v>
      </c>
      <c r="Q145" t="str">
        <f t="shared" si="13"/>
        <v>LC1</v>
      </c>
      <c r="R145" t="s">
        <v>60</v>
      </c>
    </row>
    <row r="146" spans="1:18" x14ac:dyDescent="0.25">
      <c r="A146" s="44">
        <v>302</v>
      </c>
      <c r="B146" s="45">
        <v>111733</v>
      </c>
      <c r="C146" s="38">
        <v>230000111733</v>
      </c>
      <c r="D146" s="41">
        <v>133</v>
      </c>
      <c r="E146" s="41">
        <v>433</v>
      </c>
      <c r="F146" s="41">
        <v>1</v>
      </c>
      <c r="G146" s="68">
        <v>1</v>
      </c>
      <c r="H146" s="80" t="s">
        <v>113</v>
      </c>
      <c r="I146" s="76">
        <v>1</v>
      </c>
      <c r="J146" s="43">
        <v>32</v>
      </c>
      <c r="K146" s="43">
        <v>303</v>
      </c>
      <c r="L146" s="43">
        <v>265</v>
      </c>
      <c r="M146" s="43">
        <v>148</v>
      </c>
      <c r="N146" t="s">
        <v>68</v>
      </c>
      <c r="O146" s="43">
        <v>15900</v>
      </c>
      <c r="P146" t="str">
        <f t="shared" si="14"/>
        <v>Boulder</v>
      </c>
      <c r="Q146" t="s">
        <v>69</v>
      </c>
      <c r="R146" t="s">
        <v>64</v>
      </c>
    </row>
    <row r="147" spans="1:18" x14ac:dyDescent="0.25">
      <c r="A147" s="39">
        <v>120</v>
      </c>
      <c r="B147" s="38">
        <v>111734</v>
      </c>
      <c r="C147" s="38">
        <v>230000111734</v>
      </c>
      <c r="D147" s="41">
        <v>131</v>
      </c>
      <c r="E147" s="41">
        <v>431</v>
      </c>
      <c r="F147" s="41">
        <v>1</v>
      </c>
      <c r="G147" s="68">
        <v>1</v>
      </c>
      <c r="H147" s="80" t="s">
        <v>113</v>
      </c>
      <c r="I147" s="76">
        <v>1</v>
      </c>
      <c r="J147">
        <v>32</v>
      </c>
      <c r="K147">
        <v>120</v>
      </c>
      <c r="L147">
        <v>104</v>
      </c>
      <c r="M147">
        <v>64</v>
      </c>
      <c r="N147">
        <v>128</v>
      </c>
      <c r="O147">
        <v>1233</v>
      </c>
      <c r="P147" t="str">
        <f t="shared" si="14"/>
        <v>Cobble</v>
      </c>
      <c r="Q147" t="str">
        <f t="shared" ref="Q147:Q178" si="15">IF(N147 &lt;=2, "silt", IF(N147&lt;=2.8, "VFG1", (IF(N147&lt;=4, "VFG2",(IF(N147&lt;=5.6, "FG1",(IF(N147&lt;=8, "FG2",(IF(N147&lt;=11, "MG1",(IF(N147&lt;=16, "MG2",(IF(N147&lt;=22.6, "CG1",(IF(N147&lt;=32, "CG2",(IF(N147&lt;=45, "VCG1",(IF(N147&lt;=64, "VCG2",(IF(N147&lt;=90, "SC1",(IF(N147&lt;=128, "SC2",(IF(N147&lt;=180, "LC1",(IF(N147&lt;=256, "LC2",(IF(N147&lt;=362, "SB1",(IF(N147&lt;=512, "SB2",(IF(N147&lt;=1024, "MB",(IF(N147&lt;=2048, "LVLB"))))))))))))))))))))))))))))))))))))</f>
        <v>SC2</v>
      </c>
      <c r="R147" t="s">
        <v>53</v>
      </c>
    </row>
    <row r="148" spans="1:18" x14ac:dyDescent="0.25">
      <c r="A148" s="39">
        <v>126</v>
      </c>
      <c r="B148" s="38">
        <v>111735</v>
      </c>
      <c r="C148" s="38">
        <v>230000111735</v>
      </c>
      <c r="D148" s="41">
        <v>148</v>
      </c>
      <c r="E148" s="40">
        <v>448</v>
      </c>
      <c r="F148" s="40">
        <v>1</v>
      </c>
      <c r="G148" s="80">
        <v>1</v>
      </c>
      <c r="H148" s="80" t="s">
        <v>113</v>
      </c>
      <c r="I148" s="76">
        <v>1</v>
      </c>
      <c r="J148">
        <v>32</v>
      </c>
      <c r="K148">
        <v>141</v>
      </c>
      <c r="L148">
        <v>117</v>
      </c>
      <c r="M148">
        <v>56</v>
      </c>
      <c r="N148">
        <v>128</v>
      </c>
      <c r="O148">
        <v>1706</v>
      </c>
      <c r="P148" t="str">
        <f t="shared" si="14"/>
        <v>Cobble</v>
      </c>
      <c r="Q148" t="str">
        <f t="shared" si="15"/>
        <v>SC2</v>
      </c>
      <c r="R148" t="s">
        <v>53</v>
      </c>
    </row>
    <row r="149" spans="1:18" x14ac:dyDescent="0.25">
      <c r="A149" s="39">
        <v>82</v>
      </c>
      <c r="B149" s="38">
        <v>111746</v>
      </c>
      <c r="C149" s="38">
        <v>230000111746</v>
      </c>
      <c r="D149" s="41">
        <v>172</v>
      </c>
      <c r="E149" s="40">
        <v>472</v>
      </c>
      <c r="F149" s="40">
        <v>1</v>
      </c>
      <c r="G149" s="80">
        <v>1</v>
      </c>
      <c r="H149" s="80" t="s">
        <v>113</v>
      </c>
      <c r="I149" s="76">
        <v>1</v>
      </c>
      <c r="J149">
        <v>32</v>
      </c>
      <c r="K149">
        <v>111</v>
      </c>
      <c r="L149">
        <v>68</v>
      </c>
      <c r="M149">
        <v>59</v>
      </c>
      <c r="N149">
        <v>90</v>
      </c>
      <c r="O149">
        <v>775</v>
      </c>
      <c r="P149" t="str">
        <f t="shared" si="14"/>
        <v>Cobble</v>
      </c>
      <c r="Q149" t="str">
        <f t="shared" si="15"/>
        <v>SC1</v>
      </c>
      <c r="R149" t="s">
        <v>53</v>
      </c>
    </row>
    <row r="150" spans="1:18" x14ac:dyDescent="0.25">
      <c r="A150" s="42">
        <v>222</v>
      </c>
      <c r="B150" s="38">
        <v>607505</v>
      </c>
      <c r="C150" s="38">
        <v>228000607505</v>
      </c>
      <c r="D150" s="46">
        <v>109</v>
      </c>
      <c r="E150" s="41">
        <v>409</v>
      </c>
      <c r="F150" s="41">
        <v>1</v>
      </c>
      <c r="G150" s="68">
        <v>1</v>
      </c>
      <c r="H150" s="80" t="s">
        <v>113</v>
      </c>
      <c r="I150" s="76">
        <v>1</v>
      </c>
      <c r="J150">
        <v>23</v>
      </c>
      <c r="K150">
        <v>94</v>
      </c>
      <c r="L150">
        <v>61</v>
      </c>
      <c r="M150">
        <v>41</v>
      </c>
      <c r="N150">
        <v>64</v>
      </c>
      <c r="O150">
        <v>336</v>
      </c>
      <c r="P150" t="str">
        <f t="shared" si="14"/>
        <v>Gravel</v>
      </c>
      <c r="Q150" t="str">
        <f t="shared" si="15"/>
        <v>VCG2</v>
      </c>
      <c r="R150" t="s">
        <v>52</v>
      </c>
    </row>
    <row r="151" spans="1:18" x14ac:dyDescent="0.25">
      <c r="A151" s="42">
        <v>252</v>
      </c>
      <c r="B151" s="38">
        <v>607507</v>
      </c>
      <c r="C151" s="38">
        <v>228000607507</v>
      </c>
      <c r="D151" s="41">
        <v>181</v>
      </c>
      <c r="E151" s="41">
        <v>481</v>
      </c>
      <c r="F151" s="41">
        <v>1</v>
      </c>
      <c r="G151" s="68">
        <v>1</v>
      </c>
      <c r="H151" s="80" t="s">
        <v>113</v>
      </c>
      <c r="I151" s="76">
        <v>1</v>
      </c>
      <c r="J151">
        <v>23</v>
      </c>
      <c r="K151">
        <v>65</v>
      </c>
      <c r="L151">
        <v>45</v>
      </c>
      <c r="M151">
        <v>42</v>
      </c>
      <c r="N151" s="43">
        <v>64</v>
      </c>
      <c r="O151" s="43">
        <v>197</v>
      </c>
      <c r="P151" t="str">
        <f t="shared" si="14"/>
        <v>Gravel</v>
      </c>
      <c r="Q151" t="str">
        <f t="shared" si="15"/>
        <v>VCG2</v>
      </c>
      <c r="R151" t="s">
        <v>52</v>
      </c>
    </row>
    <row r="152" spans="1:18" x14ac:dyDescent="0.25">
      <c r="A152" s="42">
        <v>225</v>
      </c>
      <c r="B152" s="38">
        <v>607509</v>
      </c>
      <c r="C152" s="38">
        <v>228000607509</v>
      </c>
      <c r="D152" s="41">
        <v>150</v>
      </c>
      <c r="E152" s="40">
        <v>450</v>
      </c>
      <c r="F152" s="40">
        <v>1</v>
      </c>
      <c r="G152" s="80">
        <v>1</v>
      </c>
      <c r="H152" s="80" t="s">
        <v>113</v>
      </c>
      <c r="I152" s="76">
        <v>1</v>
      </c>
      <c r="J152">
        <v>23</v>
      </c>
      <c r="K152">
        <v>106</v>
      </c>
      <c r="L152">
        <v>64</v>
      </c>
      <c r="M152">
        <v>36</v>
      </c>
      <c r="N152" s="43">
        <v>64</v>
      </c>
      <c r="O152">
        <v>440</v>
      </c>
      <c r="P152" t="str">
        <f t="shared" si="14"/>
        <v>Gravel</v>
      </c>
      <c r="Q152" t="str">
        <f t="shared" si="15"/>
        <v>VCG2</v>
      </c>
      <c r="R152" t="s">
        <v>52</v>
      </c>
    </row>
    <row r="153" spans="1:18" x14ac:dyDescent="0.25">
      <c r="A153" s="42">
        <v>229</v>
      </c>
      <c r="B153" s="38">
        <v>607513</v>
      </c>
      <c r="C153" s="38">
        <v>228000607513</v>
      </c>
      <c r="D153" s="41">
        <v>113</v>
      </c>
      <c r="E153" s="41">
        <v>413</v>
      </c>
      <c r="F153" s="41">
        <v>1</v>
      </c>
      <c r="G153" s="68">
        <v>1</v>
      </c>
      <c r="H153" s="80" t="s">
        <v>113</v>
      </c>
      <c r="I153" s="76">
        <v>1</v>
      </c>
      <c r="J153">
        <v>23</v>
      </c>
      <c r="K153">
        <v>91</v>
      </c>
      <c r="L153">
        <v>60</v>
      </c>
      <c r="M153">
        <v>38</v>
      </c>
      <c r="N153" s="43">
        <v>64</v>
      </c>
      <c r="O153">
        <v>273</v>
      </c>
      <c r="P153" t="str">
        <f t="shared" si="14"/>
        <v>Gravel</v>
      </c>
      <c r="Q153" t="str">
        <f t="shared" si="15"/>
        <v>VCG2</v>
      </c>
      <c r="R153" t="s">
        <v>52</v>
      </c>
    </row>
    <row r="154" spans="1:18" x14ac:dyDescent="0.25">
      <c r="A154" s="42">
        <v>266</v>
      </c>
      <c r="B154" s="38">
        <v>607516</v>
      </c>
      <c r="C154" s="38">
        <v>228000607516</v>
      </c>
      <c r="D154" s="41">
        <v>145</v>
      </c>
      <c r="E154" s="41">
        <v>445</v>
      </c>
      <c r="F154" s="41">
        <v>1</v>
      </c>
      <c r="G154" s="68">
        <v>1</v>
      </c>
      <c r="H154" s="80" t="s">
        <v>113</v>
      </c>
      <c r="I154" s="76">
        <v>1</v>
      </c>
      <c r="J154">
        <v>23</v>
      </c>
      <c r="K154">
        <v>81</v>
      </c>
      <c r="L154">
        <v>63</v>
      </c>
      <c r="M154">
        <v>55</v>
      </c>
      <c r="N154" s="43">
        <v>64</v>
      </c>
      <c r="O154" s="43">
        <v>514</v>
      </c>
      <c r="P154" t="str">
        <f t="shared" si="14"/>
        <v>Gravel</v>
      </c>
      <c r="Q154" t="str">
        <f t="shared" si="15"/>
        <v>VCG2</v>
      </c>
      <c r="R154" t="s">
        <v>52</v>
      </c>
    </row>
    <row r="155" spans="1:18" x14ac:dyDescent="0.25">
      <c r="A155" s="42">
        <v>242</v>
      </c>
      <c r="B155" s="38">
        <v>607517</v>
      </c>
      <c r="C155" s="38">
        <v>228000607517</v>
      </c>
      <c r="D155" s="41">
        <v>179</v>
      </c>
      <c r="E155" s="41">
        <v>479</v>
      </c>
      <c r="F155" s="41">
        <v>1</v>
      </c>
      <c r="G155" s="68">
        <v>1</v>
      </c>
      <c r="H155" s="80" t="s">
        <v>113</v>
      </c>
      <c r="I155" s="76">
        <v>1</v>
      </c>
      <c r="J155">
        <v>23</v>
      </c>
      <c r="K155">
        <v>68</v>
      </c>
      <c r="L155">
        <v>56</v>
      </c>
      <c r="M155">
        <v>43</v>
      </c>
      <c r="N155" s="43">
        <v>64</v>
      </c>
      <c r="O155" s="43">
        <v>241</v>
      </c>
      <c r="P155" t="str">
        <f t="shared" si="14"/>
        <v>Gravel</v>
      </c>
      <c r="Q155" t="str">
        <f t="shared" si="15"/>
        <v>VCG2</v>
      </c>
      <c r="R155" t="s">
        <v>52</v>
      </c>
    </row>
    <row r="156" spans="1:18" x14ac:dyDescent="0.25">
      <c r="A156" s="42">
        <v>273</v>
      </c>
      <c r="B156" s="38">
        <v>607520</v>
      </c>
      <c r="C156" s="38">
        <v>228000607520</v>
      </c>
      <c r="D156" s="41">
        <v>123</v>
      </c>
      <c r="E156" s="41">
        <v>423</v>
      </c>
      <c r="F156" s="41">
        <v>1</v>
      </c>
      <c r="G156" s="68">
        <v>1</v>
      </c>
      <c r="H156" s="80" t="s">
        <v>113</v>
      </c>
      <c r="I156" s="76">
        <v>1</v>
      </c>
      <c r="J156">
        <v>23</v>
      </c>
      <c r="K156">
        <v>90</v>
      </c>
      <c r="L156">
        <v>64</v>
      </c>
      <c r="M156">
        <v>52</v>
      </c>
      <c r="N156" s="43">
        <v>64</v>
      </c>
      <c r="O156" s="43">
        <v>543</v>
      </c>
      <c r="P156" t="str">
        <f t="shared" si="14"/>
        <v>Gravel</v>
      </c>
      <c r="Q156" t="str">
        <f t="shared" si="15"/>
        <v>VCG2</v>
      </c>
      <c r="R156" t="s">
        <v>52</v>
      </c>
    </row>
    <row r="157" spans="1:18" x14ac:dyDescent="0.25">
      <c r="A157" s="42">
        <v>232</v>
      </c>
      <c r="B157" s="45">
        <v>607524</v>
      </c>
      <c r="C157" s="38">
        <v>228000607524</v>
      </c>
      <c r="D157" s="41">
        <v>142</v>
      </c>
      <c r="E157" s="40">
        <v>442</v>
      </c>
      <c r="F157" s="40">
        <v>1</v>
      </c>
      <c r="G157" s="80">
        <v>1</v>
      </c>
      <c r="H157" s="80" t="s">
        <v>113</v>
      </c>
      <c r="I157" s="76">
        <v>1</v>
      </c>
      <c r="J157" s="43">
        <v>23</v>
      </c>
      <c r="K157" s="43">
        <v>86</v>
      </c>
      <c r="L157" s="43">
        <v>68</v>
      </c>
      <c r="M157" s="43">
        <v>54</v>
      </c>
      <c r="N157" s="43">
        <v>64</v>
      </c>
      <c r="O157" s="43">
        <v>562</v>
      </c>
      <c r="P157" t="str">
        <f t="shared" si="14"/>
        <v>Gravel</v>
      </c>
      <c r="Q157" t="str">
        <f t="shared" si="15"/>
        <v>VCG2</v>
      </c>
      <c r="R157" t="s">
        <v>52</v>
      </c>
    </row>
    <row r="158" spans="1:18" x14ac:dyDescent="0.25">
      <c r="A158" s="42">
        <v>245</v>
      </c>
      <c r="B158" s="38">
        <v>607532</v>
      </c>
      <c r="C158" s="38">
        <v>228000607532</v>
      </c>
      <c r="D158" s="41">
        <v>117</v>
      </c>
      <c r="E158" s="41">
        <v>417</v>
      </c>
      <c r="F158" s="41">
        <v>1</v>
      </c>
      <c r="G158" s="68">
        <v>1</v>
      </c>
      <c r="H158" s="80" t="s">
        <v>113</v>
      </c>
      <c r="I158" s="76">
        <v>1</v>
      </c>
      <c r="J158">
        <v>23</v>
      </c>
      <c r="K158">
        <v>90</v>
      </c>
      <c r="L158">
        <v>55</v>
      </c>
      <c r="M158">
        <v>42</v>
      </c>
      <c r="N158" s="43">
        <v>64</v>
      </c>
      <c r="O158" s="43">
        <v>446</v>
      </c>
      <c r="P158" t="str">
        <f t="shared" si="14"/>
        <v>Gravel</v>
      </c>
      <c r="Q158" t="str">
        <f t="shared" si="15"/>
        <v>VCG2</v>
      </c>
      <c r="R158" t="s">
        <v>52</v>
      </c>
    </row>
    <row r="159" spans="1:18" x14ac:dyDescent="0.25">
      <c r="A159" s="42">
        <v>239</v>
      </c>
      <c r="B159" s="38">
        <v>607533</v>
      </c>
      <c r="C159" s="38">
        <v>228000607533</v>
      </c>
      <c r="D159" s="41">
        <v>120</v>
      </c>
      <c r="E159" s="40">
        <v>420</v>
      </c>
      <c r="F159" s="40">
        <v>1</v>
      </c>
      <c r="G159" s="80">
        <v>1</v>
      </c>
      <c r="H159" s="80" t="s">
        <v>113</v>
      </c>
      <c r="I159" s="76">
        <v>1</v>
      </c>
      <c r="J159">
        <v>23</v>
      </c>
      <c r="K159">
        <v>89</v>
      </c>
      <c r="L159">
        <v>65</v>
      </c>
      <c r="M159">
        <v>52</v>
      </c>
      <c r="N159" s="43">
        <v>64</v>
      </c>
      <c r="O159" s="43">
        <v>400</v>
      </c>
      <c r="P159" t="str">
        <f t="shared" si="14"/>
        <v>Gravel</v>
      </c>
      <c r="Q159" t="str">
        <f t="shared" si="15"/>
        <v>VCG2</v>
      </c>
      <c r="R159" t="s">
        <v>52</v>
      </c>
    </row>
    <row r="160" spans="1:18" x14ac:dyDescent="0.25">
      <c r="A160" s="42">
        <v>261</v>
      </c>
      <c r="B160" s="38">
        <v>607534</v>
      </c>
      <c r="C160" s="38">
        <v>228000607534</v>
      </c>
      <c r="D160" s="41">
        <v>108</v>
      </c>
      <c r="E160" s="40">
        <v>408</v>
      </c>
      <c r="F160" s="40">
        <v>1</v>
      </c>
      <c r="G160" s="80">
        <v>1</v>
      </c>
      <c r="H160" s="80" t="s">
        <v>113</v>
      </c>
      <c r="I160" s="76">
        <v>1</v>
      </c>
      <c r="J160">
        <v>23</v>
      </c>
      <c r="K160">
        <v>70</v>
      </c>
      <c r="L160">
        <v>63</v>
      </c>
      <c r="M160">
        <v>55</v>
      </c>
      <c r="N160" s="43">
        <v>64</v>
      </c>
      <c r="O160" s="43">
        <v>654</v>
      </c>
      <c r="P160" t="str">
        <f t="shared" si="14"/>
        <v>Gravel</v>
      </c>
      <c r="Q160" t="str">
        <f t="shared" si="15"/>
        <v>VCG2</v>
      </c>
      <c r="R160" t="s">
        <v>52</v>
      </c>
    </row>
    <row r="161" spans="1:18" x14ac:dyDescent="0.25">
      <c r="A161" s="42">
        <v>224</v>
      </c>
      <c r="B161" s="38">
        <v>607535</v>
      </c>
      <c r="C161" s="38">
        <v>228000607535</v>
      </c>
      <c r="D161" s="41">
        <v>189</v>
      </c>
      <c r="E161" s="41">
        <v>489</v>
      </c>
      <c r="F161" s="41">
        <v>1</v>
      </c>
      <c r="G161" s="68">
        <v>1</v>
      </c>
      <c r="H161" s="80" t="s">
        <v>113</v>
      </c>
      <c r="I161" s="76">
        <v>1</v>
      </c>
      <c r="J161">
        <v>23</v>
      </c>
      <c r="K161">
        <v>74</v>
      </c>
      <c r="L161">
        <v>54</v>
      </c>
      <c r="M161">
        <v>36</v>
      </c>
      <c r="N161">
        <v>64</v>
      </c>
      <c r="O161">
        <v>254</v>
      </c>
      <c r="P161" t="str">
        <f t="shared" si="14"/>
        <v>Gravel</v>
      </c>
      <c r="Q161" t="str">
        <f t="shared" si="15"/>
        <v>VCG2</v>
      </c>
      <c r="R161" t="s">
        <v>52</v>
      </c>
    </row>
    <row r="162" spans="1:18" x14ac:dyDescent="0.25">
      <c r="A162" s="42">
        <v>243</v>
      </c>
      <c r="B162" s="38">
        <v>607537</v>
      </c>
      <c r="C162" s="38">
        <v>228000607537</v>
      </c>
      <c r="D162" s="41">
        <v>130</v>
      </c>
      <c r="E162" s="40">
        <v>430</v>
      </c>
      <c r="F162" s="40">
        <v>1</v>
      </c>
      <c r="G162" s="80">
        <v>1</v>
      </c>
      <c r="H162" s="80" t="s">
        <v>113</v>
      </c>
      <c r="I162" s="76">
        <v>1</v>
      </c>
      <c r="J162">
        <v>23</v>
      </c>
      <c r="K162">
        <v>95</v>
      </c>
      <c r="L162">
        <v>61</v>
      </c>
      <c r="M162">
        <v>35</v>
      </c>
      <c r="N162" s="43">
        <v>64</v>
      </c>
      <c r="O162" s="43">
        <v>458</v>
      </c>
      <c r="P162" t="str">
        <f t="shared" si="14"/>
        <v>Gravel</v>
      </c>
      <c r="Q162" t="str">
        <f t="shared" si="15"/>
        <v>VCG2</v>
      </c>
      <c r="R162" t="s">
        <v>52</v>
      </c>
    </row>
    <row r="163" spans="1:18" x14ac:dyDescent="0.25">
      <c r="A163" s="42">
        <v>228</v>
      </c>
      <c r="B163" s="38">
        <v>607541</v>
      </c>
      <c r="C163" s="38">
        <v>228000607541</v>
      </c>
      <c r="D163" s="41">
        <v>139</v>
      </c>
      <c r="E163" s="41">
        <v>439</v>
      </c>
      <c r="F163" s="41">
        <v>1</v>
      </c>
      <c r="G163" s="68">
        <v>1</v>
      </c>
      <c r="H163" s="80" t="s">
        <v>113</v>
      </c>
      <c r="I163" s="76">
        <v>1</v>
      </c>
      <c r="J163">
        <v>23</v>
      </c>
      <c r="K163">
        <v>91</v>
      </c>
      <c r="L163">
        <v>64</v>
      </c>
      <c r="M163">
        <v>40</v>
      </c>
      <c r="N163" s="43">
        <v>64</v>
      </c>
      <c r="O163">
        <v>398</v>
      </c>
      <c r="P163" t="str">
        <f t="shared" si="14"/>
        <v>Gravel</v>
      </c>
      <c r="Q163" t="str">
        <f t="shared" si="15"/>
        <v>VCG2</v>
      </c>
      <c r="R163" t="s">
        <v>52</v>
      </c>
    </row>
    <row r="164" spans="1:18" x14ac:dyDescent="0.25">
      <c r="A164" s="42">
        <v>231</v>
      </c>
      <c r="B164" s="38">
        <v>607546</v>
      </c>
      <c r="C164" s="38">
        <v>228000607546</v>
      </c>
      <c r="D164" s="41">
        <v>126</v>
      </c>
      <c r="E164" s="40">
        <v>426</v>
      </c>
      <c r="F164" s="40">
        <v>1</v>
      </c>
      <c r="G164" s="80">
        <v>1</v>
      </c>
      <c r="H164" s="80" t="s">
        <v>113</v>
      </c>
      <c r="I164" s="76">
        <v>1</v>
      </c>
      <c r="J164">
        <v>23</v>
      </c>
      <c r="K164">
        <v>97</v>
      </c>
      <c r="L164">
        <v>71</v>
      </c>
      <c r="M164">
        <v>35</v>
      </c>
      <c r="N164" s="43">
        <v>64</v>
      </c>
      <c r="O164">
        <v>338</v>
      </c>
      <c r="P164" t="str">
        <f t="shared" si="14"/>
        <v>Gravel</v>
      </c>
      <c r="Q164" t="str">
        <f t="shared" si="15"/>
        <v>VCG2</v>
      </c>
      <c r="R164" t="s">
        <v>52</v>
      </c>
    </row>
    <row r="165" spans="1:18" x14ac:dyDescent="0.25">
      <c r="A165" s="42">
        <v>269</v>
      </c>
      <c r="B165" s="38">
        <v>607549</v>
      </c>
      <c r="C165" s="38">
        <v>228000607549</v>
      </c>
      <c r="D165" s="41">
        <v>160</v>
      </c>
      <c r="E165" s="40">
        <v>460</v>
      </c>
      <c r="F165" s="40">
        <v>1</v>
      </c>
      <c r="G165" s="80">
        <v>1</v>
      </c>
      <c r="H165" s="80" t="s">
        <v>113</v>
      </c>
      <c r="I165" s="76">
        <v>1</v>
      </c>
      <c r="J165">
        <v>23</v>
      </c>
      <c r="K165">
        <v>72</v>
      </c>
      <c r="L165">
        <v>50</v>
      </c>
      <c r="M165">
        <v>38</v>
      </c>
      <c r="N165" s="43">
        <v>64</v>
      </c>
      <c r="O165" s="43">
        <v>185</v>
      </c>
      <c r="P165" t="str">
        <f t="shared" si="14"/>
        <v>Gravel</v>
      </c>
      <c r="Q165" t="str">
        <f t="shared" si="15"/>
        <v>VCG2</v>
      </c>
      <c r="R165" t="s">
        <v>52</v>
      </c>
    </row>
    <row r="166" spans="1:18" x14ac:dyDescent="0.25">
      <c r="A166" s="42">
        <v>227</v>
      </c>
      <c r="B166" s="38">
        <v>607552</v>
      </c>
      <c r="C166" s="38">
        <v>228000607552</v>
      </c>
      <c r="D166" s="41">
        <v>185</v>
      </c>
      <c r="E166" s="41">
        <v>485</v>
      </c>
      <c r="F166" s="41">
        <v>1</v>
      </c>
      <c r="G166" s="68">
        <v>1</v>
      </c>
      <c r="H166" s="80" t="s">
        <v>113</v>
      </c>
      <c r="I166" s="76">
        <v>1</v>
      </c>
      <c r="J166">
        <v>23</v>
      </c>
      <c r="K166">
        <v>75</v>
      </c>
      <c r="L166">
        <v>64</v>
      </c>
      <c r="M166">
        <v>54</v>
      </c>
      <c r="N166" s="43">
        <v>64</v>
      </c>
      <c r="O166">
        <v>543</v>
      </c>
      <c r="P166" t="str">
        <f t="shared" si="14"/>
        <v>Gravel</v>
      </c>
      <c r="Q166" t="str">
        <f t="shared" si="15"/>
        <v>VCG2</v>
      </c>
      <c r="R166" t="s">
        <v>52</v>
      </c>
    </row>
    <row r="167" spans="1:18" x14ac:dyDescent="0.25">
      <c r="A167" s="42">
        <v>283</v>
      </c>
      <c r="B167" s="38">
        <v>607560</v>
      </c>
      <c r="C167" s="38">
        <v>228000607560</v>
      </c>
      <c r="D167" s="41">
        <v>177</v>
      </c>
      <c r="E167" s="41">
        <v>477</v>
      </c>
      <c r="F167" s="41">
        <v>1</v>
      </c>
      <c r="G167" s="68">
        <v>1</v>
      </c>
      <c r="H167" s="80" t="s">
        <v>113</v>
      </c>
      <c r="I167" s="76">
        <v>1</v>
      </c>
      <c r="J167">
        <v>23</v>
      </c>
      <c r="K167">
        <v>82</v>
      </c>
      <c r="L167">
        <v>64</v>
      </c>
      <c r="M167">
        <v>37</v>
      </c>
      <c r="N167" s="43">
        <v>64</v>
      </c>
      <c r="O167" s="43">
        <v>407</v>
      </c>
      <c r="P167" t="str">
        <f t="shared" si="14"/>
        <v>Gravel</v>
      </c>
      <c r="Q167" t="str">
        <f t="shared" si="15"/>
        <v>VCG2</v>
      </c>
      <c r="R167" t="s">
        <v>52</v>
      </c>
    </row>
    <row r="168" spans="1:18" x14ac:dyDescent="0.25">
      <c r="A168" s="42">
        <v>259</v>
      </c>
      <c r="B168" s="38">
        <v>607565</v>
      </c>
      <c r="C168" s="38">
        <v>228000607565</v>
      </c>
      <c r="D168" s="41">
        <v>167</v>
      </c>
      <c r="E168" s="41">
        <v>467</v>
      </c>
      <c r="F168" s="41">
        <v>1</v>
      </c>
      <c r="G168" s="68">
        <v>1</v>
      </c>
      <c r="H168" s="80" t="s">
        <v>113</v>
      </c>
      <c r="I168" s="76">
        <v>1</v>
      </c>
      <c r="J168">
        <v>23</v>
      </c>
      <c r="K168">
        <v>94</v>
      </c>
      <c r="L168">
        <v>58</v>
      </c>
      <c r="M168">
        <v>56</v>
      </c>
      <c r="N168" s="43">
        <v>64</v>
      </c>
      <c r="O168" s="43">
        <v>433</v>
      </c>
      <c r="P168" t="str">
        <f t="shared" si="14"/>
        <v>Gravel</v>
      </c>
      <c r="Q168" t="str">
        <f t="shared" si="15"/>
        <v>VCG2</v>
      </c>
      <c r="R168" t="s">
        <v>52</v>
      </c>
    </row>
    <row r="169" spans="1:18" x14ac:dyDescent="0.25">
      <c r="A169" s="42">
        <v>234</v>
      </c>
      <c r="B169" s="38">
        <v>607571</v>
      </c>
      <c r="C169" s="38">
        <v>228000607571</v>
      </c>
      <c r="D169" s="41">
        <v>199</v>
      </c>
      <c r="E169" s="41">
        <v>499</v>
      </c>
      <c r="F169" s="41">
        <v>1</v>
      </c>
      <c r="G169" s="68">
        <v>1</v>
      </c>
      <c r="H169" s="80" t="s">
        <v>113</v>
      </c>
      <c r="I169" s="76">
        <v>1</v>
      </c>
      <c r="J169">
        <v>23</v>
      </c>
      <c r="K169">
        <v>127</v>
      </c>
      <c r="L169">
        <v>71</v>
      </c>
      <c r="M169">
        <v>31</v>
      </c>
      <c r="N169" s="43">
        <v>64</v>
      </c>
      <c r="O169" s="43">
        <v>415</v>
      </c>
      <c r="P169" t="str">
        <f t="shared" si="14"/>
        <v>Gravel</v>
      </c>
      <c r="Q169" t="str">
        <f t="shared" si="15"/>
        <v>VCG2</v>
      </c>
      <c r="R169" t="s">
        <v>52</v>
      </c>
    </row>
    <row r="170" spans="1:18" x14ac:dyDescent="0.25">
      <c r="A170" s="42">
        <v>237</v>
      </c>
      <c r="B170" s="38">
        <v>607573</v>
      </c>
      <c r="C170" s="38">
        <v>228000607573</v>
      </c>
      <c r="D170" s="41">
        <v>103</v>
      </c>
      <c r="E170" s="41">
        <v>403</v>
      </c>
      <c r="F170" s="41">
        <v>1</v>
      </c>
      <c r="G170" s="68">
        <v>1</v>
      </c>
      <c r="H170" s="80" t="s">
        <v>113</v>
      </c>
      <c r="I170" s="76">
        <v>1</v>
      </c>
      <c r="J170">
        <v>23</v>
      </c>
      <c r="K170">
        <v>102</v>
      </c>
      <c r="L170">
        <v>61</v>
      </c>
      <c r="M170">
        <v>48</v>
      </c>
      <c r="N170" s="43">
        <v>64</v>
      </c>
      <c r="O170" s="43">
        <v>550</v>
      </c>
      <c r="P170" t="str">
        <f t="shared" si="14"/>
        <v>Gravel</v>
      </c>
      <c r="Q170" t="str">
        <f t="shared" si="15"/>
        <v>VCG2</v>
      </c>
      <c r="R170" t="s">
        <v>52</v>
      </c>
    </row>
    <row r="171" spans="1:18" x14ac:dyDescent="0.25">
      <c r="A171" s="42">
        <v>249</v>
      </c>
      <c r="B171" s="38">
        <v>607577</v>
      </c>
      <c r="C171" s="38">
        <v>228000607577</v>
      </c>
      <c r="D171" s="41">
        <v>163</v>
      </c>
      <c r="E171" s="41">
        <v>463</v>
      </c>
      <c r="F171" s="41">
        <v>1</v>
      </c>
      <c r="G171" s="68">
        <v>1</v>
      </c>
      <c r="H171" s="80" t="s">
        <v>113</v>
      </c>
      <c r="I171" s="76">
        <v>1</v>
      </c>
      <c r="J171">
        <v>23</v>
      </c>
      <c r="K171">
        <v>94</v>
      </c>
      <c r="L171">
        <v>66</v>
      </c>
      <c r="M171">
        <v>23</v>
      </c>
      <c r="N171" s="43">
        <v>64</v>
      </c>
      <c r="O171" s="43">
        <v>361</v>
      </c>
      <c r="P171" t="str">
        <f t="shared" si="14"/>
        <v>Gravel</v>
      </c>
      <c r="Q171" t="str">
        <f t="shared" si="15"/>
        <v>VCG2</v>
      </c>
      <c r="R171" t="s">
        <v>52</v>
      </c>
    </row>
    <row r="172" spans="1:18" x14ac:dyDescent="0.25">
      <c r="A172" s="15"/>
      <c r="B172" s="1"/>
      <c r="C172" s="1">
        <v>226001370206</v>
      </c>
      <c r="D172" s="41" t="s">
        <v>70</v>
      </c>
      <c r="E172" s="41" t="s">
        <v>70</v>
      </c>
      <c r="F172" s="68" t="s">
        <v>25</v>
      </c>
      <c r="G172" s="76">
        <v>1</v>
      </c>
      <c r="H172" s="80" t="s">
        <v>113</v>
      </c>
      <c r="I172" s="76">
        <v>1</v>
      </c>
      <c r="J172">
        <v>12</v>
      </c>
      <c r="K172">
        <v>35</v>
      </c>
      <c r="L172">
        <v>27</v>
      </c>
      <c r="M172">
        <v>20</v>
      </c>
      <c r="N172" s="13">
        <v>32</v>
      </c>
      <c r="O172" s="13">
        <v>49</v>
      </c>
      <c r="P172" t="str">
        <f t="shared" ref="P172:P204" si="16">IF(N172&lt;=2,"silt",(IF(N172&lt;=64,"Gravel",(IF(N172&lt;=256,"Cobble",(IF(N172&lt;=2048,"Boulder")))))))</f>
        <v>Gravel</v>
      </c>
      <c r="Q172" t="str">
        <f t="shared" si="15"/>
        <v>CG2</v>
      </c>
      <c r="R172" t="str">
        <f t="shared" ref="R172:R204" si="17">IF(N172&lt;=2,"silt",(IF(N172&lt;=4,"VFG",(IF(N172&lt;=8,"FG",(IF(N172&lt;=16,"MG",(IF(N172&lt;=32,"CG",(IF(N172&lt;=64,"VCG",(IF(N172&lt;=128,"SC",(IF(N172&lt;=256,"LC",(IF(N172&lt;=512,"SB",(IF(N172&lt;=1024,"MB",(IF(N172&lt;=2048,"LVLB")))))))))))))))))))))</f>
        <v>CG</v>
      </c>
    </row>
    <row r="173" spans="1:18" x14ac:dyDescent="0.25">
      <c r="A173" s="15"/>
      <c r="B173" s="1"/>
      <c r="C173" s="1">
        <v>226001370212</v>
      </c>
      <c r="D173" s="41" t="s">
        <v>70</v>
      </c>
      <c r="E173" s="41" t="s">
        <v>70</v>
      </c>
      <c r="F173" s="68" t="s">
        <v>25</v>
      </c>
      <c r="G173" s="76">
        <v>1</v>
      </c>
      <c r="H173" s="80" t="s">
        <v>113</v>
      </c>
      <c r="I173" s="76">
        <v>1</v>
      </c>
      <c r="J173">
        <v>12</v>
      </c>
      <c r="K173">
        <v>25</v>
      </c>
      <c r="L173">
        <v>15</v>
      </c>
      <c r="M173">
        <v>10</v>
      </c>
      <c r="N173">
        <v>16</v>
      </c>
      <c r="O173">
        <v>4.6749999999999998</v>
      </c>
      <c r="P173" t="str">
        <f t="shared" si="16"/>
        <v>Gravel</v>
      </c>
      <c r="Q173" t="str">
        <f t="shared" si="15"/>
        <v>MG2</v>
      </c>
      <c r="R173" t="str">
        <f t="shared" si="17"/>
        <v>MG</v>
      </c>
    </row>
    <row r="174" spans="1:18" x14ac:dyDescent="0.25">
      <c r="A174" s="15"/>
      <c r="B174" s="1"/>
      <c r="C174" s="1">
        <v>226001370215</v>
      </c>
      <c r="D174" s="41" t="s">
        <v>70</v>
      </c>
      <c r="E174" s="41" t="s">
        <v>70</v>
      </c>
      <c r="F174" s="68" t="s">
        <v>25</v>
      </c>
      <c r="G174" s="76">
        <v>1</v>
      </c>
      <c r="H174" s="80" t="s">
        <v>113</v>
      </c>
      <c r="I174" s="76">
        <v>1</v>
      </c>
      <c r="J174">
        <v>12</v>
      </c>
      <c r="K174">
        <v>23</v>
      </c>
      <c r="L174">
        <v>12</v>
      </c>
      <c r="M174">
        <v>8</v>
      </c>
      <c r="N174">
        <v>16</v>
      </c>
      <c r="O174">
        <v>2.7549999999999999</v>
      </c>
      <c r="P174" t="str">
        <f t="shared" si="16"/>
        <v>Gravel</v>
      </c>
      <c r="Q174" t="str">
        <f t="shared" si="15"/>
        <v>MG2</v>
      </c>
      <c r="R174" t="str">
        <f t="shared" si="17"/>
        <v>MG</v>
      </c>
    </row>
    <row r="175" spans="1:18" x14ac:dyDescent="0.25">
      <c r="A175" s="15"/>
      <c r="B175" s="1"/>
      <c r="C175" s="1">
        <v>226001370219</v>
      </c>
      <c r="D175" s="41" t="s">
        <v>70</v>
      </c>
      <c r="E175" s="41" t="s">
        <v>70</v>
      </c>
      <c r="F175" s="68" t="s">
        <v>25</v>
      </c>
      <c r="G175" s="76">
        <v>1</v>
      </c>
      <c r="H175" s="80" t="s">
        <v>113</v>
      </c>
      <c r="I175" s="76">
        <v>1</v>
      </c>
      <c r="J175">
        <v>12</v>
      </c>
      <c r="K175">
        <v>34</v>
      </c>
      <c r="L175">
        <v>22</v>
      </c>
      <c r="M175">
        <v>19</v>
      </c>
      <c r="N175" s="13">
        <v>32</v>
      </c>
      <c r="O175" s="13">
        <v>41.5</v>
      </c>
      <c r="P175" t="str">
        <f t="shared" si="16"/>
        <v>Gravel</v>
      </c>
      <c r="Q175" t="str">
        <f t="shared" si="15"/>
        <v>CG2</v>
      </c>
      <c r="R175" t="str">
        <f t="shared" si="17"/>
        <v>CG</v>
      </c>
    </row>
    <row r="176" spans="1:18" x14ac:dyDescent="0.25">
      <c r="A176" s="15"/>
      <c r="B176" s="1"/>
      <c r="C176" s="1">
        <v>226001370228</v>
      </c>
      <c r="D176" s="41" t="s">
        <v>70</v>
      </c>
      <c r="E176" s="41" t="s">
        <v>70</v>
      </c>
      <c r="F176" s="68" t="s">
        <v>25</v>
      </c>
      <c r="G176" s="76">
        <v>1</v>
      </c>
      <c r="H176" s="80" t="s">
        <v>113</v>
      </c>
      <c r="I176" s="76">
        <v>1</v>
      </c>
      <c r="J176">
        <v>12</v>
      </c>
      <c r="K176">
        <v>21</v>
      </c>
      <c r="L176">
        <v>15</v>
      </c>
      <c r="M176">
        <v>14</v>
      </c>
      <c r="N176">
        <v>16</v>
      </c>
      <c r="O176">
        <v>5.62</v>
      </c>
      <c r="P176" t="str">
        <f t="shared" si="16"/>
        <v>Gravel</v>
      </c>
      <c r="Q176" t="str">
        <f t="shared" si="15"/>
        <v>MG2</v>
      </c>
      <c r="R176" t="str">
        <f t="shared" si="17"/>
        <v>MG</v>
      </c>
    </row>
    <row r="177" spans="1:18" x14ac:dyDescent="0.25">
      <c r="A177" s="15"/>
      <c r="B177" s="1"/>
      <c r="C177" s="1">
        <v>226001370232</v>
      </c>
      <c r="D177" s="41" t="s">
        <v>70</v>
      </c>
      <c r="E177" s="41" t="s">
        <v>70</v>
      </c>
      <c r="F177" s="68" t="s">
        <v>25</v>
      </c>
      <c r="G177" s="76">
        <v>1</v>
      </c>
      <c r="H177" s="80" t="s">
        <v>113</v>
      </c>
      <c r="I177" s="76">
        <v>1</v>
      </c>
      <c r="J177">
        <v>12</v>
      </c>
      <c r="K177">
        <v>40</v>
      </c>
      <c r="L177">
        <v>34</v>
      </c>
      <c r="M177">
        <v>17</v>
      </c>
      <c r="N177" s="13">
        <v>32</v>
      </c>
      <c r="O177" s="13">
        <v>52</v>
      </c>
      <c r="P177" t="str">
        <f t="shared" si="16"/>
        <v>Gravel</v>
      </c>
      <c r="Q177" t="str">
        <f t="shared" si="15"/>
        <v>CG2</v>
      </c>
      <c r="R177" t="str">
        <f t="shared" si="17"/>
        <v>CG</v>
      </c>
    </row>
    <row r="178" spans="1:18" x14ac:dyDescent="0.25">
      <c r="A178" s="15"/>
      <c r="B178" s="1"/>
      <c r="C178" s="1">
        <v>226001370235</v>
      </c>
      <c r="D178" s="41" t="s">
        <v>70</v>
      </c>
      <c r="E178" s="41" t="s">
        <v>70</v>
      </c>
      <c r="F178" s="68" t="s">
        <v>25</v>
      </c>
      <c r="G178" s="76">
        <v>1</v>
      </c>
      <c r="H178" s="80" t="s">
        <v>113</v>
      </c>
      <c r="I178" s="76">
        <v>1</v>
      </c>
      <c r="J178">
        <v>12</v>
      </c>
      <c r="K178">
        <v>19</v>
      </c>
      <c r="L178">
        <v>17</v>
      </c>
      <c r="M178">
        <v>10</v>
      </c>
      <c r="N178">
        <v>16</v>
      </c>
      <c r="O178">
        <v>4.1710000000000003</v>
      </c>
      <c r="P178" t="str">
        <f t="shared" si="16"/>
        <v>Gravel</v>
      </c>
      <c r="Q178" t="str">
        <f t="shared" si="15"/>
        <v>MG2</v>
      </c>
      <c r="R178" t="str">
        <f t="shared" si="17"/>
        <v>MG</v>
      </c>
    </row>
    <row r="179" spans="1:18" x14ac:dyDescent="0.25">
      <c r="A179" s="15"/>
      <c r="B179" s="1"/>
      <c r="C179" s="1">
        <v>226001370237</v>
      </c>
      <c r="D179" s="41" t="s">
        <v>70</v>
      </c>
      <c r="E179" s="41" t="s">
        <v>70</v>
      </c>
      <c r="F179" s="68" t="s">
        <v>25</v>
      </c>
      <c r="G179" s="76">
        <v>1</v>
      </c>
      <c r="H179" s="80" t="s">
        <v>113</v>
      </c>
      <c r="I179" s="76">
        <v>1</v>
      </c>
      <c r="J179">
        <v>12</v>
      </c>
      <c r="K179">
        <v>31</v>
      </c>
      <c r="L179">
        <v>27</v>
      </c>
      <c r="M179">
        <v>15</v>
      </c>
      <c r="N179" s="13">
        <v>32</v>
      </c>
      <c r="O179" s="13">
        <v>36.5</v>
      </c>
      <c r="P179" t="str">
        <f t="shared" si="16"/>
        <v>Gravel</v>
      </c>
      <c r="Q179" t="str">
        <f t="shared" ref="Q179:Q210" si="18">IF(N179 &lt;=2, "silt", IF(N179&lt;=2.8, "VFG1", (IF(N179&lt;=4, "VFG2",(IF(N179&lt;=5.6, "FG1",(IF(N179&lt;=8, "FG2",(IF(N179&lt;=11, "MG1",(IF(N179&lt;=16, "MG2",(IF(N179&lt;=22.6, "CG1",(IF(N179&lt;=32, "CG2",(IF(N179&lt;=45, "VCG1",(IF(N179&lt;=64, "VCG2",(IF(N179&lt;=90, "SC1",(IF(N179&lt;=128, "SC2",(IF(N179&lt;=180, "LC1",(IF(N179&lt;=256, "LC2",(IF(N179&lt;=362, "SB1",(IF(N179&lt;=512, "SB2",(IF(N179&lt;=1024, "MB",(IF(N179&lt;=2048, "LVLB"))))))))))))))))))))))))))))))))))))</f>
        <v>CG2</v>
      </c>
      <c r="R179" t="str">
        <f t="shared" si="17"/>
        <v>CG</v>
      </c>
    </row>
    <row r="180" spans="1:18" x14ac:dyDescent="0.25">
      <c r="A180" s="15"/>
      <c r="B180" s="1"/>
      <c r="C180" s="1">
        <v>226001370243</v>
      </c>
      <c r="D180" s="41" t="s">
        <v>70</v>
      </c>
      <c r="E180" s="41" t="s">
        <v>70</v>
      </c>
      <c r="F180" s="68" t="s">
        <v>25</v>
      </c>
      <c r="G180" s="76">
        <v>1</v>
      </c>
      <c r="H180" s="80" t="s">
        <v>113</v>
      </c>
      <c r="I180" s="76">
        <v>1</v>
      </c>
      <c r="J180">
        <v>12</v>
      </c>
      <c r="K180">
        <v>20</v>
      </c>
      <c r="L180">
        <v>18</v>
      </c>
      <c r="M180">
        <v>11</v>
      </c>
      <c r="N180">
        <v>16</v>
      </c>
      <c r="O180">
        <v>4.9669999999999996</v>
      </c>
      <c r="P180" t="str">
        <f t="shared" si="16"/>
        <v>Gravel</v>
      </c>
      <c r="Q180" t="str">
        <f t="shared" si="18"/>
        <v>MG2</v>
      </c>
      <c r="R180" t="str">
        <f t="shared" si="17"/>
        <v>MG</v>
      </c>
    </row>
    <row r="181" spans="1:18" x14ac:dyDescent="0.25">
      <c r="A181" s="15"/>
      <c r="B181" s="1"/>
      <c r="C181" s="1">
        <v>226001370244</v>
      </c>
      <c r="D181" s="41" t="s">
        <v>70</v>
      </c>
      <c r="E181" s="41" t="s">
        <v>70</v>
      </c>
      <c r="F181" s="68" t="s">
        <v>25</v>
      </c>
      <c r="G181" s="76">
        <v>1</v>
      </c>
      <c r="H181" s="80" t="s">
        <v>113</v>
      </c>
      <c r="I181" s="76">
        <v>1</v>
      </c>
      <c r="J181">
        <v>12</v>
      </c>
      <c r="K181">
        <v>17</v>
      </c>
      <c r="L181">
        <v>15</v>
      </c>
      <c r="M181">
        <v>9</v>
      </c>
      <c r="N181">
        <v>16</v>
      </c>
      <c r="O181">
        <v>3.1480000000000001</v>
      </c>
      <c r="P181" t="str">
        <f t="shared" si="16"/>
        <v>Gravel</v>
      </c>
      <c r="Q181" t="str">
        <f t="shared" si="18"/>
        <v>MG2</v>
      </c>
      <c r="R181" t="str">
        <f t="shared" si="17"/>
        <v>MG</v>
      </c>
    </row>
    <row r="182" spans="1:18" x14ac:dyDescent="0.25">
      <c r="A182" s="15"/>
      <c r="B182" s="1"/>
      <c r="C182" s="1">
        <v>226001370256</v>
      </c>
      <c r="D182" s="41" t="s">
        <v>70</v>
      </c>
      <c r="E182" s="41" t="s">
        <v>70</v>
      </c>
      <c r="F182" s="68" t="s">
        <v>25</v>
      </c>
      <c r="G182" s="76">
        <v>1</v>
      </c>
      <c r="H182" s="80" t="s">
        <v>113</v>
      </c>
      <c r="I182" s="76">
        <v>1</v>
      </c>
      <c r="J182">
        <v>12</v>
      </c>
      <c r="K182">
        <v>20</v>
      </c>
      <c r="L182">
        <v>17</v>
      </c>
      <c r="M182">
        <v>7</v>
      </c>
      <c r="N182">
        <v>16</v>
      </c>
      <c r="O182">
        <v>2.964</v>
      </c>
      <c r="P182" t="str">
        <f t="shared" si="16"/>
        <v>Gravel</v>
      </c>
      <c r="Q182" t="str">
        <f t="shared" si="18"/>
        <v>MG2</v>
      </c>
      <c r="R182" t="str">
        <f t="shared" si="17"/>
        <v>MG</v>
      </c>
    </row>
    <row r="183" spans="1:18" x14ac:dyDescent="0.25">
      <c r="A183" s="15"/>
      <c r="B183" s="1"/>
      <c r="C183" s="1">
        <v>226001370264</v>
      </c>
      <c r="D183" s="41" t="s">
        <v>70</v>
      </c>
      <c r="E183" s="41" t="s">
        <v>70</v>
      </c>
      <c r="F183" s="68" t="s">
        <v>25</v>
      </c>
      <c r="G183" s="76">
        <v>1</v>
      </c>
      <c r="H183" s="80" t="s">
        <v>113</v>
      </c>
      <c r="I183" s="76">
        <v>1</v>
      </c>
      <c r="J183">
        <v>12</v>
      </c>
      <c r="K183">
        <v>30</v>
      </c>
      <c r="L183">
        <v>23</v>
      </c>
      <c r="M183">
        <v>12</v>
      </c>
      <c r="N183" s="13">
        <v>32</v>
      </c>
      <c r="O183" s="13">
        <v>28.5</v>
      </c>
      <c r="P183" t="str">
        <f t="shared" si="16"/>
        <v>Gravel</v>
      </c>
      <c r="Q183" t="str">
        <f t="shared" si="18"/>
        <v>CG2</v>
      </c>
      <c r="R183" t="str">
        <f t="shared" si="17"/>
        <v>CG</v>
      </c>
    </row>
    <row r="184" spans="1:18" x14ac:dyDescent="0.25">
      <c r="A184" s="15"/>
      <c r="B184" s="1"/>
      <c r="C184" s="1">
        <v>226001370277</v>
      </c>
      <c r="D184" s="41" t="s">
        <v>70</v>
      </c>
      <c r="E184" s="41" t="s">
        <v>70</v>
      </c>
      <c r="F184" s="68" t="s">
        <v>25</v>
      </c>
      <c r="G184" s="76">
        <v>1</v>
      </c>
      <c r="H184" s="80" t="s">
        <v>113</v>
      </c>
      <c r="I184" s="76">
        <v>1</v>
      </c>
      <c r="J184">
        <v>12</v>
      </c>
      <c r="K184">
        <v>23</v>
      </c>
      <c r="L184">
        <v>15</v>
      </c>
      <c r="M184">
        <v>13</v>
      </c>
      <c r="N184">
        <v>16</v>
      </c>
      <c r="O184">
        <v>6.0620000000000003</v>
      </c>
      <c r="P184" t="str">
        <f t="shared" si="16"/>
        <v>Gravel</v>
      </c>
      <c r="Q184" t="str">
        <f t="shared" si="18"/>
        <v>MG2</v>
      </c>
      <c r="R184" t="str">
        <f t="shared" si="17"/>
        <v>MG</v>
      </c>
    </row>
    <row r="185" spans="1:18" x14ac:dyDescent="0.25">
      <c r="A185" s="15"/>
      <c r="B185" s="1"/>
      <c r="C185" s="1">
        <v>226001370281</v>
      </c>
      <c r="D185" s="41" t="s">
        <v>70</v>
      </c>
      <c r="E185" s="41" t="s">
        <v>70</v>
      </c>
      <c r="F185" s="68" t="s">
        <v>25</v>
      </c>
      <c r="G185" s="76">
        <v>1</v>
      </c>
      <c r="H185" s="80" t="s">
        <v>113</v>
      </c>
      <c r="I185" s="76">
        <v>1</v>
      </c>
      <c r="J185">
        <v>12</v>
      </c>
      <c r="K185">
        <v>21</v>
      </c>
      <c r="L185">
        <v>16</v>
      </c>
      <c r="M185">
        <v>11</v>
      </c>
      <c r="N185">
        <v>16</v>
      </c>
      <c r="O185">
        <v>4.3019999999999996</v>
      </c>
      <c r="P185" t="str">
        <f t="shared" si="16"/>
        <v>Gravel</v>
      </c>
      <c r="Q185" t="str">
        <f t="shared" si="18"/>
        <v>MG2</v>
      </c>
      <c r="R185" t="str">
        <f t="shared" si="17"/>
        <v>MG</v>
      </c>
    </row>
    <row r="186" spans="1:18" x14ac:dyDescent="0.25">
      <c r="A186" s="15"/>
      <c r="B186" s="1"/>
      <c r="C186" s="1">
        <v>226001370292</v>
      </c>
      <c r="D186" s="41" t="s">
        <v>70</v>
      </c>
      <c r="E186" s="41" t="s">
        <v>70</v>
      </c>
      <c r="F186" s="68" t="s">
        <v>25</v>
      </c>
      <c r="G186" s="76">
        <v>1</v>
      </c>
      <c r="H186" s="80" t="s">
        <v>113</v>
      </c>
      <c r="I186" s="76">
        <v>1</v>
      </c>
      <c r="J186">
        <v>12</v>
      </c>
      <c r="K186">
        <v>20</v>
      </c>
      <c r="L186">
        <v>18</v>
      </c>
      <c r="M186">
        <v>11</v>
      </c>
      <c r="N186">
        <v>16</v>
      </c>
      <c r="O186">
        <v>4.7279999999999998</v>
      </c>
      <c r="P186" t="str">
        <f t="shared" si="16"/>
        <v>Gravel</v>
      </c>
      <c r="Q186" t="str">
        <f t="shared" si="18"/>
        <v>MG2</v>
      </c>
      <c r="R186" t="str">
        <f t="shared" si="17"/>
        <v>MG</v>
      </c>
    </row>
    <row r="187" spans="1:18" x14ac:dyDescent="0.25">
      <c r="A187" s="15"/>
      <c r="B187" s="1"/>
      <c r="C187" s="1">
        <v>226001370318</v>
      </c>
      <c r="D187" s="41" t="s">
        <v>70</v>
      </c>
      <c r="E187" s="41" t="s">
        <v>70</v>
      </c>
      <c r="F187" s="68" t="s">
        <v>25</v>
      </c>
      <c r="G187" s="76">
        <v>1</v>
      </c>
      <c r="H187" s="80" t="s">
        <v>113</v>
      </c>
      <c r="I187" s="76">
        <v>1</v>
      </c>
      <c r="J187">
        <v>12</v>
      </c>
      <c r="K187">
        <v>28</v>
      </c>
      <c r="L187">
        <v>16</v>
      </c>
      <c r="M187">
        <v>8</v>
      </c>
      <c r="N187">
        <v>16</v>
      </c>
      <c r="O187">
        <v>6.6180000000000003</v>
      </c>
      <c r="P187" t="str">
        <f t="shared" si="16"/>
        <v>Gravel</v>
      </c>
      <c r="Q187" t="str">
        <f t="shared" si="18"/>
        <v>MG2</v>
      </c>
      <c r="R187" t="str">
        <f t="shared" si="17"/>
        <v>MG</v>
      </c>
    </row>
    <row r="188" spans="1:18" x14ac:dyDescent="0.25">
      <c r="A188" s="15"/>
      <c r="B188" s="1"/>
      <c r="C188" s="1">
        <v>226001370337</v>
      </c>
      <c r="D188" s="41" t="s">
        <v>70</v>
      </c>
      <c r="E188" s="41" t="s">
        <v>70</v>
      </c>
      <c r="F188" s="68" t="s">
        <v>25</v>
      </c>
      <c r="G188" s="76">
        <v>1</v>
      </c>
      <c r="H188" s="80" t="s">
        <v>113</v>
      </c>
      <c r="I188" s="76">
        <v>1</v>
      </c>
      <c r="J188">
        <v>12</v>
      </c>
      <c r="K188">
        <v>24</v>
      </c>
      <c r="L188">
        <v>17</v>
      </c>
      <c r="M188">
        <v>8</v>
      </c>
      <c r="N188">
        <v>16</v>
      </c>
      <c r="O188">
        <v>5.73</v>
      </c>
      <c r="P188" t="str">
        <f t="shared" si="16"/>
        <v>Gravel</v>
      </c>
      <c r="Q188" t="str">
        <f t="shared" si="18"/>
        <v>MG2</v>
      </c>
      <c r="R188" t="str">
        <f t="shared" si="17"/>
        <v>MG</v>
      </c>
    </row>
    <row r="189" spans="1:18" x14ac:dyDescent="0.25">
      <c r="A189" s="14"/>
      <c r="B189" s="1"/>
      <c r="C189" s="1">
        <v>226001370342</v>
      </c>
      <c r="D189" s="41" t="s">
        <v>70</v>
      </c>
      <c r="E189" s="41" t="s">
        <v>70</v>
      </c>
      <c r="F189" s="68" t="s">
        <v>25</v>
      </c>
      <c r="G189" s="76">
        <v>1</v>
      </c>
      <c r="H189" s="80" t="s">
        <v>113</v>
      </c>
      <c r="I189" s="76">
        <v>1</v>
      </c>
      <c r="J189">
        <v>12</v>
      </c>
      <c r="K189">
        <v>29</v>
      </c>
      <c r="L189">
        <v>17</v>
      </c>
      <c r="M189">
        <v>10</v>
      </c>
      <c r="N189">
        <v>16</v>
      </c>
      <c r="O189">
        <v>7.81</v>
      </c>
      <c r="P189" t="str">
        <f t="shared" si="16"/>
        <v>Gravel</v>
      </c>
      <c r="Q189" t="str">
        <f t="shared" si="18"/>
        <v>MG2</v>
      </c>
      <c r="R189" t="str">
        <f t="shared" si="17"/>
        <v>MG</v>
      </c>
    </row>
    <row r="190" spans="1:18" x14ac:dyDescent="0.25">
      <c r="A190" s="15"/>
      <c r="B190" s="1"/>
      <c r="C190" s="1">
        <v>226001370356</v>
      </c>
      <c r="D190" s="41" t="s">
        <v>70</v>
      </c>
      <c r="E190" s="41" t="s">
        <v>70</v>
      </c>
      <c r="F190" s="68" t="s">
        <v>25</v>
      </c>
      <c r="G190" s="76">
        <v>1</v>
      </c>
      <c r="H190" s="80" t="s">
        <v>113</v>
      </c>
      <c r="I190" s="76">
        <v>1</v>
      </c>
      <c r="J190">
        <v>12</v>
      </c>
      <c r="K190">
        <v>36</v>
      </c>
      <c r="L190">
        <v>17</v>
      </c>
      <c r="M190">
        <v>8</v>
      </c>
      <c r="N190">
        <v>16</v>
      </c>
      <c r="O190">
        <v>6.6239999999999997</v>
      </c>
      <c r="P190" t="str">
        <f t="shared" si="16"/>
        <v>Gravel</v>
      </c>
      <c r="Q190" t="str">
        <f t="shared" si="18"/>
        <v>MG2</v>
      </c>
      <c r="R190" t="str">
        <f t="shared" si="17"/>
        <v>MG</v>
      </c>
    </row>
    <row r="191" spans="1:18" x14ac:dyDescent="0.25">
      <c r="A191" s="15"/>
      <c r="B191" s="1"/>
      <c r="C191" s="1">
        <v>226001370376</v>
      </c>
      <c r="D191" s="41" t="s">
        <v>70</v>
      </c>
      <c r="E191" s="41" t="s">
        <v>70</v>
      </c>
      <c r="F191" s="68" t="s">
        <v>25</v>
      </c>
      <c r="G191" s="76">
        <v>1</v>
      </c>
      <c r="H191" s="80" t="s">
        <v>113</v>
      </c>
      <c r="I191" s="76">
        <v>1</v>
      </c>
      <c r="J191">
        <v>12</v>
      </c>
      <c r="K191">
        <v>25</v>
      </c>
      <c r="L191">
        <v>17</v>
      </c>
      <c r="M191">
        <v>7</v>
      </c>
      <c r="N191">
        <v>16</v>
      </c>
      <c r="O191">
        <v>5.5940000000000003</v>
      </c>
      <c r="P191" t="str">
        <f t="shared" si="16"/>
        <v>Gravel</v>
      </c>
      <c r="Q191" t="str">
        <f t="shared" si="18"/>
        <v>MG2</v>
      </c>
      <c r="R191" t="str">
        <f t="shared" si="17"/>
        <v>MG</v>
      </c>
    </row>
    <row r="192" spans="1:18" x14ac:dyDescent="0.25">
      <c r="A192" s="17"/>
      <c r="B192" s="1"/>
      <c r="C192" s="1">
        <v>230000111725</v>
      </c>
      <c r="D192" s="41" t="s">
        <v>70</v>
      </c>
      <c r="E192" s="41" t="s">
        <v>70</v>
      </c>
      <c r="F192" s="68" t="s">
        <v>25</v>
      </c>
      <c r="G192" s="76">
        <v>1</v>
      </c>
      <c r="H192" s="80" t="s">
        <v>113</v>
      </c>
      <c r="I192" s="76">
        <v>1</v>
      </c>
      <c r="J192">
        <v>32</v>
      </c>
      <c r="K192">
        <v>312</v>
      </c>
      <c r="L192">
        <v>245</v>
      </c>
      <c r="M192">
        <v>140</v>
      </c>
      <c r="N192" s="13">
        <v>256</v>
      </c>
      <c r="O192">
        <v>18500</v>
      </c>
      <c r="P192" t="str">
        <f t="shared" si="16"/>
        <v>Cobble</v>
      </c>
      <c r="Q192" t="str">
        <f t="shared" si="18"/>
        <v>LC2</v>
      </c>
      <c r="R192" t="str">
        <f t="shared" si="17"/>
        <v>LC</v>
      </c>
    </row>
    <row r="193" spans="1:18" x14ac:dyDescent="0.25">
      <c r="A193" s="17"/>
      <c r="B193" s="1"/>
      <c r="C193" s="1">
        <v>230000298011</v>
      </c>
      <c r="D193" s="41" t="s">
        <v>70</v>
      </c>
      <c r="E193" s="41" t="s">
        <v>70</v>
      </c>
      <c r="F193" s="68" t="s">
        <v>25</v>
      </c>
      <c r="G193" s="76">
        <v>1</v>
      </c>
      <c r="H193" s="80" t="s">
        <v>113</v>
      </c>
      <c r="I193" s="76">
        <v>1</v>
      </c>
      <c r="J193">
        <v>32</v>
      </c>
      <c r="K193">
        <v>235</v>
      </c>
      <c r="L193">
        <v>210</v>
      </c>
      <c r="M193">
        <v>63</v>
      </c>
      <c r="N193" s="13">
        <v>256</v>
      </c>
      <c r="O193" s="13">
        <v>7400</v>
      </c>
      <c r="P193" t="str">
        <f t="shared" si="16"/>
        <v>Cobble</v>
      </c>
      <c r="Q193" t="str">
        <f t="shared" si="18"/>
        <v>LC2</v>
      </c>
      <c r="R193" t="str">
        <f t="shared" si="17"/>
        <v>LC</v>
      </c>
    </row>
    <row r="194" spans="1:18" x14ac:dyDescent="0.25">
      <c r="A194" s="17"/>
      <c r="B194" s="1"/>
      <c r="C194" s="1">
        <v>230000298013</v>
      </c>
      <c r="D194" s="41" t="s">
        <v>70</v>
      </c>
      <c r="E194" s="41" t="s">
        <v>70</v>
      </c>
      <c r="F194" s="68" t="s">
        <v>25</v>
      </c>
      <c r="G194" s="76">
        <v>1</v>
      </c>
      <c r="H194" s="80" t="s">
        <v>113</v>
      </c>
      <c r="I194" s="76">
        <v>1</v>
      </c>
      <c r="J194">
        <v>32</v>
      </c>
      <c r="K194">
        <v>225</v>
      </c>
      <c r="L194">
        <v>170</v>
      </c>
      <c r="M194">
        <v>104</v>
      </c>
      <c r="N194" s="13">
        <v>256</v>
      </c>
      <c r="O194" s="13">
        <v>9100</v>
      </c>
      <c r="P194" t="str">
        <f t="shared" si="16"/>
        <v>Cobble</v>
      </c>
      <c r="Q194" t="str">
        <f t="shared" si="18"/>
        <v>LC2</v>
      </c>
      <c r="R194" t="str">
        <f t="shared" si="17"/>
        <v>LC</v>
      </c>
    </row>
    <row r="195" spans="1:18" x14ac:dyDescent="0.25">
      <c r="A195" s="15"/>
      <c r="B195" s="1"/>
      <c r="C195" s="1">
        <v>231000039702</v>
      </c>
      <c r="D195" s="41" t="s">
        <v>70</v>
      </c>
      <c r="E195" s="41" t="s">
        <v>70</v>
      </c>
      <c r="F195" s="68" t="s">
        <v>25</v>
      </c>
      <c r="G195" s="76">
        <v>1</v>
      </c>
      <c r="H195" s="80" t="s">
        <v>113</v>
      </c>
      <c r="I195" s="76">
        <v>1</v>
      </c>
      <c r="J195">
        <v>14</v>
      </c>
      <c r="K195">
        <v>42</v>
      </c>
      <c r="L195">
        <v>38</v>
      </c>
      <c r="M195">
        <v>25</v>
      </c>
      <c r="N195">
        <v>32</v>
      </c>
      <c r="O195">
        <v>42</v>
      </c>
      <c r="P195" t="str">
        <f t="shared" si="16"/>
        <v>Gravel</v>
      </c>
      <c r="Q195" t="str">
        <f t="shared" si="18"/>
        <v>CG2</v>
      </c>
      <c r="R195" t="str">
        <f t="shared" si="17"/>
        <v>CG</v>
      </c>
    </row>
    <row r="196" spans="1:18" x14ac:dyDescent="0.25">
      <c r="A196" s="15"/>
      <c r="B196" s="1"/>
      <c r="C196" s="1">
        <v>231000039711</v>
      </c>
      <c r="D196" s="41" t="s">
        <v>70</v>
      </c>
      <c r="E196" s="41" t="s">
        <v>70</v>
      </c>
      <c r="F196" s="68" t="s">
        <v>25</v>
      </c>
      <c r="G196" s="76">
        <v>1</v>
      </c>
      <c r="H196" s="80" t="s">
        <v>113</v>
      </c>
      <c r="I196" s="76">
        <v>1</v>
      </c>
      <c r="J196">
        <v>14</v>
      </c>
      <c r="K196">
        <v>38</v>
      </c>
      <c r="L196">
        <v>34</v>
      </c>
      <c r="M196">
        <v>22</v>
      </c>
      <c r="N196">
        <v>32</v>
      </c>
      <c r="O196">
        <v>44</v>
      </c>
      <c r="P196" t="str">
        <f t="shared" si="16"/>
        <v>Gravel</v>
      </c>
      <c r="Q196" t="str">
        <f t="shared" si="18"/>
        <v>CG2</v>
      </c>
      <c r="R196" t="str">
        <f t="shared" si="17"/>
        <v>CG</v>
      </c>
    </row>
    <row r="197" spans="1:18" x14ac:dyDescent="0.25">
      <c r="A197" s="15"/>
      <c r="B197" s="1"/>
      <c r="C197" s="1">
        <v>231000039714</v>
      </c>
      <c r="D197" s="41" t="s">
        <v>70</v>
      </c>
      <c r="E197" s="41" t="s">
        <v>70</v>
      </c>
      <c r="F197" s="68" t="s">
        <v>25</v>
      </c>
      <c r="G197" s="76">
        <v>1</v>
      </c>
      <c r="H197" s="80" t="s">
        <v>113</v>
      </c>
      <c r="I197" s="76">
        <v>1</v>
      </c>
      <c r="J197">
        <v>14</v>
      </c>
      <c r="K197">
        <v>55</v>
      </c>
      <c r="L197">
        <v>24</v>
      </c>
      <c r="M197">
        <v>20</v>
      </c>
      <c r="N197">
        <v>32</v>
      </c>
      <c r="O197">
        <v>52.5</v>
      </c>
      <c r="P197" t="str">
        <f t="shared" si="16"/>
        <v>Gravel</v>
      </c>
      <c r="Q197" t="str">
        <f t="shared" si="18"/>
        <v>CG2</v>
      </c>
      <c r="R197" t="str">
        <f t="shared" si="17"/>
        <v>CG</v>
      </c>
    </row>
    <row r="198" spans="1:18" x14ac:dyDescent="0.25">
      <c r="A198" s="15"/>
      <c r="B198" s="1"/>
      <c r="C198" s="1">
        <v>231000039720</v>
      </c>
      <c r="D198" s="41" t="s">
        <v>70</v>
      </c>
      <c r="E198" s="41" t="s">
        <v>70</v>
      </c>
      <c r="F198" s="68" t="s">
        <v>25</v>
      </c>
      <c r="G198" s="76">
        <v>1</v>
      </c>
      <c r="H198" s="80" t="s">
        <v>113</v>
      </c>
      <c r="I198" s="76">
        <v>1</v>
      </c>
      <c r="J198">
        <v>14</v>
      </c>
      <c r="K198">
        <v>88</v>
      </c>
      <c r="L198">
        <v>39</v>
      </c>
      <c r="M198">
        <v>14</v>
      </c>
      <c r="N198">
        <v>32</v>
      </c>
      <c r="O198">
        <v>82</v>
      </c>
      <c r="P198" t="str">
        <f t="shared" si="16"/>
        <v>Gravel</v>
      </c>
      <c r="Q198" t="str">
        <f t="shared" si="18"/>
        <v>CG2</v>
      </c>
      <c r="R198" t="str">
        <f t="shared" si="17"/>
        <v>CG</v>
      </c>
    </row>
    <row r="199" spans="1:18" x14ac:dyDescent="0.25">
      <c r="A199" s="15"/>
      <c r="B199" s="1"/>
      <c r="C199" s="1">
        <v>231000039733</v>
      </c>
      <c r="D199" s="41" t="s">
        <v>70</v>
      </c>
      <c r="E199" s="41" t="s">
        <v>70</v>
      </c>
      <c r="F199" s="68" t="s">
        <v>25</v>
      </c>
      <c r="G199" s="76">
        <v>1</v>
      </c>
      <c r="H199" s="80" t="s">
        <v>113</v>
      </c>
      <c r="I199" s="76">
        <v>1</v>
      </c>
      <c r="J199">
        <v>14</v>
      </c>
      <c r="K199">
        <v>47</v>
      </c>
      <c r="L199">
        <v>37</v>
      </c>
      <c r="M199">
        <v>20</v>
      </c>
      <c r="N199">
        <v>32</v>
      </c>
      <c r="O199">
        <v>50</v>
      </c>
      <c r="P199" t="str">
        <f t="shared" si="16"/>
        <v>Gravel</v>
      </c>
      <c r="Q199" t="str">
        <f t="shared" si="18"/>
        <v>CG2</v>
      </c>
      <c r="R199" t="str">
        <f t="shared" si="17"/>
        <v>CG</v>
      </c>
    </row>
    <row r="200" spans="1:18" x14ac:dyDescent="0.25">
      <c r="A200" s="15"/>
      <c r="B200" s="1"/>
      <c r="C200" s="1">
        <v>231000039735</v>
      </c>
      <c r="D200" s="41" t="s">
        <v>70</v>
      </c>
      <c r="E200" s="41" t="s">
        <v>70</v>
      </c>
      <c r="F200" s="68" t="s">
        <v>25</v>
      </c>
      <c r="G200" s="76">
        <v>1</v>
      </c>
      <c r="H200" s="80" t="s">
        <v>113</v>
      </c>
      <c r="I200" s="76">
        <v>1</v>
      </c>
      <c r="J200">
        <v>14</v>
      </c>
      <c r="K200">
        <v>61</v>
      </c>
      <c r="L200">
        <v>31</v>
      </c>
      <c r="M200">
        <v>28</v>
      </c>
      <c r="N200">
        <v>32</v>
      </c>
      <c r="O200">
        <v>87.5</v>
      </c>
      <c r="P200" t="str">
        <f t="shared" si="16"/>
        <v>Gravel</v>
      </c>
      <c r="Q200" t="str">
        <f t="shared" si="18"/>
        <v>CG2</v>
      </c>
      <c r="R200" t="str">
        <f t="shared" si="17"/>
        <v>CG</v>
      </c>
    </row>
    <row r="201" spans="1:18" x14ac:dyDescent="0.25">
      <c r="A201" s="15"/>
      <c r="B201" s="1"/>
      <c r="C201" s="1">
        <v>231000039738</v>
      </c>
      <c r="D201" s="41" t="s">
        <v>70</v>
      </c>
      <c r="E201" s="41" t="s">
        <v>70</v>
      </c>
      <c r="F201" s="68" t="s">
        <v>25</v>
      </c>
      <c r="G201" s="76">
        <v>1</v>
      </c>
      <c r="H201" s="80" t="s">
        <v>113</v>
      </c>
      <c r="I201" s="76">
        <v>1</v>
      </c>
      <c r="J201">
        <v>14</v>
      </c>
      <c r="K201">
        <v>45</v>
      </c>
      <c r="L201">
        <v>34</v>
      </c>
      <c r="M201">
        <v>23</v>
      </c>
      <c r="N201">
        <v>32</v>
      </c>
      <c r="O201">
        <v>53.5</v>
      </c>
      <c r="P201" t="str">
        <f t="shared" si="16"/>
        <v>Gravel</v>
      </c>
      <c r="Q201" t="str">
        <f t="shared" si="18"/>
        <v>CG2</v>
      </c>
      <c r="R201" t="str">
        <f t="shared" si="17"/>
        <v>CG</v>
      </c>
    </row>
    <row r="202" spans="1:18" x14ac:dyDescent="0.25">
      <c r="A202" s="15"/>
      <c r="B202" s="1"/>
      <c r="C202" s="1">
        <v>231000039758</v>
      </c>
      <c r="D202" s="41" t="s">
        <v>70</v>
      </c>
      <c r="E202" s="41" t="s">
        <v>70</v>
      </c>
      <c r="F202" s="68" t="s">
        <v>25</v>
      </c>
      <c r="G202" s="76">
        <v>1</v>
      </c>
      <c r="H202" s="80" t="s">
        <v>113</v>
      </c>
      <c r="I202" s="76">
        <v>1</v>
      </c>
      <c r="J202">
        <v>14</v>
      </c>
      <c r="K202">
        <v>40</v>
      </c>
      <c r="L202">
        <v>33</v>
      </c>
      <c r="M202">
        <v>18</v>
      </c>
      <c r="N202">
        <v>32</v>
      </c>
      <c r="O202">
        <v>40.5</v>
      </c>
      <c r="P202" t="str">
        <f t="shared" si="16"/>
        <v>Gravel</v>
      </c>
      <c r="Q202" t="str">
        <f t="shared" si="18"/>
        <v>CG2</v>
      </c>
      <c r="R202" t="str">
        <f t="shared" si="17"/>
        <v>CG</v>
      </c>
    </row>
    <row r="203" spans="1:18" x14ac:dyDescent="0.25">
      <c r="A203" s="15"/>
      <c r="B203" s="1"/>
      <c r="C203" s="1">
        <v>231000039765</v>
      </c>
      <c r="D203" s="41" t="s">
        <v>70</v>
      </c>
      <c r="E203" s="41" t="s">
        <v>70</v>
      </c>
      <c r="F203" s="68" t="s">
        <v>25</v>
      </c>
      <c r="G203" s="76">
        <v>1</v>
      </c>
      <c r="H203" s="80" t="s">
        <v>113</v>
      </c>
      <c r="I203" s="76">
        <v>1</v>
      </c>
      <c r="J203">
        <v>14</v>
      </c>
      <c r="K203">
        <v>46</v>
      </c>
      <c r="L203">
        <v>30</v>
      </c>
      <c r="M203">
        <v>22</v>
      </c>
      <c r="N203">
        <v>32</v>
      </c>
      <c r="O203">
        <v>44</v>
      </c>
      <c r="P203" t="str">
        <f t="shared" si="16"/>
        <v>Gravel</v>
      </c>
      <c r="Q203" t="str">
        <f t="shared" si="18"/>
        <v>CG2</v>
      </c>
      <c r="R203" t="str">
        <f t="shared" si="17"/>
        <v>CG</v>
      </c>
    </row>
    <row r="204" spans="1:18" x14ac:dyDescent="0.25">
      <c r="A204" s="15"/>
      <c r="B204" s="1"/>
      <c r="C204" s="1">
        <v>231000039781</v>
      </c>
      <c r="D204" s="41" t="s">
        <v>70</v>
      </c>
      <c r="E204" s="41" t="s">
        <v>70</v>
      </c>
      <c r="F204" s="68" t="s">
        <v>25</v>
      </c>
      <c r="G204" s="76">
        <v>1</v>
      </c>
      <c r="H204" s="80" t="s">
        <v>113</v>
      </c>
      <c r="I204" s="76">
        <v>1</v>
      </c>
      <c r="J204">
        <v>14</v>
      </c>
      <c r="K204">
        <v>52</v>
      </c>
      <c r="L204">
        <v>28</v>
      </c>
      <c r="M204">
        <v>24</v>
      </c>
      <c r="N204">
        <v>32</v>
      </c>
      <c r="O204">
        <v>57.5</v>
      </c>
      <c r="P204" t="str">
        <f t="shared" si="16"/>
        <v>Gravel</v>
      </c>
      <c r="Q204" t="str">
        <f t="shared" si="18"/>
        <v>CG2</v>
      </c>
      <c r="R204" t="str">
        <f t="shared" si="17"/>
        <v>CG</v>
      </c>
    </row>
    <row r="205" spans="1:18" x14ac:dyDescent="0.25">
      <c r="A205" s="39">
        <v>192</v>
      </c>
      <c r="B205" s="38">
        <v>111547</v>
      </c>
      <c r="C205" s="38">
        <v>230000111547</v>
      </c>
      <c r="D205" s="40">
        <v>212</v>
      </c>
      <c r="E205" s="40">
        <v>512</v>
      </c>
      <c r="F205" s="41">
        <v>2</v>
      </c>
      <c r="G205" s="68" t="s">
        <v>73</v>
      </c>
      <c r="H205" s="80" t="s">
        <v>113</v>
      </c>
      <c r="I205" s="76" t="s">
        <v>73</v>
      </c>
      <c r="J205">
        <v>32</v>
      </c>
      <c r="K205">
        <v>168</v>
      </c>
      <c r="L205">
        <v>111</v>
      </c>
      <c r="M205">
        <v>53</v>
      </c>
      <c r="N205">
        <v>90</v>
      </c>
      <c r="O205">
        <v>1488</v>
      </c>
      <c r="P205" t="str">
        <f t="shared" ref="P205:P238" si="19">IF(N205 &lt;=2, "Silt", IF(N205&lt;=2.8, "Sand", (IF(N205&lt;=64, "Gravel",(IF(N205&lt;=256, "Cobble",("Boulder")))))))</f>
        <v>Cobble</v>
      </c>
      <c r="Q205" t="str">
        <f t="shared" si="18"/>
        <v>SC1</v>
      </c>
      <c r="R205" t="s">
        <v>53</v>
      </c>
    </row>
    <row r="206" spans="1:18" x14ac:dyDescent="0.25">
      <c r="A206" s="39">
        <v>67</v>
      </c>
      <c r="B206" s="38">
        <v>111583</v>
      </c>
      <c r="C206" s="38">
        <v>230000111583</v>
      </c>
      <c r="D206" s="41">
        <v>218</v>
      </c>
      <c r="E206" s="40">
        <v>518</v>
      </c>
      <c r="F206" s="41">
        <v>2</v>
      </c>
      <c r="G206" s="68" t="s">
        <v>73</v>
      </c>
      <c r="H206" s="80" t="s">
        <v>113</v>
      </c>
      <c r="I206" s="76" t="s">
        <v>73</v>
      </c>
      <c r="J206">
        <v>32</v>
      </c>
      <c r="K206">
        <v>85</v>
      </c>
      <c r="L206">
        <v>61</v>
      </c>
      <c r="M206">
        <v>55</v>
      </c>
      <c r="N206">
        <v>90</v>
      </c>
      <c r="O206">
        <v>493</v>
      </c>
      <c r="P206" t="str">
        <f t="shared" si="19"/>
        <v>Cobble</v>
      </c>
      <c r="Q206" t="str">
        <f t="shared" si="18"/>
        <v>SC1</v>
      </c>
      <c r="R206" t="s">
        <v>53</v>
      </c>
    </row>
    <row r="207" spans="1:18" x14ac:dyDescent="0.25">
      <c r="A207" s="39">
        <v>34</v>
      </c>
      <c r="B207" s="38">
        <v>111586</v>
      </c>
      <c r="C207" s="38">
        <v>230000111586</v>
      </c>
      <c r="D207" s="41">
        <v>254</v>
      </c>
      <c r="E207" s="40">
        <v>554</v>
      </c>
      <c r="F207" s="41">
        <v>2</v>
      </c>
      <c r="G207" s="68" t="s">
        <v>73</v>
      </c>
      <c r="H207" s="80" t="s">
        <v>113</v>
      </c>
      <c r="I207" s="76" t="s">
        <v>73</v>
      </c>
      <c r="J207">
        <v>32</v>
      </c>
      <c r="K207">
        <v>135</v>
      </c>
      <c r="L207">
        <v>97</v>
      </c>
      <c r="M207">
        <v>68</v>
      </c>
      <c r="N207">
        <v>128</v>
      </c>
      <c r="O207">
        <v>1766</v>
      </c>
      <c r="P207" t="str">
        <f t="shared" si="19"/>
        <v>Cobble</v>
      </c>
      <c r="Q207" t="str">
        <f t="shared" si="18"/>
        <v>SC2</v>
      </c>
      <c r="R207" t="s">
        <v>53</v>
      </c>
    </row>
    <row r="208" spans="1:18" x14ac:dyDescent="0.25">
      <c r="A208" s="44">
        <v>292</v>
      </c>
      <c r="B208" s="45">
        <v>111587</v>
      </c>
      <c r="C208" s="38">
        <v>230000111587</v>
      </c>
      <c r="D208" s="41">
        <v>264</v>
      </c>
      <c r="E208" s="40">
        <v>564</v>
      </c>
      <c r="F208" s="41">
        <v>2</v>
      </c>
      <c r="G208" s="68" t="s">
        <v>73</v>
      </c>
      <c r="H208" s="80" t="s">
        <v>113</v>
      </c>
      <c r="I208" s="76" t="s">
        <v>73</v>
      </c>
      <c r="J208" s="43">
        <v>32</v>
      </c>
      <c r="K208" s="43">
        <v>320</v>
      </c>
      <c r="L208" s="43">
        <v>235</v>
      </c>
      <c r="M208" s="43">
        <v>105</v>
      </c>
      <c r="N208" s="43">
        <v>256</v>
      </c>
      <c r="O208" s="43">
        <v>11600</v>
      </c>
      <c r="P208" t="str">
        <f t="shared" si="19"/>
        <v>Cobble</v>
      </c>
      <c r="Q208" t="str">
        <f t="shared" si="18"/>
        <v>LC2</v>
      </c>
      <c r="R208" t="s">
        <v>60</v>
      </c>
    </row>
    <row r="209" spans="1:18" x14ac:dyDescent="0.25">
      <c r="A209" s="39">
        <v>71</v>
      </c>
      <c r="B209" s="38">
        <v>111599</v>
      </c>
      <c r="C209" s="38">
        <v>230000111599</v>
      </c>
      <c r="D209" s="41">
        <v>226</v>
      </c>
      <c r="E209" s="40">
        <v>526</v>
      </c>
      <c r="F209" s="41">
        <v>2</v>
      </c>
      <c r="G209" s="68" t="s">
        <v>73</v>
      </c>
      <c r="H209" s="80" t="s">
        <v>113</v>
      </c>
      <c r="I209" s="76" t="s">
        <v>73</v>
      </c>
      <c r="J209">
        <v>32</v>
      </c>
      <c r="K209">
        <v>135</v>
      </c>
      <c r="L209">
        <v>120</v>
      </c>
      <c r="M209">
        <v>75</v>
      </c>
      <c r="N209">
        <v>128</v>
      </c>
      <c r="O209">
        <v>1877</v>
      </c>
      <c r="P209" t="str">
        <f t="shared" si="19"/>
        <v>Cobble</v>
      </c>
      <c r="Q209" t="str">
        <f t="shared" si="18"/>
        <v>SC2</v>
      </c>
      <c r="R209" t="s">
        <v>53</v>
      </c>
    </row>
    <row r="210" spans="1:18" x14ac:dyDescent="0.25">
      <c r="A210" s="39">
        <v>102</v>
      </c>
      <c r="B210" s="38">
        <v>111602</v>
      </c>
      <c r="C210" s="38">
        <v>230000111602</v>
      </c>
      <c r="D210" s="41">
        <v>275</v>
      </c>
      <c r="E210" s="41">
        <v>575</v>
      </c>
      <c r="F210" s="41">
        <v>2</v>
      </c>
      <c r="G210" s="68" t="s">
        <v>73</v>
      </c>
      <c r="H210" s="80" t="s">
        <v>113</v>
      </c>
      <c r="I210" s="76" t="s">
        <v>73</v>
      </c>
      <c r="J210">
        <v>32</v>
      </c>
      <c r="K210">
        <v>178</v>
      </c>
      <c r="L210">
        <v>155</v>
      </c>
      <c r="M210">
        <v>48</v>
      </c>
      <c r="N210">
        <v>180</v>
      </c>
      <c r="O210">
        <v>2087</v>
      </c>
      <c r="P210" t="str">
        <f t="shared" si="19"/>
        <v>Cobble</v>
      </c>
      <c r="Q210" t="str">
        <f t="shared" si="18"/>
        <v>LC1</v>
      </c>
      <c r="R210" t="s">
        <v>60</v>
      </c>
    </row>
    <row r="211" spans="1:18" x14ac:dyDescent="0.25">
      <c r="A211" s="39">
        <v>39</v>
      </c>
      <c r="B211" s="38">
        <v>111603</v>
      </c>
      <c r="C211" s="38">
        <v>230000111603</v>
      </c>
      <c r="D211" s="41">
        <v>266</v>
      </c>
      <c r="E211" s="40">
        <v>566</v>
      </c>
      <c r="F211" s="41">
        <v>2</v>
      </c>
      <c r="G211" s="68" t="s">
        <v>73</v>
      </c>
      <c r="H211" s="80" t="s">
        <v>113</v>
      </c>
      <c r="I211" s="76" t="s">
        <v>73</v>
      </c>
      <c r="J211">
        <v>32</v>
      </c>
      <c r="K211">
        <v>181</v>
      </c>
      <c r="L211">
        <v>125</v>
      </c>
      <c r="M211">
        <v>100</v>
      </c>
      <c r="N211">
        <v>128</v>
      </c>
      <c r="O211">
        <v>3827</v>
      </c>
      <c r="P211" t="str">
        <f t="shared" si="19"/>
        <v>Cobble</v>
      </c>
      <c r="Q211" t="str">
        <f t="shared" ref="Q211:Q225" si="20">IF(N211 &lt;=2, "silt", IF(N211&lt;=2.8, "VFG1", (IF(N211&lt;=4, "VFG2",(IF(N211&lt;=5.6, "FG1",(IF(N211&lt;=8, "FG2",(IF(N211&lt;=11, "MG1",(IF(N211&lt;=16, "MG2",(IF(N211&lt;=22.6, "CG1",(IF(N211&lt;=32, "CG2",(IF(N211&lt;=45, "VCG1",(IF(N211&lt;=64, "VCG2",(IF(N211&lt;=90, "SC1",(IF(N211&lt;=128, "SC2",(IF(N211&lt;=180, "LC1",(IF(N211&lt;=256, "LC2",(IF(N211&lt;=362, "SB1",(IF(N211&lt;=512, "SB2",(IF(N211&lt;=1024, "MB",(IF(N211&lt;=2048, "LVLB"))))))))))))))))))))))))))))))))))))</f>
        <v>SC2</v>
      </c>
      <c r="R211" t="s">
        <v>53</v>
      </c>
    </row>
    <row r="212" spans="1:18" x14ac:dyDescent="0.25">
      <c r="A212" s="39">
        <v>15</v>
      </c>
      <c r="B212" s="38">
        <v>111605</v>
      </c>
      <c r="C212" s="38">
        <v>230000111605</v>
      </c>
      <c r="D212" s="41">
        <v>286</v>
      </c>
      <c r="E212" s="40">
        <v>586</v>
      </c>
      <c r="F212" s="41">
        <v>2</v>
      </c>
      <c r="G212" s="68" t="s">
        <v>73</v>
      </c>
      <c r="H212" s="80" t="s">
        <v>113</v>
      </c>
      <c r="I212" s="76" t="s">
        <v>73</v>
      </c>
      <c r="J212">
        <v>32</v>
      </c>
      <c r="K212">
        <v>140</v>
      </c>
      <c r="L212">
        <v>121</v>
      </c>
      <c r="M212">
        <v>59</v>
      </c>
      <c r="N212">
        <v>128</v>
      </c>
      <c r="O212">
        <v>1380</v>
      </c>
      <c r="P212" t="str">
        <f t="shared" si="19"/>
        <v>Cobble</v>
      </c>
      <c r="Q212" t="str">
        <f t="shared" si="20"/>
        <v>SC2</v>
      </c>
      <c r="R212" t="s">
        <v>53</v>
      </c>
    </row>
    <row r="213" spans="1:18" x14ac:dyDescent="0.25">
      <c r="A213" s="39">
        <v>26</v>
      </c>
      <c r="B213" s="38">
        <v>111621</v>
      </c>
      <c r="C213" s="38">
        <v>230000111621</v>
      </c>
      <c r="D213" s="41">
        <v>236</v>
      </c>
      <c r="E213" s="40">
        <v>536</v>
      </c>
      <c r="F213" s="41">
        <v>2</v>
      </c>
      <c r="G213" s="68" t="s">
        <v>73</v>
      </c>
      <c r="H213" s="80" t="s">
        <v>113</v>
      </c>
      <c r="I213" s="76" t="s">
        <v>73</v>
      </c>
      <c r="J213">
        <v>32</v>
      </c>
      <c r="K213">
        <v>118</v>
      </c>
      <c r="L213">
        <v>79</v>
      </c>
      <c r="M213">
        <v>65</v>
      </c>
      <c r="N213">
        <v>90</v>
      </c>
      <c r="O213">
        <v>1151</v>
      </c>
      <c r="P213" t="str">
        <f t="shared" si="19"/>
        <v>Cobble</v>
      </c>
      <c r="Q213" t="str">
        <f t="shared" si="20"/>
        <v>SC1</v>
      </c>
      <c r="R213" t="s">
        <v>53</v>
      </c>
    </row>
    <row r="214" spans="1:18" x14ac:dyDescent="0.25">
      <c r="A214" s="39">
        <v>37</v>
      </c>
      <c r="B214" s="38">
        <v>111629</v>
      </c>
      <c r="C214" s="38">
        <v>230000111629</v>
      </c>
      <c r="D214" s="41">
        <v>244</v>
      </c>
      <c r="E214" s="40">
        <v>544</v>
      </c>
      <c r="F214" s="41">
        <v>2</v>
      </c>
      <c r="G214" s="68" t="s">
        <v>73</v>
      </c>
      <c r="H214" s="80" t="s">
        <v>113</v>
      </c>
      <c r="I214" s="76" t="s">
        <v>73</v>
      </c>
      <c r="J214">
        <v>32</v>
      </c>
      <c r="K214">
        <v>155</v>
      </c>
      <c r="L214">
        <v>132</v>
      </c>
      <c r="M214">
        <v>54</v>
      </c>
      <c r="N214">
        <v>128</v>
      </c>
      <c r="O214">
        <v>1834</v>
      </c>
      <c r="P214" t="str">
        <f t="shared" si="19"/>
        <v>Cobble</v>
      </c>
      <c r="Q214" t="str">
        <f t="shared" si="20"/>
        <v>SC2</v>
      </c>
      <c r="R214" t="s">
        <v>53</v>
      </c>
    </row>
    <row r="215" spans="1:18" x14ac:dyDescent="0.25">
      <c r="A215" s="44">
        <v>288</v>
      </c>
      <c r="B215" s="45">
        <v>111634</v>
      </c>
      <c r="C215" s="47">
        <v>230000111634</v>
      </c>
      <c r="D215" s="41">
        <v>261</v>
      </c>
      <c r="E215" s="41">
        <v>561</v>
      </c>
      <c r="F215" s="41">
        <v>2</v>
      </c>
      <c r="G215" s="68" t="s">
        <v>73</v>
      </c>
      <c r="H215" s="80" t="s">
        <v>113</v>
      </c>
      <c r="I215" s="76" t="s">
        <v>73</v>
      </c>
      <c r="J215" s="43">
        <v>32</v>
      </c>
      <c r="K215" s="43">
        <v>367</v>
      </c>
      <c r="L215" s="43">
        <v>215</v>
      </c>
      <c r="M215" s="43">
        <v>128</v>
      </c>
      <c r="N215" s="43">
        <v>256</v>
      </c>
      <c r="O215" s="43">
        <v>16700</v>
      </c>
      <c r="P215" t="str">
        <f t="shared" si="19"/>
        <v>Cobble</v>
      </c>
      <c r="Q215" t="str">
        <f t="shared" si="20"/>
        <v>LC2</v>
      </c>
      <c r="R215" t="s">
        <v>60</v>
      </c>
    </row>
    <row r="216" spans="1:18" x14ac:dyDescent="0.25">
      <c r="A216" s="39">
        <v>107</v>
      </c>
      <c r="B216" s="38">
        <v>111645</v>
      </c>
      <c r="C216" s="38">
        <v>230000111645</v>
      </c>
      <c r="D216" s="41">
        <v>276</v>
      </c>
      <c r="E216" s="40">
        <v>576</v>
      </c>
      <c r="F216" s="41">
        <v>2</v>
      </c>
      <c r="G216" s="68" t="s">
        <v>73</v>
      </c>
      <c r="H216" s="80" t="s">
        <v>113</v>
      </c>
      <c r="I216" s="76" t="s">
        <v>73</v>
      </c>
      <c r="J216">
        <v>32</v>
      </c>
      <c r="K216">
        <v>134</v>
      </c>
      <c r="L216">
        <v>101</v>
      </c>
      <c r="M216">
        <v>91</v>
      </c>
      <c r="N216">
        <v>128</v>
      </c>
      <c r="O216">
        <v>2037</v>
      </c>
      <c r="P216" t="str">
        <f t="shared" si="19"/>
        <v>Cobble</v>
      </c>
      <c r="Q216" t="str">
        <f t="shared" si="20"/>
        <v>SC2</v>
      </c>
      <c r="R216" t="s">
        <v>53</v>
      </c>
    </row>
    <row r="217" spans="1:18" x14ac:dyDescent="0.25">
      <c r="A217" s="39">
        <v>48</v>
      </c>
      <c r="B217" s="38">
        <v>111657</v>
      </c>
      <c r="C217" s="38">
        <v>230000111657</v>
      </c>
      <c r="D217" s="41">
        <v>211</v>
      </c>
      <c r="E217" s="41">
        <v>511</v>
      </c>
      <c r="F217" s="41">
        <v>2</v>
      </c>
      <c r="G217" s="68" t="s">
        <v>73</v>
      </c>
      <c r="H217" s="80" t="s">
        <v>113</v>
      </c>
      <c r="I217" s="76" t="s">
        <v>73</v>
      </c>
      <c r="J217">
        <v>32</v>
      </c>
      <c r="K217">
        <v>100</v>
      </c>
      <c r="L217">
        <v>72</v>
      </c>
      <c r="M217">
        <v>42</v>
      </c>
      <c r="N217" s="43">
        <v>64</v>
      </c>
      <c r="O217">
        <v>379</v>
      </c>
      <c r="P217" t="str">
        <f t="shared" si="19"/>
        <v>Gravel</v>
      </c>
      <c r="Q217" t="str">
        <f t="shared" si="20"/>
        <v>VCG2</v>
      </c>
      <c r="R217" t="s">
        <v>52</v>
      </c>
    </row>
    <row r="218" spans="1:18" x14ac:dyDescent="0.25">
      <c r="A218" s="39">
        <v>72</v>
      </c>
      <c r="B218" s="38">
        <v>111658</v>
      </c>
      <c r="C218" s="38">
        <v>230000111658</v>
      </c>
      <c r="D218" s="41">
        <v>247</v>
      </c>
      <c r="E218" s="41">
        <v>547</v>
      </c>
      <c r="F218" s="41">
        <v>2</v>
      </c>
      <c r="G218" s="68" t="s">
        <v>73</v>
      </c>
      <c r="H218" s="80" t="s">
        <v>113</v>
      </c>
      <c r="I218" s="76" t="s">
        <v>73</v>
      </c>
      <c r="J218">
        <v>32</v>
      </c>
      <c r="K218">
        <v>90</v>
      </c>
      <c r="L218">
        <v>83</v>
      </c>
      <c r="M218">
        <v>56</v>
      </c>
      <c r="N218">
        <v>90</v>
      </c>
      <c r="O218">
        <v>732</v>
      </c>
      <c r="P218" t="str">
        <f t="shared" si="19"/>
        <v>Cobble</v>
      </c>
      <c r="Q218" t="str">
        <f t="shared" si="20"/>
        <v>SC1</v>
      </c>
      <c r="R218" t="s">
        <v>53</v>
      </c>
    </row>
    <row r="219" spans="1:18" x14ac:dyDescent="0.25">
      <c r="A219" s="39">
        <v>66</v>
      </c>
      <c r="B219" s="38">
        <v>111660</v>
      </c>
      <c r="C219" s="38">
        <v>230000111660</v>
      </c>
      <c r="D219" s="41">
        <v>274</v>
      </c>
      <c r="E219" s="40">
        <v>574</v>
      </c>
      <c r="F219" s="41">
        <v>2</v>
      </c>
      <c r="G219" s="68" t="s">
        <v>73</v>
      </c>
      <c r="H219" s="80" t="s">
        <v>113</v>
      </c>
      <c r="I219" s="76" t="s">
        <v>73</v>
      </c>
      <c r="J219">
        <v>32</v>
      </c>
      <c r="K219">
        <v>112</v>
      </c>
      <c r="L219">
        <v>87</v>
      </c>
      <c r="M219">
        <v>57</v>
      </c>
      <c r="N219">
        <v>90</v>
      </c>
      <c r="O219">
        <v>727</v>
      </c>
      <c r="P219" t="str">
        <f t="shared" si="19"/>
        <v>Cobble</v>
      </c>
      <c r="Q219" t="str">
        <f t="shared" si="20"/>
        <v>SC1</v>
      </c>
      <c r="R219" t="s">
        <v>53</v>
      </c>
    </row>
    <row r="220" spans="1:18" x14ac:dyDescent="0.25">
      <c r="A220" s="39">
        <v>29</v>
      </c>
      <c r="B220" s="38">
        <v>111671</v>
      </c>
      <c r="C220" s="38">
        <v>230000111671</v>
      </c>
      <c r="D220" s="41">
        <v>239</v>
      </c>
      <c r="E220" s="41">
        <v>539</v>
      </c>
      <c r="F220" s="41">
        <v>2</v>
      </c>
      <c r="G220" s="68" t="s">
        <v>73</v>
      </c>
      <c r="H220" s="80" t="s">
        <v>113</v>
      </c>
      <c r="I220" s="76" t="s">
        <v>73</v>
      </c>
      <c r="J220">
        <v>32</v>
      </c>
      <c r="K220">
        <v>110</v>
      </c>
      <c r="L220">
        <v>93</v>
      </c>
      <c r="M220">
        <v>42</v>
      </c>
      <c r="N220">
        <v>90</v>
      </c>
      <c r="O220">
        <v>657</v>
      </c>
      <c r="P220" t="str">
        <f t="shared" si="19"/>
        <v>Cobble</v>
      </c>
      <c r="Q220" t="str">
        <f t="shared" si="20"/>
        <v>SC1</v>
      </c>
      <c r="R220" t="s">
        <v>53</v>
      </c>
    </row>
    <row r="221" spans="1:18" x14ac:dyDescent="0.25">
      <c r="A221" s="39">
        <v>73</v>
      </c>
      <c r="B221" s="38">
        <v>111694</v>
      </c>
      <c r="C221" s="38">
        <v>230000111694</v>
      </c>
      <c r="D221" s="41">
        <v>287</v>
      </c>
      <c r="E221" s="41">
        <v>587</v>
      </c>
      <c r="F221" s="41">
        <v>2</v>
      </c>
      <c r="G221" s="68" t="s">
        <v>73</v>
      </c>
      <c r="H221" s="80" t="s">
        <v>113</v>
      </c>
      <c r="I221" s="76" t="s">
        <v>73</v>
      </c>
      <c r="J221">
        <v>32</v>
      </c>
      <c r="K221">
        <v>150</v>
      </c>
      <c r="L221">
        <v>109</v>
      </c>
      <c r="M221">
        <v>88</v>
      </c>
      <c r="N221">
        <v>128</v>
      </c>
      <c r="O221">
        <v>1738</v>
      </c>
      <c r="P221" t="str">
        <f t="shared" si="19"/>
        <v>Cobble</v>
      </c>
      <c r="Q221" t="str">
        <f t="shared" si="20"/>
        <v>SC2</v>
      </c>
      <c r="R221" t="s">
        <v>53</v>
      </c>
    </row>
    <row r="222" spans="1:18" x14ac:dyDescent="0.25">
      <c r="A222" s="39">
        <v>47</v>
      </c>
      <c r="B222" s="38">
        <v>111704</v>
      </c>
      <c r="C222" s="38">
        <v>230000111704</v>
      </c>
      <c r="D222" s="41">
        <v>209</v>
      </c>
      <c r="E222" s="41">
        <v>509</v>
      </c>
      <c r="F222" s="41">
        <v>2</v>
      </c>
      <c r="G222" s="68" t="s">
        <v>73</v>
      </c>
      <c r="H222" s="80" t="s">
        <v>113</v>
      </c>
      <c r="I222" s="76" t="s">
        <v>73</v>
      </c>
      <c r="J222">
        <v>32</v>
      </c>
      <c r="K222">
        <v>95</v>
      </c>
      <c r="L222">
        <v>73</v>
      </c>
      <c r="M222">
        <v>41</v>
      </c>
      <c r="N222" s="43">
        <v>64</v>
      </c>
      <c r="O222">
        <v>416</v>
      </c>
      <c r="P222" t="str">
        <f t="shared" si="19"/>
        <v>Gravel</v>
      </c>
      <c r="Q222" t="str">
        <f t="shared" si="20"/>
        <v>VCG2</v>
      </c>
      <c r="R222" t="s">
        <v>52</v>
      </c>
    </row>
    <row r="223" spans="1:18" x14ac:dyDescent="0.25">
      <c r="A223" s="39">
        <v>101</v>
      </c>
      <c r="B223" s="38">
        <v>111709</v>
      </c>
      <c r="C223" s="38">
        <v>230000111709</v>
      </c>
      <c r="D223" s="41">
        <v>285</v>
      </c>
      <c r="E223" s="41">
        <v>585</v>
      </c>
      <c r="F223" s="41">
        <v>2</v>
      </c>
      <c r="G223" s="68" t="s">
        <v>73</v>
      </c>
      <c r="H223" s="80" t="s">
        <v>113</v>
      </c>
      <c r="I223" s="76" t="s">
        <v>73</v>
      </c>
      <c r="J223">
        <v>32</v>
      </c>
      <c r="K223">
        <v>201</v>
      </c>
      <c r="L223">
        <v>182</v>
      </c>
      <c r="M223">
        <v>58</v>
      </c>
      <c r="N223">
        <v>180</v>
      </c>
      <c r="O223">
        <v>3584</v>
      </c>
      <c r="P223" t="str">
        <f t="shared" si="19"/>
        <v>Cobble</v>
      </c>
      <c r="Q223" t="str">
        <f t="shared" si="20"/>
        <v>LC1</v>
      </c>
      <c r="R223" t="s">
        <v>60</v>
      </c>
    </row>
    <row r="224" spans="1:18" x14ac:dyDescent="0.25">
      <c r="A224" s="39">
        <v>25</v>
      </c>
      <c r="B224" s="38">
        <v>111718</v>
      </c>
      <c r="C224" s="38">
        <v>230000111718</v>
      </c>
      <c r="D224" s="41">
        <v>248</v>
      </c>
      <c r="E224" s="40">
        <v>548</v>
      </c>
      <c r="F224" s="41">
        <v>2</v>
      </c>
      <c r="G224" s="68" t="s">
        <v>73</v>
      </c>
      <c r="H224" s="80" t="s">
        <v>113</v>
      </c>
      <c r="I224" s="76" t="s">
        <v>73</v>
      </c>
      <c r="J224">
        <v>32</v>
      </c>
      <c r="K224">
        <v>85</v>
      </c>
      <c r="L224">
        <v>72</v>
      </c>
      <c r="M224">
        <v>57</v>
      </c>
      <c r="N224">
        <v>90</v>
      </c>
      <c r="O224">
        <v>509</v>
      </c>
      <c r="P224" t="str">
        <f t="shared" si="19"/>
        <v>Cobble</v>
      </c>
      <c r="Q224" t="str">
        <f t="shared" si="20"/>
        <v>SC1</v>
      </c>
      <c r="R224" t="s">
        <v>53</v>
      </c>
    </row>
    <row r="225" spans="1:18" x14ac:dyDescent="0.25">
      <c r="A225" s="39">
        <v>68</v>
      </c>
      <c r="B225" s="38">
        <v>111719</v>
      </c>
      <c r="C225" s="38">
        <v>230000111719</v>
      </c>
      <c r="D225" s="41">
        <v>263</v>
      </c>
      <c r="E225" s="41">
        <v>563</v>
      </c>
      <c r="F225" s="41">
        <v>2</v>
      </c>
      <c r="G225" s="68" t="s">
        <v>73</v>
      </c>
      <c r="H225" s="80" t="s">
        <v>113</v>
      </c>
      <c r="I225" s="76" t="s">
        <v>73</v>
      </c>
      <c r="J225">
        <v>32</v>
      </c>
      <c r="K225">
        <v>165</v>
      </c>
      <c r="L225">
        <v>110</v>
      </c>
      <c r="M225">
        <v>61</v>
      </c>
      <c r="N225">
        <v>128</v>
      </c>
      <c r="O225">
        <v>1712</v>
      </c>
      <c r="P225" t="str">
        <f t="shared" si="19"/>
        <v>Cobble</v>
      </c>
      <c r="Q225" t="str">
        <f t="shared" si="20"/>
        <v>SC2</v>
      </c>
      <c r="R225" t="s">
        <v>53</v>
      </c>
    </row>
    <row r="226" spans="1:18" x14ac:dyDescent="0.25">
      <c r="A226" s="44">
        <v>290</v>
      </c>
      <c r="B226" s="45">
        <v>111729</v>
      </c>
      <c r="C226" s="38">
        <v>230000111729</v>
      </c>
      <c r="D226" s="41">
        <v>281</v>
      </c>
      <c r="E226" s="41">
        <v>581</v>
      </c>
      <c r="F226" s="41">
        <v>2</v>
      </c>
      <c r="G226" s="68" t="s">
        <v>73</v>
      </c>
      <c r="H226" s="80" t="s">
        <v>113</v>
      </c>
      <c r="I226" s="76" t="s">
        <v>73</v>
      </c>
      <c r="J226" s="43">
        <v>32</v>
      </c>
      <c r="K226" s="43">
        <v>346</v>
      </c>
      <c r="L226" s="43">
        <v>280</v>
      </c>
      <c r="M226" s="43">
        <v>115</v>
      </c>
      <c r="N226" t="s">
        <v>68</v>
      </c>
      <c r="O226" s="43">
        <v>21300</v>
      </c>
      <c r="P226" t="str">
        <f t="shared" si="19"/>
        <v>Boulder</v>
      </c>
      <c r="Q226" t="s">
        <v>69</v>
      </c>
      <c r="R226" t="s">
        <v>64</v>
      </c>
    </row>
    <row r="227" spans="1:18" x14ac:dyDescent="0.25">
      <c r="A227" s="39">
        <v>78</v>
      </c>
      <c r="B227" s="38">
        <v>111732</v>
      </c>
      <c r="C227" s="38">
        <v>230000111732</v>
      </c>
      <c r="D227" s="41">
        <v>228</v>
      </c>
      <c r="E227" s="40">
        <v>528</v>
      </c>
      <c r="F227" s="41">
        <v>2</v>
      </c>
      <c r="G227" s="68" t="s">
        <v>73</v>
      </c>
      <c r="H227" s="80" t="s">
        <v>113</v>
      </c>
      <c r="I227" s="76" t="s">
        <v>73</v>
      </c>
      <c r="J227">
        <v>32</v>
      </c>
      <c r="K227">
        <v>210</v>
      </c>
      <c r="L227">
        <v>158</v>
      </c>
      <c r="M227">
        <v>107</v>
      </c>
      <c r="N227">
        <v>180</v>
      </c>
      <c r="O227">
        <v>3929</v>
      </c>
      <c r="P227" t="str">
        <f t="shared" si="19"/>
        <v>Cobble</v>
      </c>
      <c r="Q227" t="str">
        <f t="shared" ref="Q227:Q265" si="21">IF(N227 &lt;=2, "silt", IF(N227&lt;=2.8, "VFG1", (IF(N227&lt;=4, "VFG2",(IF(N227&lt;=5.6, "FG1",(IF(N227&lt;=8, "FG2",(IF(N227&lt;=11, "MG1",(IF(N227&lt;=16, "MG2",(IF(N227&lt;=22.6, "CG1",(IF(N227&lt;=32, "CG2",(IF(N227&lt;=45, "VCG1",(IF(N227&lt;=64, "VCG2",(IF(N227&lt;=90, "SC1",(IF(N227&lt;=128, "SC2",(IF(N227&lt;=180, "LC1",(IF(N227&lt;=256, "LC2",(IF(N227&lt;=362, "SB1",(IF(N227&lt;=512, "SB2",(IF(N227&lt;=1024, "MB",(IF(N227&lt;=2048, "LVLB"))))))))))))))))))))))))))))))))))))</f>
        <v>LC1</v>
      </c>
      <c r="R227" t="s">
        <v>60</v>
      </c>
    </row>
    <row r="228" spans="1:18" x14ac:dyDescent="0.25">
      <c r="A228" s="39">
        <v>76</v>
      </c>
      <c r="B228" s="38">
        <v>111738</v>
      </c>
      <c r="C228" s="38">
        <v>230000111738</v>
      </c>
      <c r="D228" s="41">
        <v>259</v>
      </c>
      <c r="E228" s="41">
        <v>559</v>
      </c>
      <c r="F228" s="41">
        <v>2</v>
      </c>
      <c r="G228" s="68" t="s">
        <v>73</v>
      </c>
      <c r="H228" s="80" t="s">
        <v>113</v>
      </c>
      <c r="I228" s="76" t="s">
        <v>73</v>
      </c>
      <c r="J228">
        <v>32</v>
      </c>
      <c r="K228">
        <v>140</v>
      </c>
      <c r="L228">
        <v>110</v>
      </c>
      <c r="M228">
        <v>77</v>
      </c>
      <c r="N228">
        <v>128</v>
      </c>
      <c r="O228">
        <v>1999</v>
      </c>
      <c r="P228" t="str">
        <f t="shared" si="19"/>
        <v>Cobble</v>
      </c>
      <c r="Q228" t="str">
        <f t="shared" si="21"/>
        <v>SC2</v>
      </c>
      <c r="R228" t="s">
        <v>53</v>
      </c>
    </row>
    <row r="229" spans="1:18" x14ac:dyDescent="0.25">
      <c r="A229" s="42">
        <v>271</v>
      </c>
      <c r="B229" s="38">
        <v>607506</v>
      </c>
      <c r="C229" s="38">
        <v>228000607506</v>
      </c>
      <c r="D229" s="41">
        <v>234</v>
      </c>
      <c r="E229" s="40">
        <v>534</v>
      </c>
      <c r="F229" s="41">
        <v>2</v>
      </c>
      <c r="G229" s="68" t="s">
        <v>73</v>
      </c>
      <c r="H229" s="80" t="s">
        <v>113</v>
      </c>
      <c r="I229" s="76" t="s">
        <v>73</v>
      </c>
      <c r="J229">
        <v>23</v>
      </c>
      <c r="K229">
        <v>87</v>
      </c>
      <c r="L229">
        <v>72</v>
      </c>
      <c r="M229">
        <v>35</v>
      </c>
      <c r="N229" s="43">
        <v>64</v>
      </c>
      <c r="O229" s="43">
        <v>423</v>
      </c>
      <c r="P229" t="str">
        <f t="shared" si="19"/>
        <v>Gravel</v>
      </c>
      <c r="Q229" t="str">
        <f t="shared" si="21"/>
        <v>VCG2</v>
      </c>
      <c r="R229" t="s">
        <v>52</v>
      </c>
    </row>
    <row r="230" spans="1:18" x14ac:dyDescent="0.25">
      <c r="A230" s="42">
        <v>257</v>
      </c>
      <c r="B230" s="38">
        <v>607528</v>
      </c>
      <c r="C230" s="38">
        <v>228000607528</v>
      </c>
      <c r="D230" s="41">
        <v>230</v>
      </c>
      <c r="E230" s="40">
        <v>530</v>
      </c>
      <c r="F230" s="41">
        <v>2</v>
      </c>
      <c r="G230" s="68" t="s">
        <v>73</v>
      </c>
      <c r="H230" s="80" t="s">
        <v>113</v>
      </c>
      <c r="I230" s="76" t="s">
        <v>73</v>
      </c>
      <c r="J230">
        <v>23</v>
      </c>
      <c r="K230">
        <v>84</v>
      </c>
      <c r="L230">
        <v>69</v>
      </c>
      <c r="M230">
        <v>41</v>
      </c>
      <c r="N230" s="43">
        <v>64</v>
      </c>
      <c r="O230" s="43">
        <v>409</v>
      </c>
      <c r="P230" t="str">
        <f t="shared" si="19"/>
        <v>Gravel</v>
      </c>
      <c r="Q230" t="str">
        <f t="shared" si="21"/>
        <v>VCG2</v>
      </c>
      <c r="R230" t="s">
        <v>52</v>
      </c>
    </row>
    <row r="231" spans="1:18" x14ac:dyDescent="0.25">
      <c r="A231" s="42">
        <v>274</v>
      </c>
      <c r="B231" s="38">
        <v>607538</v>
      </c>
      <c r="C231" s="38">
        <v>228000607538</v>
      </c>
      <c r="D231" s="41">
        <v>267</v>
      </c>
      <c r="E231" s="41">
        <v>567</v>
      </c>
      <c r="F231" s="41">
        <v>2</v>
      </c>
      <c r="G231" s="68" t="s">
        <v>73</v>
      </c>
      <c r="H231" s="80" t="s">
        <v>113</v>
      </c>
      <c r="I231" s="76" t="s">
        <v>73</v>
      </c>
      <c r="J231">
        <v>23</v>
      </c>
      <c r="K231">
        <v>74</v>
      </c>
      <c r="L231">
        <v>53</v>
      </c>
      <c r="M231">
        <v>22</v>
      </c>
      <c r="N231" s="43">
        <v>64</v>
      </c>
      <c r="O231" s="43">
        <v>257</v>
      </c>
      <c r="P231" t="str">
        <f t="shared" si="19"/>
        <v>Gravel</v>
      </c>
      <c r="Q231" t="str">
        <f t="shared" si="21"/>
        <v>VCG2</v>
      </c>
      <c r="R231" t="s">
        <v>52</v>
      </c>
    </row>
    <row r="232" spans="1:18" x14ac:dyDescent="0.25">
      <c r="A232" s="42">
        <v>275</v>
      </c>
      <c r="B232" s="38">
        <v>607539</v>
      </c>
      <c r="C232" s="38">
        <v>228000607539</v>
      </c>
      <c r="D232" s="41">
        <v>284</v>
      </c>
      <c r="E232" s="40">
        <v>584</v>
      </c>
      <c r="F232" s="41">
        <v>2</v>
      </c>
      <c r="G232" s="68" t="s">
        <v>73</v>
      </c>
      <c r="H232" s="80" t="s">
        <v>113</v>
      </c>
      <c r="I232" s="76" t="s">
        <v>73</v>
      </c>
      <c r="J232">
        <v>23</v>
      </c>
      <c r="K232">
        <v>110</v>
      </c>
      <c r="L232">
        <v>63</v>
      </c>
      <c r="M232">
        <v>31</v>
      </c>
      <c r="N232" s="43">
        <v>64</v>
      </c>
      <c r="O232" s="43">
        <v>372</v>
      </c>
      <c r="P232" t="str">
        <f t="shared" si="19"/>
        <v>Gravel</v>
      </c>
      <c r="Q232" t="str">
        <f t="shared" si="21"/>
        <v>VCG2</v>
      </c>
      <c r="R232" t="s">
        <v>52</v>
      </c>
    </row>
    <row r="233" spans="1:18" x14ac:dyDescent="0.25">
      <c r="A233" s="42">
        <v>280</v>
      </c>
      <c r="B233" s="38">
        <v>607547</v>
      </c>
      <c r="C233" s="38">
        <v>228000607547</v>
      </c>
      <c r="D233" s="41">
        <v>277</v>
      </c>
      <c r="E233" s="41">
        <v>577</v>
      </c>
      <c r="F233" s="41">
        <v>2</v>
      </c>
      <c r="G233" s="68" t="s">
        <v>73</v>
      </c>
      <c r="H233" s="80" t="s">
        <v>113</v>
      </c>
      <c r="I233" s="76" t="s">
        <v>73</v>
      </c>
      <c r="J233">
        <v>23</v>
      </c>
      <c r="K233">
        <v>80</v>
      </c>
      <c r="L233">
        <v>70</v>
      </c>
      <c r="M233">
        <v>43</v>
      </c>
      <c r="N233" s="43">
        <v>64</v>
      </c>
      <c r="O233" s="43">
        <v>370</v>
      </c>
      <c r="P233" t="str">
        <f t="shared" si="19"/>
        <v>Gravel</v>
      </c>
      <c r="Q233" t="str">
        <f t="shared" si="21"/>
        <v>VCG2</v>
      </c>
      <c r="R233" t="s">
        <v>52</v>
      </c>
    </row>
    <row r="234" spans="1:18" x14ac:dyDescent="0.25">
      <c r="A234" s="42">
        <v>251</v>
      </c>
      <c r="B234" s="38">
        <v>607558</v>
      </c>
      <c r="C234" s="38">
        <v>228000607558</v>
      </c>
      <c r="D234" s="41">
        <v>296</v>
      </c>
      <c r="E234" s="40">
        <v>596</v>
      </c>
      <c r="F234" s="41">
        <v>2</v>
      </c>
      <c r="G234" s="68" t="s">
        <v>73</v>
      </c>
      <c r="H234" s="80" t="s">
        <v>113</v>
      </c>
      <c r="I234" s="76" t="s">
        <v>73</v>
      </c>
      <c r="J234">
        <v>23</v>
      </c>
      <c r="K234">
        <v>88</v>
      </c>
      <c r="L234">
        <v>73</v>
      </c>
      <c r="M234">
        <v>38</v>
      </c>
      <c r="N234" s="43">
        <v>64</v>
      </c>
      <c r="O234" s="43">
        <v>444</v>
      </c>
      <c r="P234" t="str">
        <f t="shared" si="19"/>
        <v>Gravel</v>
      </c>
      <c r="Q234" t="str">
        <f t="shared" si="21"/>
        <v>VCG2</v>
      </c>
      <c r="R234" t="s">
        <v>52</v>
      </c>
    </row>
    <row r="235" spans="1:18" x14ac:dyDescent="0.25">
      <c r="A235" s="42">
        <v>264</v>
      </c>
      <c r="B235" s="38">
        <v>607561</v>
      </c>
      <c r="C235" s="38">
        <v>228000607561</v>
      </c>
      <c r="D235" s="41">
        <v>255</v>
      </c>
      <c r="E235" s="41">
        <v>555</v>
      </c>
      <c r="F235" s="41">
        <v>2</v>
      </c>
      <c r="G235" s="68" t="s">
        <v>73</v>
      </c>
      <c r="H235" s="80" t="s">
        <v>113</v>
      </c>
      <c r="I235" s="76" t="s">
        <v>73</v>
      </c>
      <c r="J235">
        <v>23</v>
      </c>
      <c r="K235">
        <v>106</v>
      </c>
      <c r="L235">
        <v>53</v>
      </c>
      <c r="M235">
        <v>49</v>
      </c>
      <c r="N235" s="43">
        <v>64</v>
      </c>
      <c r="O235" s="43">
        <v>350</v>
      </c>
      <c r="P235" t="str">
        <f t="shared" si="19"/>
        <v>Gravel</v>
      </c>
      <c r="Q235" t="str">
        <f t="shared" si="21"/>
        <v>VCG2</v>
      </c>
      <c r="R235" t="s">
        <v>52</v>
      </c>
    </row>
    <row r="236" spans="1:18" x14ac:dyDescent="0.25">
      <c r="A236" s="42">
        <v>284</v>
      </c>
      <c r="B236" s="38">
        <v>607564</v>
      </c>
      <c r="C236" s="38">
        <v>228000607564</v>
      </c>
      <c r="D236" s="41">
        <v>245</v>
      </c>
      <c r="E236" s="40">
        <v>545</v>
      </c>
      <c r="F236" s="41">
        <v>2</v>
      </c>
      <c r="G236" s="68" t="s">
        <v>73</v>
      </c>
      <c r="H236" s="80" t="s">
        <v>113</v>
      </c>
      <c r="I236" s="76" t="s">
        <v>73</v>
      </c>
      <c r="J236">
        <v>23</v>
      </c>
      <c r="K236">
        <v>108</v>
      </c>
      <c r="L236">
        <v>64</v>
      </c>
      <c r="M236">
        <v>45</v>
      </c>
      <c r="N236">
        <v>64</v>
      </c>
      <c r="O236">
        <v>477</v>
      </c>
      <c r="P236" t="str">
        <f t="shared" si="19"/>
        <v>Gravel</v>
      </c>
      <c r="Q236" t="str">
        <f t="shared" si="21"/>
        <v>VCG2</v>
      </c>
      <c r="R236" t="s">
        <v>52</v>
      </c>
    </row>
    <row r="237" spans="1:18" x14ac:dyDescent="0.25">
      <c r="A237" s="42">
        <v>258</v>
      </c>
      <c r="B237" s="38">
        <v>607569</v>
      </c>
      <c r="C237" s="38">
        <v>228000607569</v>
      </c>
      <c r="D237" s="41">
        <v>295</v>
      </c>
      <c r="E237" s="41">
        <v>595</v>
      </c>
      <c r="F237" s="41">
        <v>2</v>
      </c>
      <c r="G237" s="68" t="s">
        <v>73</v>
      </c>
      <c r="H237" s="80" t="s">
        <v>113</v>
      </c>
      <c r="I237" s="76" t="s">
        <v>73</v>
      </c>
      <c r="J237">
        <v>23</v>
      </c>
      <c r="K237">
        <v>99</v>
      </c>
      <c r="L237">
        <v>78</v>
      </c>
      <c r="M237">
        <v>44</v>
      </c>
      <c r="N237" s="43">
        <v>64</v>
      </c>
      <c r="O237" s="43">
        <v>493</v>
      </c>
      <c r="P237" t="str">
        <f t="shared" si="19"/>
        <v>Gravel</v>
      </c>
      <c r="Q237" t="str">
        <f t="shared" si="21"/>
        <v>VCG2</v>
      </c>
      <c r="R237" t="s">
        <v>52</v>
      </c>
    </row>
    <row r="238" spans="1:18" x14ac:dyDescent="0.25">
      <c r="A238" s="42">
        <v>223</v>
      </c>
      <c r="B238" s="38">
        <v>607576</v>
      </c>
      <c r="C238" s="38">
        <v>228000607576</v>
      </c>
      <c r="D238" s="41">
        <v>206</v>
      </c>
      <c r="E238" s="40">
        <v>506</v>
      </c>
      <c r="F238" s="41">
        <v>2</v>
      </c>
      <c r="G238" s="68" t="s">
        <v>73</v>
      </c>
      <c r="H238" s="80" t="s">
        <v>113</v>
      </c>
      <c r="I238" s="76" t="s">
        <v>73</v>
      </c>
      <c r="J238">
        <v>23</v>
      </c>
      <c r="K238">
        <v>104</v>
      </c>
      <c r="L238">
        <v>64</v>
      </c>
      <c r="M238">
        <v>43</v>
      </c>
      <c r="N238">
        <v>64</v>
      </c>
      <c r="O238">
        <v>599</v>
      </c>
      <c r="P238" t="str">
        <f t="shared" si="19"/>
        <v>Gravel</v>
      </c>
      <c r="Q238" t="str">
        <f t="shared" si="21"/>
        <v>VCG2</v>
      </c>
      <c r="R238" t="s">
        <v>52</v>
      </c>
    </row>
    <row r="239" spans="1:18" x14ac:dyDescent="0.25">
      <c r="A239" s="15"/>
      <c r="B239" s="1"/>
      <c r="C239" s="1">
        <v>226001370210</v>
      </c>
      <c r="D239" s="41" t="s">
        <v>70</v>
      </c>
      <c r="E239" s="41" t="s">
        <v>70</v>
      </c>
      <c r="F239" s="68" t="s">
        <v>25</v>
      </c>
      <c r="G239" s="76" t="s">
        <v>73</v>
      </c>
      <c r="H239" s="80" t="s">
        <v>113</v>
      </c>
      <c r="I239" s="76" t="s">
        <v>73</v>
      </c>
      <c r="J239">
        <v>12</v>
      </c>
      <c r="K239">
        <v>21</v>
      </c>
      <c r="L239">
        <v>15</v>
      </c>
      <c r="M239">
        <v>15</v>
      </c>
      <c r="N239">
        <v>16</v>
      </c>
      <c r="O239">
        <v>5.4729999999999999</v>
      </c>
      <c r="P239" t="str">
        <f t="shared" ref="P239:P254" si="22">IF(N239&lt;=2,"silt",(IF(N239&lt;=64,"Gravel",(IF(N239&lt;=256,"Cobble",(IF(N239&lt;=2048,"Boulder")))))))</f>
        <v>Gravel</v>
      </c>
      <c r="Q239" t="str">
        <f t="shared" si="21"/>
        <v>MG2</v>
      </c>
      <c r="R239" t="str">
        <f t="shared" ref="R239:R254" si="23">IF(N239&lt;=2,"silt",(IF(N239&lt;=4,"VFG",(IF(N239&lt;=8,"FG",(IF(N239&lt;=16,"MG",(IF(N239&lt;=32,"CG",(IF(N239&lt;=64,"VCG",(IF(N239&lt;=128,"SC",(IF(N239&lt;=256,"LC",(IF(N239&lt;=512,"SB",(IF(N239&lt;=1024,"MB",(IF(N239&lt;=2048,"LVLB")))))))))))))))))))))</f>
        <v>MG</v>
      </c>
    </row>
    <row r="240" spans="1:18" x14ac:dyDescent="0.25">
      <c r="A240" s="15"/>
      <c r="B240" s="1"/>
      <c r="C240" s="1">
        <v>226001370218</v>
      </c>
      <c r="D240" s="41" t="s">
        <v>70</v>
      </c>
      <c r="E240" s="41" t="s">
        <v>70</v>
      </c>
      <c r="F240" s="68" t="s">
        <v>25</v>
      </c>
      <c r="G240" s="76" t="s">
        <v>73</v>
      </c>
      <c r="H240" s="80" t="s">
        <v>113</v>
      </c>
      <c r="I240" s="76" t="s">
        <v>73</v>
      </c>
      <c r="J240">
        <v>12</v>
      </c>
      <c r="K240">
        <v>34</v>
      </c>
      <c r="L240">
        <v>12</v>
      </c>
      <c r="M240">
        <v>12</v>
      </c>
      <c r="N240">
        <v>16</v>
      </c>
      <c r="O240">
        <v>5.4139999999999997</v>
      </c>
      <c r="P240" t="str">
        <f t="shared" si="22"/>
        <v>Gravel</v>
      </c>
      <c r="Q240" t="str">
        <f t="shared" si="21"/>
        <v>MG2</v>
      </c>
      <c r="R240" t="str">
        <f t="shared" si="23"/>
        <v>MG</v>
      </c>
    </row>
    <row r="241" spans="1:18" x14ac:dyDescent="0.25">
      <c r="A241" s="15"/>
      <c r="B241" s="1"/>
      <c r="C241" s="1">
        <v>226001370257</v>
      </c>
      <c r="D241" s="41" t="s">
        <v>70</v>
      </c>
      <c r="E241" s="41" t="s">
        <v>70</v>
      </c>
      <c r="F241" s="68" t="s">
        <v>25</v>
      </c>
      <c r="G241" s="76" t="s">
        <v>73</v>
      </c>
      <c r="H241" s="80" t="s">
        <v>113</v>
      </c>
      <c r="I241" s="76" t="s">
        <v>73</v>
      </c>
      <c r="J241">
        <v>12</v>
      </c>
      <c r="K241">
        <v>26</v>
      </c>
      <c r="L241">
        <v>20</v>
      </c>
      <c r="M241">
        <v>9</v>
      </c>
      <c r="N241">
        <v>16</v>
      </c>
      <c r="O241">
        <v>4.1790000000000003</v>
      </c>
      <c r="P241" t="str">
        <f t="shared" si="22"/>
        <v>Gravel</v>
      </c>
      <c r="Q241" t="str">
        <f t="shared" si="21"/>
        <v>MG2</v>
      </c>
      <c r="R241" t="str">
        <f t="shared" si="23"/>
        <v>MG</v>
      </c>
    </row>
    <row r="242" spans="1:18" x14ac:dyDescent="0.25">
      <c r="A242" s="15"/>
      <c r="B242" s="1"/>
      <c r="C242" s="1">
        <v>226001370271</v>
      </c>
      <c r="D242" s="41" t="s">
        <v>70</v>
      </c>
      <c r="E242" s="41" t="s">
        <v>70</v>
      </c>
      <c r="F242" s="68" t="s">
        <v>25</v>
      </c>
      <c r="G242" s="76" t="s">
        <v>73</v>
      </c>
      <c r="H242" s="80" t="s">
        <v>113</v>
      </c>
      <c r="I242" s="76" t="s">
        <v>73</v>
      </c>
      <c r="J242">
        <v>12</v>
      </c>
      <c r="K242">
        <v>24</v>
      </c>
      <c r="L242">
        <v>14</v>
      </c>
      <c r="M242">
        <v>13</v>
      </c>
      <c r="N242">
        <v>16</v>
      </c>
      <c r="O242">
        <v>4.8959999999999999</v>
      </c>
      <c r="P242" t="str">
        <f t="shared" si="22"/>
        <v>Gravel</v>
      </c>
      <c r="Q242" t="str">
        <f t="shared" si="21"/>
        <v>MG2</v>
      </c>
      <c r="R242" t="str">
        <f t="shared" si="23"/>
        <v>MG</v>
      </c>
    </row>
    <row r="243" spans="1:18" x14ac:dyDescent="0.25">
      <c r="A243" s="15"/>
      <c r="B243" s="1"/>
      <c r="C243" s="1">
        <v>226001370272</v>
      </c>
      <c r="D243" s="41" t="s">
        <v>70</v>
      </c>
      <c r="E243" s="41" t="s">
        <v>70</v>
      </c>
      <c r="F243" s="68" t="s">
        <v>25</v>
      </c>
      <c r="G243" s="76" t="s">
        <v>73</v>
      </c>
      <c r="H243" s="80" t="s">
        <v>113</v>
      </c>
      <c r="I243" s="76" t="s">
        <v>73</v>
      </c>
      <c r="J243">
        <v>12</v>
      </c>
      <c r="K243">
        <v>40</v>
      </c>
      <c r="L243">
        <v>24</v>
      </c>
      <c r="M243">
        <v>19</v>
      </c>
      <c r="N243" s="13">
        <v>32</v>
      </c>
      <c r="O243" s="13">
        <v>71.5</v>
      </c>
      <c r="P243" t="str">
        <f t="shared" si="22"/>
        <v>Gravel</v>
      </c>
      <c r="Q243" t="str">
        <f t="shared" si="21"/>
        <v>CG2</v>
      </c>
      <c r="R243" t="str">
        <f t="shared" si="23"/>
        <v>CG</v>
      </c>
    </row>
    <row r="244" spans="1:18" x14ac:dyDescent="0.25">
      <c r="A244" s="15"/>
      <c r="B244" s="1"/>
      <c r="C244" s="1">
        <v>226001370280</v>
      </c>
      <c r="D244" s="41" t="s">
        <v>70</v>
      </c>
      <c r="E244" s="41" t="s">
        <v>70</v>
      </c>
      <c r="F244" s="68" t="s">
        <v>25</v>
      </c>
      <c r="G244" s="76" t="s">
        <v>73</v>
      </c>
      <c r="H244" s="80" t="s">
        <v>113</v>
      </c>
      <c r="I244" s="76" t="s">
        <v>73</v>
      </c>
      <c r="J244">
        <v>12</v>
      </c>
      <c r="K244">
        <v>41</v>
      </c>
      <c r="L244">
        <v>24</v>
      </c>
      <c r="M244">
        <v>20</v>
      </c>
      <c r="N244" s="13">
        <v>32</v>
      </c>
      <c r="O244" s="13">
        <v>52</v>
      </c>
      <c r="P244" t="str">
        <f t="shared" si="22"/>
        <v>Gravel</v>
      </c>
      <c r="Q244" t="str">
        <f t="shared" si="21"/>
        <v>CG2</v>
      </c>
      <c r="R244" t="str">
        <f t="shared" si="23"/>
        <v>CG</v>
      </c>
    </row>
    <row r="245" spans="1:18" x14ac:dyDescent="0.25">
      <c r="A245" s="15"/>
      <c r="B245" s="1"/>
      <c r="C245" s="1">
        <v>226001370285</v>
      </c>
      <c r="D245" s="41" t="s">
        <v>70</v>
      </c>
      <c r="E245" s="41" t="s">
        <v>70</v>
      </c>
      <c r="F245" s="68" t="s">
        <v>25</v>
      </c>
      <c r="G245" s="76" t="s">
        <v>73</v>
      </c>
      <c r="H245" s="80" t="s">
        <v>113</v>
      </c>
      <c r="I245" s="76" t="s">
        <v>73</v>
      </c>
      <c r="J245">
        <v>12</v>
      </c>
      <c r="K245">
        <v>31</v>
      </c>
      <c r="L245">
        <v>16</v>
      </c>
      <c r="M245">
        <v>14</v>
      </c>
      <c r="N245">
        <v>16</v>
      </c>
      <c r="O245">
        <v>9.2379999999999995</v>
      </c>
      <c r="P245" t="str">
        <f t="shared" si="22"/>
        <v>Gravel</v>
      </c>
      <c r="Q245" t="str">
        <f t="shared" si="21"/>
        <v>MG2</v>
      </c>
      <c r="R245" t="str">
        <f t="shared" si="23"/>
        <v>MG</v>
      </c>
    </row>
    <row r="246" spans="1:18" x14ac:dyDescent="0.25">
      <c r="A246" s="15"/>
      <c r="B246" s="1"/>
      <c r="C246" s="1">
        <v>226001370298</v>
      </c>
      <c r="D246" s="41" t="s">
        <v>70</v>
      </c>
      <c r="E246" s="41" t="s">
        <v>70</v>
      </c>
      <c r="F246" s="68" t="s">
        <v>25</v>
      </c>
      <c r="G246" s="76" t="s">
        <v>73</v>
      </c>
      <c r="H246" s="80" t="s">
        <v>113</v>
      </c>
      <c r="I246" s="76" t="s">
        <v>73</v>
      </c>
      <c r="J246">
        <v>12</v>
      </c>
      <c r="K246">
        <v>18</v>
      </c>
      <c r="L246">
        <v>17</v>
      </c>
      <c r="M246">
        <v>10</v>
      </c>
      <c r="N246">
        <v>16</v>
      </c>
      <c r="O246">
        <v>4.49</v>
      </c>
      <c r="P246" t="str">
        <f t="shared" si="22"/>
        <v>Gravel</v>
      </c>
      <c r="Q246" t="str">
        <f t="shared" si="21"/>
        <v>MG2</v>
      </c>
      <c r="R246" t="str">
        <f t="shared" si="23"/>
        <v>MG</v>
      </c>
    </row>
    <row r="247" spans="1:18" x14ac:dyDescent="0.25">
      <c r="A247" s="15"/>
      <c r="B247" s="1"/>
      <c r="C247" s="1">
        <v>226001370321</v>
      </c>
      <c r="D247" s="41" t="s">
        <v>70</v>
      </c>
      <c r="E247" s="41" t="s">
        <v>70</v>
      </c>
      <c r="F247" s="68" t="s">
        <v>25</v>
      </c>
      <c r="G247" s="76" t="s">
        <v>73</v>
      </c>
      <c r="H247" s="80" t="s">
        <v>113</v>
      </c>
      <c r="I247" s="76" t="s">
        <v>73</v>
      </c>
      <c r="J247">
        <v>12</v>
      </c>
      <c r="K247">
        <v>25</v>
      </c>
      <c r="L247">
        <v>12</v>
      </c>
      <c r="M247">
        <v>7</v>
      </c>
      <c r="N247">
        <v>16</v>
      </c>
      <c r="O247">
        <v>3.9580000000000002</v>
      </c>
      <c r="P247" t="str">
        <f t="shared" si="22"/>
        <v>Gravel</v>
      </c>
      <c r="Q247" t="str">
        <f t="shared" si="21"/>
        <v>MG2</v>
      </c>
      <c r="R247" t="str">
        <f t="shared" si="23"/>
        <v>MG</v>
      </c>
    </row>
    <row r="248" spans="1:18" x14ac:dyDescent="0.25">
      <c r="A248" s="28"/>
      <c r="B248" s="1"/>
      <c r="C248" s="1">
        <v>230000111515</v>
      </c>
      <c r="D248" s="41" t="s">
        <v>70</v>
      </c>
      <c r="E248" s="41" t="s">
        <v>70</v>
      </c>
      <c r="F248" s="68" t="s">
        <v>25</v>
      </c>
      <c r="G248" s="76" t="s">
        <v>73</v>
      </c>
      <c r="H248" s="80" t="s">
        <v>113</v>
      </c>
      <c r="I248" s="76" t="s">
        <v>73</v>
      </c>
      <c r="J248">
        <v>32</v>
      </c>
      <c r="K248">
        <v>395</v>
      </c>
      <c r="L248">
        <v>265</v>
      </c>
      <c r="M248">
        <v>205</v>
      </c>
      <c r="N248">
        <v>362</v>
      </c>
      <c r="O248">
        <v>27100</v>
      </c>
      <c r="P248" t="str">
        <f t="shared" si="22"/>
        <v>Boulder</v>
      </c>
      <c r="Q248" t="str">
        <f t="shared" si="21"/>
        <v>SB1</v>
      </c>
      <c r="R248" t="str">
        <f t="shared" si="23"/>
        <v>SB</v>
      </c>
    </row>
    <row r="249" spans="1:18" x14ac:dyDescent="0.25">
      <c r="A249" s="15"/>
      <c r="B249" s="1"/>
      <c r="C249" s="1">
        <v>231000039715</v>
      </c>
      <c r="D249" s="41" t="s">
        <v>70</v>
      </c>
      <c r="E249" s="41" t="s">
        <v>70</v>
      </c>
      <c r="F249" s="68" t="s">
        <v>25</v>
      </c>
      <c r="G249" s="76" t="s">
        <v>73</v>
      </c>
      <c r="H249" s="80" t="s">
        <v>113</v>
      </c>
      <c r="I249" s="76" t="s">
        <v>73</v>
      </c>
      <c r="J249">
        <v>14</v>
      </c>
      <c r="K249">
        <v>61</v>
      </c>
      <c r="L249">
        <v>31</v>
      </c>
      <c r="M249">
        <v>17</v>
      </c>
      <c r="N249">
        <v>32</v>
      </c>
      <c r="O249">
        <v>42</v>
      </c>
      <c r="P249" t="str">
        <f t="shared" si="22"/>
        <v>Gravel</v>
      </c>
      <c r="Q249" t="str">
        <f t="shared" si="21"/>
        <v>CG2</v>
      </c>
      <c r="R249" t="str">
        <f t="shared" si="23"/>
        <v>CG</v>
      </c>
    </row>
    <row r="250" spans="1:18" x14ac:dyDescent="0.25">
      <c r="A250" s="15"/>
      <c r="B250" s="1"/>
      <c r="C250" s="1">
        <v>231000039731</v>
      </c>
      <c r="D250" s="41" t="s">
        <v>70</v>
      </c>
      <c r="E250" s="41" t="s">
        <v>70</v>
      </c>
      <c r="F250" s="68" t="s">
        <v>25</v>
      </c>
      <c r="G250" s="76" t="s">
        <v>73</v>
      </c>
      <c r="H250" s="80" t="s">
        <v>113</v>
      </c>
      <c r="I250" s="76" t="s">
        <v>73</v>
      </c>
      <c r="J250">
        <v>14</v>
      </c>
      <c r="K250">
        <v>55</v>
      </c>
      <c r="L250">
        <v>30</v>
      </c>
      <c r="M250">
        <v>21</v>
      </c>
      <c r="N250" s="13">
        <v>32</v>
      </c>
      <c r="O250" s="13">
        <v>87.5</v>
      </c>
      <c r="P250" t="str">
        <f t="shared" si="22"/>
        <v>Gravel</v>
      </c>
      <c r="Q250" t="str">
        <f t="shared" si="21"/>
        <v>CG2</v>
      </c>
      <c r="R250" t="str">
        <f t="shared" si="23"/>
        <v>CG</v>
      </c>
    </row>
    <row r="251" spans="1:18" x14ac:dyDescent="0.25">
      <c r="A251" s="15"/>
      <c r="B251" s="1"/>
      <c r="C251" s="1">
        <v>231000039734</v>
      </c>
      <c r="D251" s="41" t="s">
        <v>70</v>
      </c>
      <c r="E251" s="41" t="s">
        <v>70</v>
      </c>
      <c r="F251" s="68" t="s">
        <v>25</v>
      </c>
      <c r="G251" s="76" t="s">
        <v>73</v>
      </c>
      <c r="H251" s="80" t="s">
        <v>113</v>
      </c>
      <c r="I251" s="76" t="s">
        <v>73</v>
      </c>
      <c r="J251">
        <v>14</v>
      </c>
      <c r="K251">
        <v>59</v>
      </c>
      <c r="L251">
        <v>31</v>
      </c>
      <c r="M251">
        <v>30</v>
      </c>
      <c r="N251">
        <v>32</v>
      </c>
      <c r="O251">
        <v>66</v>
      </c>
      <c r="P251" t="str">
        <f t="shared" si="22"/>
        <v>Gravel</v>
      </c>
      <c r="Q251" t="str">
        <f t="shared" si="21"/>
        <v>CG2</v>
      </c>
      <c r="R251" t="str">
        <f t="shared" si="23"/>
        <v>CG</v>
      </c>
    </row>
    <row r="252" spans="1:18" x14ac:dyDescent="0.25">
      <c r="A252" s="15"/>
      <c r="B252" s="1"/>
      <c r="C252" s="1">
        <v>231000039756</v>
      </c>
      <c r="D252" s="41" t="s">
        <v>70</v>
      </c>
      <c r="E252" s="41" t="s">
        <v>70</v>
      </c>
      <c r="F252" s="68" t="s">
        <v>25</v>
      </c>
      <c r="G252" s="76" t="s">
        <v>73</v>
      </c>
      <c r="H252" s="80" t="s">
        <v>113</v>
      </c>
      <c r="I252" s="76" t="s">
        <v>73</v>
      </c>
      <c r="J252">
        <v>14</v>
      </c>
      <c r="K252">
        <v>51</v>
      </c>
      <c r="L252">
        <v>31</v>
      </c>
      <c r="M252">
        <v>27</v>
      </c>
      <c r="N252">
        <v>32</v>
      </c>
      <c r="O252">
        <v>59</v>
      </c>
      <c r="P252" t="str">
        <f t="shared" si="22"/>
        <v>Gravel</v>
      </c>
      <c r="Q252" t="str">
        <f t="shared" si="21"/>
        <v>CG2</v>
      </c>
      <c r="R252" t="str">
        <f t="shared" si="23"/>
        <v>CG</v>
      </c>
    </row>
    <row r="253" spans="1:18" x14ac:dyDescent="0.25">
      <c r="A253" s="15"/>
      <c r="B253" s="1"/>
      <c r="C253" s="1">
        <v>231000039774</v>
      </c>
      <c r="D253" s="41" t="s">
        <v>70</v>
      </c>
      <c r="E253" s="41" t="s">
        <v>70</v>
      </c>
      <c r="F253" s="68" t="s">
        <v>25</v>
      </c>
      <c r="G253" s="76" t="s">
        <v>73</v>
      </c>
      <c r="H253" s="80" t="s">
        <v>113</v>
      </c>
      <c r="I253" s="76" t="s">
        <v>73</v>
      </c>
      <c r="J253">
        <v>14</v>
      </c>
      <c r="K253">
        <v>45</v>
      </c>
      <c r="L253">
        <v>32</v>
      </c>
      <c r="M253">
        <v>20</v>
      </c>
      <c r="N253">
        <v>32</v>
      </c>
      <c r="O253">
        <v>43.5</v>
      </c>
      <c r="P253" t="str">
        <f t="shared" si="22"/>
        <v>Gravel</v>
      </c>
      <c r="Q253" t="str">
        <f t="shared" si="21"/>
        <v>CG2</v>
      </c>
      <c r="R253" t="str">
        <f t="shared" si="23"/>
        <v>CG</v>
      </c>
    </row>
    <row r="254" spans="1:18" x14ac:dyDescent="0.25">
      <c r="A254" s="15"/>
      <c r="B254" s="1"/>
      <c r="C254" s="1">
        <v>231000039788</v>
      </c>
      <c r="D254" s="41" t="s">
        <v>70</v>
      </c>
      <c r="E254" s="41" t="s">
        <v>70</v>
      </c>
      <c r="F254" s="68" t="s">
        <v>25</v>
      </c>
      <c r="G254" s="76" t="s">
        <v>73</v>
      </c>
      <c r="H254" s="80" t="s">
        <v>113</v>
      </c>
      <c r="I254" s="76" t="s">
        <v>73</v>
      </c>
      <c r="J254">
        <v>14</v>
      </c>
      <c r="K254">
        <v>51</v>
      </c>
      <c r="L254">
        <v>36</v>
      </c>
      <c r="M254">
        <v>18</v>
      </c>
      <c r="N254">
        <v>32</v>
      </c>
      <c r="O254">
        <v>65</v>
      </c>
      <c r="P254" t="str">
        <f t="shared" si="22"/>
        <v>Gravel</v>
      </c>
      <c r="Q254" t="str">
        <f t="shared" si="21"/>
        <v>CG2</v>
      </c>
      <c r="R254" t="str">
        <f t="shared" si="23"/>
        <v>CG</v>
      </c>
    </row>
    <row r="255" spans="1:18" x14ac:dyDescent="0.25">
      <c r="A255" s="39">
        <v>18</v>
      </c>
      <c r="B255" s="38">
        <v>111504</v>
      </c>
      <c r="C255" s="38">
        <v>230000111504</v>
      </c>
      <c r="D255" s="41">
        <v>279</v>
      </c>
      <c r="E255" s="41">
        <v>579</v>
      </c>
      <c r="F255" s="41">
        <v>2</v>
      </c>
      <c r="G255" s="68" t="s">
        <v>74</v>
      </c>
      <c r="H255" s="80" t="s">
        <v>113</v>
      </c>
      <c r="I255" s="76" t="s">
        <v>74</v>
      </c>
      <c r="J255">
        <v>32</v>
      </c>
      <c r="K255">
        <v>166</v>
      </c>
      <c r="L255">
        <v>128</v>
      </c>
      <c r="M255">
        <v>81</v>
      </c>
      <c r="N255">
        <v>128</v>
      </c>
      <c r="O255">
        <v>2127</v>
      </c>
      <c r="P255" t="str">
        <f t="shared" ref="P255:P284" si="24">IF(N255 &lt;=2, "Silt", IF(N255&lt;=2.8, "Sand", (IF(N255&lt;=64, "Gravel",(IF(N255&lt;=256, "Cobble",("Boulder")))))))</f>
        <v>Cobble</v>
      </c>
      <c r="Q255" t="str">
        <f t="shared" si="21"/>
        <v>SC2</v>
      </c>
      <c r="R255" t="s">
        <v>53</v>
      </c>
    </row>
    <row r="256" spans="1:18" x14ac:dyDescent="0.25">
      <c r="A256" s="44">
        <v>289</v>
      </c>
      <c r="B256" s="45">
        <v>111508</v>
      </c>
      <c r="C256" s="47">
        <v>230000111508</v>
      </c>
      <c r="D256" s="41">
        <v>217</v>
      </c>
      <c r="E256" s="41">
        <v>517</v>
      </c>
      <c r="F256" s="41">
        <v>2</v>
      </c>
      <c r="G256" s="68" t="s">
        <v>74</v>
      </c>
      <c r="H256" s="80" t="s">
        <v>113</v>
      </c>
      <c r="I256" s="76" t="s">
        <v>74</v>
      </c>
      <c r="J256" s="43">
        <v>32</v>
      </c>
      <c r="K256" s="43">
        <v>256</v>
      </c>
      <c r="L256" s="43">
        <v>214</v>
      </c>
      <c r="M256" s="43">
        <v>190</v>
      </c>
      <c r="N256" s="43">
        <v>256</v>
      </c>
      <c r="O256" s="43">
        <v>16900</v>
      </c>
      <c r="P256" t="str">
        <f t="shared" si="24"/>
        <v>Cobble</v>
      </c>
      <c r="Q256" t="str">
        <f t="shared" si="21"/>
        <v>LC2</v>
      </c>
      <c r="R256" t="s">
        <v>60</v>
      </c>
    </row>
    <row r="257" spans="1:18" x14ac:dyDescent="0.25">
      <c r="A257" s="44">
        <v>295</v>
      </c>
      <c r="B257" s="45">
        <v>111522</v>
      </c>
      <c r="C257" s="38">
        <v>230000111522</v>
      </c>
      <c r="D257" s="41">
        <v>238</v>
      </c>
      <c r="E257" s="40">
        <v>538</v>
      </c>
      <c r="F257" s="41">
        <v>2</v>
      </c>
      <c r="G257" s="68" t="s">
        <v>74</v>
      </c>
      <c r="H257" s="80" t="s">
        <v>113</v>
      </c>
      <c r="I257" s="76" t="s">
        <v>74</v>
      </c>
      <c r="J257" s="43">
        <v>32</v>
      </c>
      <c r="K257" s="43">
        <v>295</v>
      </c>
      <c r="L257" s="43">
        <v>250</v>
      </c>
      <c r="M257" s="43">
        <v>174</v>
      </c>
      <c r="N257" s="43">
        <v>256</v>
      </c>
      <c r="O257" s="43">
        <v>16100</v>
      </c>
      <c r="P257" t="str">
        <f t="shared" si="24"/>
        <v>Cobble</v>
      </c>
      <c r="Q257" t="str">
        <f t="shared" si="21"/>
        <v>LC2</v>
      </c>
      <c r="R257" t="s">
        <v>60</v>
      </c>
    </row>
    <row r="258" spans="1:18" x14ac:dyDescent="0.25">
      <c r="A258" s="39">
        <v>106</v>
      </c>
      <c r="B258" s="38">
        <v>111568</v>
      </c>
      <c r="C258" s="38">
        <v>230000111568</v>
      </c>
      <c r="D258" s="40">
        <v>291</v>
      </c>
      <c r="E258" s="41">
        <v>591</v>
      </c>
      <c r="F258" s="41">
        <v>2</v>
      </c>
      <c r="G258" s="68" t="s">
        <v>74</v>
      </c>
      <c r="H258" s="80" t="s">
        <v>113</v>
      </c>
      <c r="I258" s="76" t="s">
        <v>74</v>
      </c>
      <c r="J258">
        <v>32</v>
      </c>
      <c r="K258">
        <v>133</v>
      </c>
      <c r="L258">
        <v>87</v>
      </c>
      <c r="M258">
        <v>49</v>
      </c>
      <c r="N258">
        <v>90</v>
      </c>
      <c r="O258">
        <v>784</v>
      </c>
      <c r="P258" t="str">
        <f t="shared" si="24"/>
        <v>Cobble</v>
      </c>
      <c r="Q258" t="str">
        <f t="shared" si="21"/>
        <v>SC1</v>
      </c>
      <c r="R258" t="s">
        <v>53</v>
      </c>
    </row>
    <row r="259" spans="1:18" x14ac:dyDescent="0.25">
      <c r="A259" s="39">
        <v>56</v>
      </c>
      <c r="B259" s="38">
        <v>111572</v>
      </c>
      <c r="C259" s="38">
        <v>230000111572</v>
      </c>
      <c r="D259" s="40">
        <v>280</v>
      </c>
      <c r="E259" s="40">
        <v>580</v>
      </c>
      <c r="F259" s="41">
        <v>2</v>
      </c>
      <c r="G259" s="68" t="s">
        <v>74</v>
      </c>
      <c r="H259" s="80" t="s">
        <v>113</v>
      </c>
      <c r="I259" s="76" t="s">
        <v>74</v>
      </c>
      <c r="J259">
        <v>32</v>
      </c>
      <c r="K259">
        <v>162</v>
      </c>
      <c r="L259">
        <v>104</v>
      </c>
      <c r="M259">
        <v>67</v>
      </c>
      <c r="N259">
        <v>128</v>
      </c>
      <c r="O259">
        <v>1710</v>
      </c>
      <c r="P259" t="str">
        <f t="shared" si="24"/>
        <v>Cobble</v>
      </c>
      <c r="Q259" t="str">
        <f t="shared" si="21"/>
        <v>SC2</v>
      </c>
      <c r="R259" t="s">
        <v>53</v>
      </c>
    </row>
    <row r="260" spans="1:18" x14ac:dyDescent="0.25">
      <c r="A260" s="39">
        <v>21</v>
      </c>
      <c r="B260" s="38">
        <v>111584</v>
      </c>
      <c r="C260" s="38">
        <v>230000111584</v>
      </c>
      <c r="D260" s="41">
        <v>251</v>
      </c>
      <c r="E260" s="41">
        <v>551</v>
      </c>
      <c r="F260" s="41">
        <v>2</v>
      </c>
      <c r="G260" s="68" t="s">
        <v>74</v>
      </c>
      <c r="H260" s="80" t="s">
        <v>113</v>
      </c>
      <c r="I260" s="76" t="s">
        <v>74</v>
      </c>
      <c r="J260">
        <v>32</v>
      </c>
      <c r="K260">
        <v>145</v>
      </c>
      <c r="L260">
        <v>141</v>
      </c>
      <c r="M260">
        <v>67</v>
      </c>
      <c r="N260">
        <v>128</v>
      </c>
      <c r="O260">
        <v>2105</v>
      </c>
      <c r="P260" t="str">
        <f t="shared" si="24"/>
        <v>Cobble</v>
      </c>
      <c r="Q260" t="str">
        <f t="shared" si="21"/>
        <v>SC2</v>
      </c>
      <c r="R260" t="s">
        <v>53</v>
      </c>
    </row>
    <row r="261" spans="1:18" x14ac:dyDescent="0.25">
      <c r="A261" s="39">
        <v>116</v>
      </c>
      <c r="B261" s="38">
        <v>111604</v>
      </c>
      <c r="C261" s="38">
        <v>230000111604</v>
      </c>
      <c r="D261" s="41">
        <v>289</v>
      </c>
      <c r="E261" s="41">
        <v>589</v>
      </c>
      <c r="F261" s="41">
        <v>2</v>
      </c>
      <c r="G261" s="68" t="s">
        <v>74</v>
      </c>
      <c r="H261" s="80" t="s">
        <v>113</v>
      </c>
      <c r="I261" s="76" t="s">
        <v>74</v>
      </c>
      <c r="J261">
        <v>32</v>
      </c>
      <c r="K261">
        <v>195</v>
      </c>
      <c r="L261">
        <v>62</v>
      </c>
      <c r="M261">
        <v>56</v>
      </c>
      <c r="N261">
        <v>90</v>
      </c>
      <c r="O261">
        <v>1437</v>
      </c>
      <c r="P261" t="str">
        <f t="shared" si="24"/>
        <v>Cobble</v>
      </c>
      <c r="Q261" t="str">
        <f t="shared" si="21"/>
        <v>SC1</v>
      </c>
      <c r="R261" t="s">
        <v>53</v>
      </c>
    </row>
    <row r="262" spans="1:18" x14ac:dyDescent="0.25">
      <c r="A262" s="39">
        <v>64</v>
      </c>
      <c r="B262" s="38">
        <v>111606</v>
      </c>
      <c r="C262" s="38">
        <v>230000111606</v>
      </c>
      <c r="D262" s="41">
        <v>246</v>
      </c>
      <c r="E262" s="40">
        <v>546</v>
      </c>
      <c r="F262" s="41">
        <v>2</v>
      </c>
      <c r="G262" s="68" t="s">
        <v>74</v>
      </c>
      <c r="H262" s="80" t="s">
        <v>113</v>
      </c>
      <c r="I262" s="76" t="s">
        <v>74</v>
      </c>
      <c r="J262">
        <v>32</v>
      </c>
      <c r="K262">
        <v>147</v>
      </c>
      <c r="L262">
        <v>108</v>
      </c>
      <c r="M262">
        <v>64</v>
      </c>
      <c r="N262">
        <v>128</v>
      </c>
      <c r="O262">
        <v>1636</v>
      </c>
      <c r="P262" t="str">
        <f t="shared" si="24"/>
        <v>Cobble</v>
      </c>
      <c r="Q262" t="str">
        <f t="shared" si="21"/>
        <v>SC2</v>
      </c>
      <c r="R262" t="s">
        <v>53</v>
      </c>
    </row>
    <row r="263" spans="1:18" x14ac:dyDescent="0.25">
      <c r="A263" s="39">
        <v>63</v>
      </c>
      <c r="B263" s="38">
        <v>111638</v>
      </c>
      <c r="C263" s="38">
        <v>230000111638</v>
      </c>
      <c r="D263" s="41">
        <v>241</v>
      </c>
      <c r="E263" s="41">
        <v>541</v>
      </c>
      <c r="F263" s="41">
        <v>2</v>
      </c>
      <c r="G263" s="68" t="s">
        <v>74</v>
      </c>
      <c r="H263" s="80" t="s">
        <v>113</v>
      </c>
      <c r="I263" s="76" t="s">
        <v>74</v>
      </c>
      <c r="J263">
        <v>32</v>
      </c>
      <c r="K263">
        <v>165</v>
      </c>
      <c r="L263">
        <v>133</v>
      </c>
      <c r="M263">
        <v>106</v>
      </c>
      <c r="N263">
        <v>128</v>
      </c>
      <c r="O263">
        <v>3239</v>
      </c>
      <c r="P263" t="str">
        <f t="shared" si="24"/>
        <v>Cobble</v>
      </c>
      <c r="Q263" t="str">
        <f t="shared" si="21"/>
        <v>SC2</v>
      </c>
      <c r="R263" t="s">
        <v>53</v>
      </c>
    </row>
    <row r="264" spans="1:18" x14ac:dyDescent="0.25">
      <c r="A264" s="39">
        <v>50</v>
      </c>
      <c r="B264" s="38">
        <v>111646</v>
      </c>
      <c r="C264" s="38">
        <v>230000111646</v>
      </c>
      <c r="D264" s="41">
        <v>203</v>
      </c>
      <c r="E264" s="41">
        <v>503</v>
      </c>
      <c r="F264" s="41">
        <v>2</v>
      </c>
      <c r="G264" s="68" t="s">
        <v>74</v>
      </c>
      <c r="H264" s="80" t="s">
        <v>113</v>
      </c>
      <c r="I264" s="76" t="s">
        <v>74</v>
      </c>
      <c r="J264">
        <v>32</v>
      </c>
      <c r="K264">
        <v>93</v>
      </c>
      <c r="L264">
        <v>77</v>
      </c>
      <c r="M264">
        <v>55</v>
      </c>
      <c r="N264">
        <v>90</v>
      </c>
      <c r="O264">
        <v>508</v>
      </c>
      <c r="P264" t="str">
        <f t="shared" si="24"/>
        <v>Cobble</v>
      </c>
      <c r="Q264" t="str">
        <f t="shared" si="21"/>
        <v>SC1</v>
      </c>
      <c r="R264" t="s">
        <v>53</v>
      </c>
    </row>
    <row r="265" spans="1:18" x14ac:dyDescent="0.25">
      <c r="A265" s="39">
        <v>38</v>
      </c>
      <c r="B265" s="38">
        <v>111664</v>
      </c>
      <c r="C265" s="38">
        <v>230000111664</v>
      </c>
      <c r="D265" s="41">
        <v>268</v>
      </c>
      <c r="E265" s="40">
        <v>568</v>
      </c>
      <c r="F265" s="41">
        <v>2</v>
      </c>
      <c r="G265" s="68" t="s">
        <v>74</v>
      </c>
      <c r="H265" s="80" t="s">
        <v>113</v>
      </c>
      <c r="I265" s="76" t="s">
        <v>74</v>
      </c>
      <c r="J265">
        <v>32</v>
      </c>
      <c r="K265">
        <v>116</v>
      </c>
      <c r="L265">
        <v>88</v>
      </c>
      <c r="M265">
        <v>67</v>
      </c>
      <c r="N265">
        <v>90</v>
      </c>
      <c r="O265">
        <v>904</v>
      </c>
      <c r="P265" t="str">
        <f t="shared" si="24"/>
        <v>Cobble</v>
      </c>
      <c r="Q265" t="str">
        <f t="shared" si="21"/>
        <v>SC1</v>
      </c>
      <c r="R265" t="s">
        <v>53</v>
      </c>
    </row>
    <row r="266" spans="1:18" x14ac:dyDescent="0.25">
      <c r="A266" s="44">
        <v>304</v>
      </c>
      <c r="B266" s="45">
        <v>111666</v>
      </c>
      <c r="C266" s="38">
        <v>230000111666</v>
      </c>
      <c r="D266" s="41">
        <v>210</v>
      </c>
      <c r="E266" s="40">
        <v>510</v>
      </c>
      <c r="F266" s="41">
        <v>2</v>
      </c>
      <c r="G266" s="68" t="s">
        <v>74</v>
      </c>
      <c r="H266" s="80" t="s">
        <v>113</v>
      </c>
      <c r="I266" s="76" t="s">
        <v>74</v>
      </c>
      <c r="J266" s="43">
        <v>32</v>
      </c>
      <c r="K266" s="43">
        <v>321</v>
      </c>
      <c r="L266" s="43">
        <v>290</v>
      </c>
      <c r="M266" s="43">
        <v>200</v>
      </c>
      <c r="N266" s="43" t="s">
        <v>68</v>
      </c>
      <c r="O266" s="43">
        <v>18300</v>
      </c>
      <c r="P266" t="str">
        <f t="shared" si="24"/>
        <v>Boulder</v>
      </c>
      <c r="Q266" t="s">
        <v>69</v>
      </c>
      <c r="R266" t="s">
        <v>64</v>
      </c>
    </row>
    <row r="267" spans="1:18" x14ac:dyDescent="0.25">
      <c r="A267" s="39">
        <v>36</v>
      </c>
      <c r="B267" s="38">
        <v>111669</v>
      </c>
      <c r="C267" s="38">
        <v>230000111669</v>
      </c>
      <c r="D267" s="41">
        <v>257</v>
      </c>
      <c r="E267" s="41">
        <v>557</v>
      </c>
      <c r="F267" s="41">
        <v>2</v>
      </c>
      <c r="G267" s="68" t="s">
        <v>74</v>
      </c>
      <c r="H267" s="80" t="s">
        <v>113</v>
      </c>
      <c r="I267" s="76" t="s">
        <v>74</v>
      </c>
      <c r="J267">
        <v>32</v>
      </c>
      <c r="K267">
        <v>151</v>
      </c>
      <c r="L267">
        <v>137</v>
      </c>
      <c r="M267">
        <v>65</v>
      </c>
      <c r="N267">
        <v>128</v>
      </c>
      <c r="O267">
        <v>2083</v>
      </c>
      <c r="P267" t="str">
        <f t="shared" si="24"/>
        <v>Cobble</v>
      </c>
      <c r="Q267" t="str">
        <f t="shared" ref="Q267:Q310" si="25">IF(N267 &lt;=2, "silt", IF(N267&lt;=2.8, "VFG1", (IF(N267&lt;=4, "VFG2",(IF(N267&lt;=5.6, "FG1",(IF(N267&lt;=8, "FG2",(IF(N267&lt;=11, "MG1",(IF(N267&lt;=16, "MG2",(IF(N267&lt;=22.6, "CG1",(IF(N267&lt;=32, "CG2",(IF(N267&lt;=45, "VCG1",(IF(N267&lt;=64, "VCG2",(IF(N267&lt;=90, "SC1",(IF(N267&lt;=128, "SC2",(IF(N267&lt;=180, "LC1",(IF(N267&lt;=256, "LC2",(IF(N267&lt;=362, "SB1",(IF(N267&lt;=512, "SB2",(IF(N267&lt;=1024, "MB",(IF(N267&lt;=2048, "LVLB"))))))))))))))))))))))))))))))))))))</f>
        <v>SC2</v>
      </c>
      <c r="R267" t="s">
        <v>53</v>
      </c>
    </row>
    <row r="268" spans="1:18" x14ac:dyDescent="0.25">
      <c r="A268" s="39">
        <v>52</v>
      </c>
      <c r="B268" s="38">
        <v>111673</v>
      </c>
      <c r="C268" s="38">
        <v>230000111673</v>
      </c>
      <c r="D268" s="41">
        <v>221</v>
      </c>
      <c r="E268" s="41">
        <v>521</v>
      </c>
      <c r="F268" s="41">
        <v>2</v>
      </c>
      <c r="G268" s="68" t="s">
        <v>74</v>
      </c>
      <c r="H268" s="80" t="s">
        <v>113</v>
      </c>
      <c r="I268" s="76" t="s">
        <v>74</v>
      </c>
      <c r="J268">
        <v>32</v>
      </c>
      <c r="K268">
        <v>139</v>
      </c>
      <c r="L268">
        <v>96</v>
      </c>
      <c r="M268">
        <v>75</v>
      </c>
      <c r="N268">
        <v>128</v>
      </c>
      <c r="O268">
        <v>1437</v>
      </c>
      <c r="P268" t="str">
        <f t="shared" si="24"/>
        <v>Cobble</v>
      </c>
      <c r="Q268" t="str">
        <f t="shared" si="25"/>
        <v>SC2</v>
      </c>
      <c r="R268" t="s">
        <v>53</v>
      </c>
    </row>
    <row r="269" spans="1:18" x14ac:dyDescent="0.25">
      <c r="A269" s="39">
        <v>30</v>
      </c>
      <c r="B269" s="38">
        <v>111675</v>
      </c>
      <c r="C269" s="38">
        <v>230000111675</v>
      </c>
      <c r="D269" s="41">
        <v>229</v>
      </c>
      <c r="E269" s="41">
        <v>529</v>
      </c>
      <c r="F269" s="41">
        <v>2</v>
      </c>
      <c r="G269" s="68" t="s">
        <v>74</v>
      </c>
      <c r="H269" s="80" t="s">
        <v>113</v>
      </c>
      <c r="I269" s="76" t="s">
        <v>74</v>
      </c>
      <c r="J269">
        <v>32</v>
      </c>
      <c r="K269">
        <v>98</v>
      </c>
      <c r="L269">
        <v>89</v>
      </c>
      <c r="M269">
        <v>68</v>
      </c>
      <c r="N269">
        <v>90</v>
      </c>
      <c r="O269">
        <v>939</v>
      </c>
      <c r="P269" t="str">
        <f t="shared" si="24"/>
        <v>Cobble</v>
      </c>
      <c r="Q269" t="str">
        <f t="shared" si="25"/>
        <v>SC1</v>
      </c>
      <c r="R269" t="s">
        <v>53</v>
      </c>
    </row>
    <row r="270" spans="1:18" x14ac:dyDescent="0.25">
      <c r="A270" s="39">
        <v>55</v>
      </c>
      <c r="B270" s="38">
        <v>111681</v>
      </c>
      <c r="C270" s="38">
        <v>230000111681</v>
      </c>
      <c r="D270" s="41">
        <v>205</v>
      </c>
      <c r="E270" s="41">
        <v>505</v>
      </c>
      <c r="F270" s="41">
        <v>2</v>
      </c>
      <c r="G270" s="68" t="s">
        <v>74</v>
      </c>
      <c r="H270" s="80" t="s">
        <v>113</v>
      </c>
      <c r="I270" s="76" t="s">
        <v>74</v>
      </c>
      <c r="J270">
        <v>32</v>
      </c>
      <c r="K270">
        <v>100</v>
      </c>
      <c r="L270">
        <v>65</v>
      </c>
      <c r="M270">
        <v>55</v>
      </c>
      <c r="N270">
        <v>90</v>
      </c>
      <c r="O270">
        <v>572</v>
      </c>
      <c r="P270" t="str">
        <f t="shared" si="24"/>
        <v>Cobble</v>
      </c>
      <c r="Q270" t="str">
        <f t="shared" si="25"/>
        <v>SC1</v>
      </c>
      <c r="R270" t="s">
        <v>53</v>
      </c>
    </row>
    <row r="271" spans="1:18" x14ac:dyDescent="0.25">
      <c r="A271" s="39">
        <v>61</v>
      </c>
      <c r="B271" s="38">
        <v>111696</v>
      </c>
      <c r="C271" s="38">
        <v>230000111696</v>
      </c>
      <c r="D271" s="41">
        <v>232</v>
      </c>
      <c r="E271" s="40">
        <v>532</v>
      </c>
      <c r="F271" s="41">
        <v>2</v>
      </c>
      <c r="G271" s="68" t="s">
        <v>74</v>
      </c>
      <c r="H271" s="80" t="s">
        <v>113</v>
      </c>
      <c r="I271" s="76" t="s">
        <v>74</v>
      </c>
      <c r="J271">
        <v>32</v>
      </c>
      <c r="K271">
        <v>103</v>
      </c>
      <c r="L271">
        <v>89</v>
      </c>
      <c r="M271">
        <v>59</v>
      </c>
      <c r="N271">
        <v>90</v>
      </c>
      <c r="O271">
        <v>759</v>
      </c>
      <c r="P271" t="str">
        <f t="shared" si="24"/>
        <v>Cobble</v>
      </c>
      <c r="Q271" t="str">
        <f t="shared" si="25"/>
        <v>SC1</v>
      </c>
      <c r="R271" t="s">
        <v>53</v>
      </c>
    </row>
    <row r="272" spans="1:18" x14ac:dyDescent="0.25">
      <c r="A272" s="39">
        <v>77</v>
      </c>
      <c r="B272" s="38">
        <v>111703</v>
      </c>
      <c r="C272" s="38">
        <v>230000111703</v>
      </c>
      <c r="D272" s="41">
        <v>213</v>
      </c>
      <c r="E272" s="41">
        <v>513</v>
      </c>
      <c r="F272" s="41">
        <v>2</v>
      </c>
      <c r="G272" s="68" t="s">
        <v>74</v>
      </c>
      <c r="H272" s="80" t="s">
        <v>113</v>
      </c>
      <c r="I272" s="76" t="s">
        <v>74</v>
      </c>
      <c r="J272">
        <v>32</v>
      </c>
      <c r="K272">
        <v>114</v>
      </c>
      <c r="L272">
        <v>85</v>
      </c>
      <c r="M272">
        <v>37</v>
      </c>
      <c r="N272">
        <v>90</v>
      </c>
      <c r="O272">
        <v>604</v>
      </c>
      <c r="P272" t="str">
        <f t="shared" si="24"/>
        <v>Cobble</v>
      </c>
      <c r="Q272" t="str">
        <f t="shared" si="25"/>
        <v>SC1</v>
      </c>
      <c r="R272" t="s">
        <v>53</v>
      </c>
    </row>
    <row r="273" spans="1:19" x14ac:dyDescent="0.25">
      <c r="A273" s="39">
        <v>22</v>
      </c>
      <c r="B273" s="38">
        <v>111705</v>
      </c>
      <c r="C273" s="38">
        <v>230000111705</v>
      </c>
      <c r="D273" s="41">
        <v>253</v>
      </c>
      <c r="E273" s="41">
        <v>553</v>
      </c>
      <c r="F273" s="41">
        <v>2</v>
      </c>
      <c r="G273" s="68" t="s">
        <v>74</v>
      </c>
      <c r="H273" s="80" t="s">
        <v>113</v>
      </c>
      <c r="I273" s="76" t="s">
        <v>74</v>
      </c>
      <c r="J273">
        <v>32</v>
      </c>
      <c r="K273">
        <v>160</v>
      </c>
      <c r="L273">
        <v>84</v>
      </c>
      <c r="M273">
        <v>69</v>
      </c>
      <c r="N273">
        <v>90</v>
      </c>
      <c r="O273">
        <v>1747</v>
      </c>
      <c r="P273" t="str">
        <f t="shared" si="24"/>
        <v>Cobble</v>
      </c>
      <c r="Q273" t="str">
        <f t="shared" si="25"/>
        <v>SC1</v>
      </c>
      <c r="R273" t="s">
        <v>53</v>
      </c>
    </row>
    <row r="274" spans="1:19" x14ac:dyDescent="0.25">
      <c r="A274" s="39">
        <v>58</v>
      </c>
      <c r="B274" s="38">
        <v>111723</v>
      </c>
      <c r="C274" s="38">
        <v>230000111723</v>
      </c>
      <c r="D274" s="41">
        <v>208</v>
      </c>
      <c r="E274" s="40">
        <v>508</v>
      </c>
      <c r="F274" s="41">
        <v>2</v>
      </c>
      <c r="G274" s="68" t="s">
        <v>74</v>
      </c>
      <c r="H274" s="80" t="s">
        <v>113</v>
      </c>
      <c r="I274" s="76" t="s">
        <v>74</v>
      </c>
      <c r="J274">
        <v>32</v>
      </c>
      <c r="K274">
        <v>146</v>
      </c>
      <c r="L274">
        <v>89</v>
      </c>
      <c r="M274">
        <v>36</v>
      </c>
      <c r="N274">
        <v>90</v>
      </c>
      <c r="O274">
        <v>807</v>
      </c>
      <c r="P274" t="str">
        <f t="shared" si="24"/>
        <v>Cobble</v>
      </c>
      <c r="Q274" t="str">
        <f t="shared" si="25"/>
        <v>SC1</v>
      </c>
      <c r="R274" t="s">
        <v>53</v>
      </c>
    </row>
    <row r="275" spans="1:19" x14ac:dyDescent="0.25">
      <c r="A275" s="42">
        <v>270</v>
      </c>
      <c r="B275" s="38">
        <v>607504</v>
      </c>
      <c r="C275" s="38">
        <v>228000607504</v>
      </c>
      <c r="D275" s="41">
        <v>297</v>
      </c>
      <c r="E275" s="41">
        <v>597</v>
      </c>
      <c r="F275" s="41">
        <v>2</v>
      </c>
      <c r="G275" s="68" t="s">
        <v>74</v>
      </c>
      <c r="H275" s="80" t="s">
        <v>113</v>
      </c>
      <c r="I275" s="76" t="s">
        <v>74</v>
      </c>
      <c r="J275">
        <v>23</v>
      </c>
      <c r="K275">
        <v>77</v>
      </c>
      <c r="L275">
        <v>65</v>
      </c>
      <c r="M275">
        <v>40</v>
      </c>
      <c r="N275" s="43">
        <v>64</v>
      </c>
      <c r="O275" s="43">
        <v>362</v>
      </c>
      <c r="P275" t="str">
        <f t="shared" si="24"/>
        <v>Gravel</v>
      </c>
      <c r="Q275" t="str">
        <f t="shared" si="25"/>
        <v>VCG2</v>
      </c>
      <c r="R275" t="s">
        <v>52</v>
      </c>
    </row>
    <row r="276" spans="1:19" x14ac:dyDescent="0.25">
      <c r="A276" s="42">
        <v>263</v>
      </c>
      <c r="B276" s="38">
        <v>607511</v>
      </c>
      <c r="C276" s="38">
        <v>228000607511</v>
      </c>
      <c r="D276" s="41">
        <v>273</v>
      </c>
      <c r="E276" s="41">
        <v>573</v>
      </c>
      <c r="F276" s="41">
        <v>2</v>
      </c>
      <c r="G276" s="68" t="s">
        <v>74</v>
      </c>
      <c r="H276" s="80" t="s">
        <v>113</v>
      </c>
      <c r="I276" s="76" t="s">
        <v>74</v>
      </c>
      <c r="J276">
        <v>23</v>
      </c>
      <c r="K276">
        <v>120</v>
      </c>
      <c r="L276">
        <v>75</v>
      </c>
      <c r="M276">
        <v>50</v>
      </c>
      <c r="N276" s="43">
        <v>64</v>
      </c>
      <c r="O276" s="43">
        <v>466</v>
      </c>
      <c r="P276" t="str">
        <f t="shared" si="24"/>
        <v>Gravel</v>
      </c>
      <c r="Q276" t="str">
        <f t="shared" si="25"/>
        <v>VCG2</v>
      </c>
      <c r="R276" t="s">
        <v>52</v>
      </c>
    </row>
    <row r="277" spans="1:19" x14ac:dyDescent="0.25">
      <c r="A277" s="42">
        <v>226</v>
      </c>
      <c r="B277" s="38">
        <v>607514</v>
      </c>
      <c r="C277" s="38">
        <v>228000607514</v>
      </c>
      <c r="D277" s="41">
        <v>288</v>
      </c>
      <c r="E277" s="41">
        <v>588</v>
      </c>
      <c r="F277" s="41">
        <v>2</v>
      </c>
      <c r="G277" s="68" t="s">
        <v>74</v>
      </c>
      <c r="H277" s="80" t="s">
        <v>113</v>
      </c>
      <c r="I277" s="76" t="s">
        <v>74</v>
      </c>
      <c r="J277">
        <v>23</v>
      </c>
      <c r="K277">
        <v>139</v>
      </c>
      <c r="L277">
        <v>64</v>
      </c>
      <c r="M277">
        <v>54</v>
      </c>
      <c r="N277">
        <v>64</v>
      </c>
      <c r="O277">
        <v>813</v>
      </c>
      <c r="P277" t="str">
        <f t="shared" si="24"/>
        <v>Gravel</v>
      </c>
      <c r="Q277" t="str">
        <f t="shared" si="25"/>
        <v>VCG2</v>
      </c>
      <c r="R277" t="s">
        <v>52</v>
      </c>
    </row>
    <row r="278" spans="1:19" x14ac:dyDescent="0.25">
      <c r="A278" s="42">
        <v>268</v>
      </c>
      <c r="B278" s="38">
        <v>607526</v>
      </c>
      <c r="C278" s="38">
        <v>228000607526</v>
      </c>
      <c r="D278" s="41">
        <v>250</v>
      </c>
      <c r="E278" s="40">
        <v>550</v>
      </c>
      <c r="F278" s="41">
        <v>2</v>
      </c>
      <c r="G278" s="68" t="s">
        <v>74</v>
      </c>
      <c r="H278" s="80" t="s">
        <v>113</v>
      </c>
      <c r="I278" s="76" t="s">
        <v>74</v>
      </c>
      <c r="J278">
        <v>23</v>
      </c>
      <c r="K278">
        <v>117</v>
      </c>
      <c r="L278">
        <v>74</v>
      </c>
      <c r="M278">
        <v>43</v>
      </c>
      <c r="N278" s="43">
        <v>64</v>
      </c>
      <c r="O278" s="43">
        <v>561</v>
      </c>
      <c r="P278" t="str">
        <f t="shared" si="24"/>
        <v>Gravel</v>
      </c>
      <c r="Q278" t="str">
        <f t="shared" si="25"/>
        <v>VCG2</v>
      </c>
      <c r="R278" t="s">
        <v>52</v>
      </c>
    </row>
    <row r="279" spans="1:19" x14ac:dyDescent="0.25">
      <c r="A279" s="42">
        <v>247</v>
      </c>
      <c r="B279" s="38">
        <v>607527</v>
      </c>
      <c r="C279" s="38">
        <v>228000607527</v>
      </c>
      <c r="D279" s="41">
        <v>299</v>
      </c>
      <c r="E279" s="41">
        <v>599</v>
      </c>
      <c r="F279" s="41">
        <v>2</v>
      </c>
      <c r="G279" s="68" t="s">
        <v>74</v>
      </c>
      <c r="H279" s="80" t="s">
        <v>113</v>
      </c>
      <c r="I279" s="76" t="s">
        <v>74</v>
      </c>
      <c r="J279">
        <v>23</v>
      </c>
      <c r="K279">
        <v>70</v>
      </c>
      <c r="L279">
        <v>74</v>
      </c>
      <c r="M279">
        <v>55</v>
      </c>
      <c r="N279" s="43">
        <v>64</v>
      </c>
      <c r="O279" s="43">
        <v>425</v>
      </c>
      <c r="P279" t="str">
        <f t="shared" si="24"/>
        <v>Gravel</v>
      </c>
      <c r="Q279" t="str">
        <f t="shared" si="25"/>
        <v>VCG2</v>
      </c>
      <c r="R279" t="s">
        <v>52</v>
      </c>
    </row>
    <row r="280" spans="1:19" x14ac:dyDescent="0.25">
      <c r="A280" s="42">
        <v>240</v>
      </c>
      <c r="B280" s="38">
        <v>607540</v>
      </c>
      <c r="C280" s="38">
        <v>228000607540</v>
      </c>
      <c r="D280" s="41">
        <v>292</v>
      </c>
      <c r="E280" s="40">
        <v>592</v>
      </c>
      <c r="F280" s="41">
        <v>2</v>
      </c>
      <c r="G280" s="68" t="s">
        <v>74</v>
      </c>
      <c r="H280" s="80" t="s">
        <v>113</v>
      </c>
      <c r="I280" s="76" t="s">
        <v>74</v>
      </c>
      <c r="J280">
        <v>23</v>
      </c>
      <c r="K280">
        <v>100</v>
      </c>
      <c r="L280">
        <v>67</v>
      </c>
      <c r="M280">
        <v>46</v>
      </c>
      <c r="N280" s="43">
        <v>64</v>
      </c>
      <c r="O280" s="43">
        <v>506</v>
      </c>
      <c r="P280" t="str">
        <f t="shared" si="24"/>
        <v>Gravel</v>
      </c>
      <c r="Q280" t="str">
        <f t="shared" si="25"/>
        <v>VCG2</v>
      </c>
      <c r="R280" t="s">
        <v>52</v>
      </c>
    </row>
    <row r="281" spans="1:19" x14ac:dyDescent="0.25">
      <c r="A281" s="42">
        <v>278</v>
      </c>
      <c r="B281" s="38">
        <v>607548</v>
      </c>
      <c r="C281" s="38">
        <v>228000607548</v>
      </c>
      <c r="D281" s="41">
        <v>260</v>
      </c>
      <c r="E281" s="40">
        <v>560</v>
      </c>
      <c r="F281" s="41">
        <v>2</v>
      </c>
      <c r="G281" s="68" t="s">
        <v>74</v>
      </c>
      <c r="H281" s="80" t="s">
        <v>113</v>
      </c>
      <c r="I281" s="76" t="s">
        <v>74</v>
      </c>
      <c r="J281">
        <v>23</v>
      </c>
      <c r="K281">
        <v>67</v>
      </c>
      <c r="L281">
        <v>55</v>
      </c>
      <c r="M281">
        <v>52</v>
      </c>
      <c r="N281" s="43">
        <v>64</v>
      </c>
      <c r="O281" s="43">
        <v>344</v>
      </c>
      <c r="P281" t="str">
        <f t="shared" si="24"/>
        <v>Gravel</v>
      </c>
      <c r="Q281" t="str">
        <f t="shared" si="25"/>
        <v>VCG2</v>
      </c>
      <c r="R281" t="s">
        <v>52</v>
      </c>
    </row>
    <row r="282" spans="1:19" x14ac:dyDescent="0.25">
      <c r="A282" s="42">
        <v>267</v>
      </c>
      <c r="B282" s="38">
        <v>607554</v>
      </c>
      <c r="C282" s="38">
        <v>228000607554</v>
      </c>
      <c r="D282" s="41">
        <v>240</v>
      </c>
      <c r="E282" s="40">
        <v>540</v>
      </c>
      <c r="F282" s="41">
        <v>2</v>
      </c>
      <c r="G282" s="68" t="s">
        <v>74</v>
      </c>
      <c r="H282" s="80" t="s">
        <v>113</v>
      </c>
      <c r="I282" s="76" t="s">
        <v>74</v>
      </c>
      <c r="J282">
        <v>23</v>
      </c>
      <c r="K282">
        <v>81</v>
      </c>
      <c r="L282">
        <v>64</v>
      </c>
      <c r="M282">
        <v>30</v>
      </c>
      <c r="N282" s="43">
        <v>64</v>
      </c>
      <c r="O282" s="43">
        <v>213</v>
      </c>
      <c r="P282" t="str">
        <f t="shared" si="24"/>
        <v>Gravel</v>
      </c>
      <c r="Q282" t="str">
        <f t="shared" si="25"/>
        <v>VCG2</v>
      </c>
      <c r="R282" t="s">
        <v>52</v>
      </c>
    </row>
    <row r="283" spans="1:19" x14ac:dyDescent="0.25">
      <c r="A283" s="42">
        <v>272</v>
      </c>
      <c r="B283" s="38">
        <v>607570</v>
      </c>
      <c r="C283" s="38">
        <v>228000607570</v>
      </c>
      <c r="D283" s="41">
        <v>201</v>
      </c>
      <c r="E283" s="41">
        <v>501</v>
      </c>
      <c r="F283" s="41">
        <v>2</v>
      </c>
      <c r="G283" s="68" t="s">
        <v>74</v>
      </c>
      <c r="H283" s="80" t="s">
        <v>113</v>
      </c>
      <c r="I283" s="76" t="s">
        <v>74</v>
      </c>
      <c r="J283">
        <v>23</v>
      </c>
      <c r="K283">
        <v>75</v>
      </c>
      <c r="L283">
        <v>63</v>
      </c>
      <c r="M283">
        <v>48</v>
      </c>
      <c r="N283" s="43">
        <v>64</v>
      </c>
      <c r="O283" s="43">
        <v>338</v>
      </c>
      <c r="P283" t="str">
        <f t="shared" si="24"/>
        <v>Gravel</v>
      </c>
      <c r="Q283" t="str">
        <f t="shared" si="25"/>
        <v>VCG2</v>
      </c>
      <c r="R283" t="s">
        <v>52</v>
      </c>
    </row>
    <row r="284" spans="1:19" x14ac:dyDescent="0.25">
      <c r="A284" s="42">
        <v>276</v>
      </c>
      <c r="B284" s="38">
        <v>607572</v>
      </c>
      <c r="C284" s="38">
        <v>228000607572</v>
      </c>
      <c r="D284" s="41">
        <v>225</v>
      </c>
      <c r="E284" s="41">
        <v>525</v>
      </c>
      <c r="F284" s="41">
        <v>2</v>
      </c>
      <c r="G284" s="68" t="s">
        <v>74</v>
      </c>
      <c r="H284" s="80" t="s">
        <v>113</v>
      </c>
      <c r="I284" s="76" t="s">
        <v>74</v>
      </c>
      <c r="J284">
        <v>23</v>
      </c>
      <c r="K284">
        <v>75</v>
      </c>
      <c r="L284">
        <v>68</v>
      </c>
      <c r="M284">
        <v>37</v>
      </c>
      <c r="N284" s="43">
        <v>64</v>
      </c>
      <c r="O284" s="43">
        <v>300</v>
      </c>
      <c r="P284" t="str">
        <f t="shared" si="24"/>
        <v>Gravel</v>
      </c>
      <c r="Q284" t="str">
        <f t="shared" si="25"/>
        <v>VCG2</v>
      </c>
      <c r="R284" t="s">
        <v>52</v>
      </c>
    </row>
    <row r="285" spans="1:19" x14ac:dyDescent="0.25">
      <c r="A285" s="16"/>
      <c r="B285" s="1"/>
      <c r="C285" s="1">
        <v>209000133190</v>
      </c>
      <c r="D285" s="41" t="s">
        <v>70</v>
      </c>
      <c r="E285" s="41" t="s">
        <v>70</v>
      </c>
      <c r="F285" s="68" t="s">
        <v>25</v>
      </c>
      <c r="G285" s="76" t="s">
        <v>74</v>
      </c>
      <c r="H285" s="80" t="s">
        <v>113</v>
      </c>
      <c r="I285" s="76" t="s">
        <v>74</v>
      </c>
      <c r="J285">
        <v>23</v>
      </c>
      <c r="K285">
        <v>84</v>
      </c>
      <c r="L285">
        <v>64</v>
      </c>
      <c r="M285">
        <v>35</v>
      </c>
      <c r="N285" s="13">
        <v>64</v>
      </c>
      <c r="O285" s="13">
        <v>376.5</v>
      </c>
      <c r="P285" t="str">
        <f t="shared" ref="P285:P304" si="26">IF(N285&lt;=2,"silt",(IF(N285&lt;=64,"Gravel",(IF(N285&lt;=256,"Cobble",(IF(N285&lt;=2048,"Boulder")))))))</f>
        <v>Gravel</v>
      </c>
      <c r="Q285" t="str">
        <f t="shared" si="25"/>
        <v>VCG2</v>
      </c>
      <c r="R285" t="str">
        <f t="shared" ref="R285:R304" si="27">IF(N285&lt;=2,"silt",(IF(N285&lt;=4,"VFG",(IF(N285&lt;=8,"FG",(IF(N285&lt;=16,"MG",(IF(N285&lt;=32,"CG",(IF(N285&lt;=64,"VCG",(IF(N285&lt;=128,"SC",(IF(N285&lt;=256,"LC",(IF(N285&lt;=512,"SB",(IF(N285&lt;=1024,"MB",(IF(N285&lt;=2048,"LVLB")))))))))))))))))))))</f>
        <v>VCG</v>
      </c>
      <c r="S285" s="18" t="s">
        <v>54</v>
      </c>
    </row>
    <row r="286" spans="1:19" x14ac:dyDescent="0.25">
      <c r="A286" s="15"/>
      <c r="B286" s="1"/>
      <c r="C286" s="1">
        <v>226001370213</v>
      </c>
      <c r="D286" s="41" t="s">
        <v>70</v>
      </c>
      <c r="E286" s="41" t="s">
        <v>70</v>
      </c>
      <c r="F286" s="68" t="s">
        <v>25</v>
      </c>
      <c r="G286" s="76" t="s">
        <v>74</v>
      </c>
      <c r="H286" s="80" t="s">
        <v>113</v>
      </c>
      <c r="I286" s="76" t="s">
        <v>74</v>
      </c>
      <c r="J286">
        <v>12</v>
      </c>
      <c r="K286">
        <v>27</v>
      </c>
      <c r="L286">
        <v>19</v>
      </c>
      <c r="M286">
        <v>12</v>
      </c>
      <c r="N286">
        <v>16</v>
      </c>
      <c r="O286">
        <v>5.3289999999999997</v>
      </c>
      <c r="P286" t="str">
        <f t="shared" si="26"/>
        <v>Gravel</v>
      </c>
      <c r="Q286" t="str">
        <f t="shared" si="25"/>
        <v>MG2</v>
      </c>
      <c r="R286" t="str">
        <f t="shared" si="27"/>
        <v>MG</v>
      </c>
    </row>
    <row r="287" spans="1:19" x14ac:dyDescent="0.25">
      <c r="A287" s="15"/>
      <c r="B287" s="1"/>
      <c r="C287" s="1">
        <v>226001370224</v>
      </c>
      <c r="D287" s="41" t="s">
        <v>70</v>
      </c>
      <c r="E287" s="41" t="s">
        <v>70</v>
      </c>
      <c r="F287" s="68" t="s">
        <v>25</v>
      </c>
      <c r="G287" s="76" t="s">
        <v>74</v>
      </c>
      <c r="H287" s="80" t="s">
        <v>113</v>
      </c>
      <c r="I287" s="76" t="s">
        <v>74</v>
      </c>
      <c r="J287">
        <v>12</v>
      </c>
      <c r="K287">
        <v>25</v>
      </c>
      <c r="L287">
        <v>15</v>
      </c>
      <c r="M287">
        <v>10</v>
      </c>
      <c r="N287">
        <v>16</v>
      </c>
      <c r="O287">
        <v>5.3756000000000004</v>
      </c>
      <c r="P287" t="str">
        <f t="shared" si="26"/>
        <v>Gravel</v>
      </c>
      <c r="Q287" t="str">
        <f t="shared" si="25"/>
        <v>MG2</v>
      </c>
      <c r="R287" t="str">
        <f t="shared" si="27"/>
        <v>MG</v>
      </c>
    </row>
    <row r="288" spans="1:19" x14ac:dyDescent="0.25">
      <c r="A288" s="15"/>
      <c r="B288" s="1"/>
      <c r="C288" s="1">
        <v>226001370240</v>
      </c>
      <c r="D288" s="41" t="s">
        <v>70</v>
      </c>
      <c r="E288" s="41" t="s">
        <v>70</v>
      </c>
      <c r="F288" s="68" t="s">
        <v>25</v>
      </c>
      <c r="G288" s="76" t="s">
        <v>74</v>
      </c>
      <c r="H288" s="80" t="s">
        <v>113</v>
      </c>
      <c r="I288" s="76" t="s">
        <v>74</v>
      </c>
      <c r="J288">
        <v>12</v>
      </c>
      <c r="K288">
        <v>21</v>
      </c>
      <c r="L288">
        <v>15</v>
      </c>
      <c r="M288">
        <v>11</v>
      </c>
      <c r="N288">
        <v>16</v>
      </c>
      <c r="O288">
        <v>4.4050000000000002</v>
      </c>
      <c r="P288" t="str">
        <f t="shared" si="26"/>
        <v>Gravel</v>
      </c>
      <c r="Q288" t="str">
        <f t="shared" si="25"/>
        <v>MG2</v>
      </c>
      <c r="R288" t="str">
        <f t="shared" si="27"/>
        <v>MG</v>
      </c>
    </row>
    <row r="289" spans="1:18" x14ac:dyDescent="0.25">
      <c r="A289" s="15"/>
      <c r="B289" s="1"/>
      <c r="C289" s="1">
        <v>226001370250</v>
      </c>
      <c r="D289" s="41" t="s">
        <v>70</v>
      </c>
      <c r="E289" s="41" t="s">
        <v>70</v>
      </c>
      <c r="F289" s="68" t="s">
        <v>25</v>
      </c>
      <c r="G289" s="76" t="s">
        <v>74</v>
      </c>
      <c r="H289" s="80" t="s">
        <v>113</v>
      </c>
      <c r="I289" s="76" t="s">
        <v>74</v>
      </c>
      <c r="J289">
        <v>12</v>
      </c>
      <c r="K289">
        <v>35</v>
      </c>
      <c r="L289">
        <v>26</v>
      </c>
      <c r="M289">
        <v>17</v>
      </c>
      <c r="N289" s="13">
        <v>32</v>
      </c>
      <c r="O289" s="13">
        <v>50</v>
      </c>
      <c r="P289" t="str">
        <f t="shared" si="26"/>
        <v>Gravel</v>
      </c>
      <c r="Q289" t="str">
        <f t="shared" si="25"/>
        <v>CG2</v>
      </c>
      <c r="R289" t="str">
        <f t="shared" si="27"/>
        <v>CG</v>
      </c>
    </row>
    <row r="290" spans="1:18" x14ac:dyDescent="0.25">
      <c r="A290" s="15"/>
      <c r="B290" s="1"/>
      <c r="C290" s="1">
        <v>226001370253</v>
      </c>
      <c r="D290" s="41" t="s">
        <v>70</v>
      </c>
      <c r="E290" s="41" t="s">
        <v>70</v>
      </c>
      <c r="F290" s="68" t="s">
        <v>25</v>
      </c>
      <c r="G290" s="76" t="s">
        <v>74</v>
      </c>
      <c r="H290" s="80" t="s">
        <v>113</v>
      </c>
      <c r="I290" s="76" t="s">
        <v>74</v>
      </c>
      <c r="J290">
        <v>12</v>
      </c>
      <c r="K290">
        <v>32</v>
      </c>
      <c r="L290">
        <v>23</v>
      </c>
      <c r="M290">
        <v>14</v>
      </c>
      <c r="N290" s="13">
        <v>32</v>
      </c>
      <c r="O290" s="13">
        <v>33.5</v>
      </c>
      <c r="P290" t="str">
        <f t="shared" si="26"/>
        <v>Gravel</v>
      </c>
      <c r="Q290" t="str">
        <f t="shared" si="25"/>
        <v>CG2</v>
      </c>
      <c r="R290" t="str">
        <f t="shared" si="27"/>
        <v>CG</v>
      </c>
    </row>
    <row r="291" spans="1:18" x14ac:dyDescent="0.25">
      <c r="A291" s="15"/>
      <c r="B291" s="1"/>
      <c r="C291" s="1">
        <v>226001370261</v>
      </c>
      <c r="D291" s="41" t="s">
        <v>70</v>
      </c>
      <c r="E291" s="41" t="s">
        <v>70</v>
      </c>
      <c r="F291" s="68" t="s">
        <v>25</v>
      </c>
      <c r="G291" s="76" t="s">
        <v>74</v>
      </c>
      <c r="H291" s="80" t="s">
        <v>113</v>
      </c>
      <c r="I291" s="76" t="s">
        <v>74</v>
      </c>
      <c r="J291">
        <v>12</v>
      </c>
      <c r="K291">
        <v>33</v>
      </c>
      <c r="L291">
        <v>28</v>
      </c>
      <c r="M291">
        <v>19</v>
      </c>
      <c r="N291" s="13">
        <v>32</v>
      </c>
      <c r="O291" s="13">
        <v>45.5</v>
      </c>
      <c r="P291" t="str">
        <f t="shared" si="26"/>
        <v>Gravel</v>
      </c>
      <c r="Q291" t="str">
        <f t="shared" si="25"/>
        <v>CG2</v>
      </c>
      <c r="R291" t="str">
        <f t="shared" si="27"/>
        <v>CG</v>
      </c>
    </row>
    <row r="292" spans="1:18" x14ac:dyDescent="0.25">
      <c r="A292" s="15"/>
      <c r="B292" s="1"/>
      <c r="C292" s="1">
        <v>226001370278</v>
      </c>
      <c r="D292" s="41" t="s">
        <v>70</v>
      </c>
      <c r="E292" s="41" t="s">
        <v>70</v>
      </c>
      <c r="F292" s="68" t="s">
        <v>25</v>
      </c>
      <c r="G292" s="76" t="s">
        <v>74</v>
      </c>
      <c r="H292" s="80" t="s">
        <v>113</v>
      </c>
      <c r="I292" s="76" t="s">
        <v>74</v>
      </c>
      <c r="J292">
        <v>12</v>
      </c>
      <c r="K292">
        <v>26</v>
      </c>
      <c r="L292">
        <v>16</v>
      </c>
      <c r="M292">
        <v>12</v>
      </c>
      <c r="N292">
        <v>16</v>
      </c>
      <c r="O292">
        <v>5.8090000000000002</v>
      </c>
      <c r="P292" t="str">
        <f t="shared" si="26"/>
        <v>Gravel</v>
      </c>
      <c r="Q292" t="str">
        <f t="shared" si="25"/>
        <v>MG2</v>
      </c>
      <c r="R292" t="str">
        <f t="shared" si="27"/>
        <v>MG</v>
      </c>
    </row>
    <row r="293" spans="1:18" x14ac:dyDescent="0.25">
      <c r="A293" s="15"/>
      <c r="B293" s="1"/>
      <c r="C293" s="1">
        <v>226001370284</v>
      </c>
      <c r="D293" s="41" t="s">
        <v>70</v>
      </c>
      <c r="E293" s="41" t="s">
        <v>70</v>
      </c>
      <c r="F293" s="68" t="s">
        <v>25</v>
      </c>
      <c r="G293" s="76" t="s">
        <v>74</v>
      </c>
      <c r="H293" s="80" t="s">
        <v>113</v>
      </c>
      <c r="I293" s="76" t="s">
        <v>74</v>
      </c>
      <c r="J293">
        <v>12</v>
      </c>
      <c r="K293">
        <v>22</v>
      </c>
      <c r="L293">
        <v>20</v>
      </c>
      <c r="M293">
        <v>11</v>
      </c>
      <c r="N293">
        <v>16</v>
      </c>
      <c r="O293">
        <v>5.4240000000000004</v>
      </c>
      <c r="P293" t="str">
        <f t="shared" si="26"/>
        <v>Gravel</v>
      </c>
      <c r="Q293" t="str">
        <f t="shared" si="25"/>
        <v>MG2</v>
      </c>
      <c r="R293" t="str">
        <f t="shared" si="27"/>
        <v>MG</v>
      </c>
    </row>
    <row r="294" spans="1:18" x14ac:dyDescent="0.25">
      <c r="A294" s="15"/>
      <c r="B294" s="1"/>
      <c r="C294" s="1">
        <v>226001370286</v>
      </c>
      <c r="D294" s="41" t="s">
        <v>70</v>
      </c>
      <c r="E294" s="41" t="s">
        <v>70</v>
      </c>
      <c r="F294" s="68" t="s">
        <v>25</v>
      </c>
      <c r="G294" s="76" t="s">
        <v>74</v>
      </c>
      <c r="H294" s="80" t="s">
        <v>113</v>
      </c>
      <c r="I294" s="76" t="s">
        <v>74</v>
      </c>
      <c r="J294">
        <v>12</v>
      </c>
      <c r="K294">
        <v>35</v>
      </c>
      <c r="L294">
        <v>24</v>
      </c>
      <c r="M294">
        <v>14</v>
      </c>
      <c r="N294" s="13">
        <v>32</v>
      </c>
      <c r="O294" s="13">
        <v>37.5</v>
      </c>
      <c r="P294" t="str">
        <f t="shared" si="26"/>
        <v>Gravel</v>
      </c>
      <c r="Q294" t="str">
        <f t="shared" si="25"/>
        <v>CG2</v>
      </c>
      <c r="R294" t="str">
        <f t="shared" si="27"/>
        <v>CG</v>
      </c>
    </row>
    <row r="295" spans="1:18" x14ac:dyDescent="0.25">
      <c r="A295" s="15"/>
      <c r="B295" s="1"/>
      <c r="C295" s="1">
        <v>226001370289</v>
      </c>
      <c r="D295" s="41" t="s">
        <v>70</v>
      </c>
      <c r="E295" s="41" t="s">
        <v>70</v>
      </c>
      <c r="F295" s="68" t="s">
        <v>25</v>
      </c>
      <c r="G295" s="76" t="s">
        <v>74</v>
      </c>
      <c r="H295" s="80" t="s">
        <v>113</v>
      </c>
      <c r="I295" s="76" t="s">
        <v>74</v>
      </c>
      <c r="J295">
        <v>12</v>
      </c>
      <c r="K295">
        <v>20</v>
      </c>
      <c r="L295">
        <v>20</v>
      </c>
      <c r="M295">
        <v>12</v>
      </c>
      <c r="N295">
        <v>16</v>
      </c>
      <c r="O295">
        <v>5.2670000000000003</v>
      </c>
      <c r="P295" t="str">
        <f t="shared" si="26"/>
        <v>Gravel</v>
      </c>
      <c r="Q295" t="str">
        <f t="shared" si="25"/>
        <v>MG2</v>
      </c>
      <c r="R295" t="str">
        <f t="shared" si="27"/>
        <v>MG</v>
      </c>
    </row>
    <row r="296" spans="1:18" x14ac:dyDescent="0.25">
      <c r="A296" s="15"/>
      <c r="B296" s="1"/>
      <c r="C296" s="1">
        <v>226001370299</v>
      </c>
      <c r="D296" s="41" t="s">
        <v>70</v>
      </c>
      <c r="E296" s="41" t="s">
        <v>70</v>
      </c>
      <c r="F296" s="68" t="s">
        <v>25</v>
      </c>
      <c r="G296" s="76" t="s">
        <v>74</v>
      </c>
      <c r="H296" s="80" t="s">
        <v>113</v>
      </c>
      <c r="I296" s="76" t="s">
        <v>74</v>
      </c>
      <c r="J296">
        <v>12</v>
      </c>
      <c r="K296">
        <v>27</v>
      </c>
      <c r="L296">
        <v>17</v>
      </c>
      <c r="M296">
        <v>11</v>
      </c>
      <c r="N296">
        <v>16</v>
      </c>
      <c r="O296">
        <v>7.0860000000000003</v>
      </c>
      <c r="P296" t="str">
        <f t="shared" si="26"/>
        <v>Gravel</v>
      </c>
      <c r="Q296" t="str">
        <f t="shared" si="25"/>
        <v>MG2</v>
      </c>
      <c r="R296" t="str">
        <f t="shared" si="27"/>
        <v>MG</v>
      </c>
    </row>
    <row r="297" spans="1:18" x14ac:dyDescent="0.25">
      <c r="A297" s="15"/>
      <c r="B297" s="1"/>
      <c r="C297" s="1">
        <v>226001370341</v>
      </c>
      <c r="D297" s="41" t="s">
        <v>70</v>
      </c>
      <c r="E297" s="41" t="s">
        <v>70</v>
      </c>
      <c r="F297" s="68" t="s">
        <v>25</v>
      </c>
      <c r="G297" s="76" t="s">
        <v>74</v>
      </c>
      <c r="H297" s="80" t="s">
        <v>113</v>
      </c>
      <c r="I297" s="76" t="s">
        <v>74</v>
      </c>
      <c r="J297">
        <v>12</v>
      </c>
      <c r="K297">
        <v>21</v>
      </c>
      <c r="L297">
        <v>17</v>
      </c>
      <c r="M297">
        <v>9</v>
      </c>
      <c r="N297">
        <v>16</v>
      </c>
      <c r="O297">
        <v>5.1340000000000003</v>
      </c>
      <c r="P297" t="str">
        <f t="shared" si="26"/>
        <v>Gravel</v>
      </c>
      <c r="Q297" t="str">
        <f t="shared" si="25"/>
        <v>MG2</v>
      </c>
      <c r="R297" t="str">
        <f t="shared" si="27"/>
        <v>MG</v>
      </c>
    </row>
    <row r="298" spans="1:18" x14ac:dyDescent="0.25">
      <c r="A298" s="28"/>
      <c r="B298" s="1"/>
      <c r="C298" s="1">
        <v>230000111726</v>
      </c>
      <c r="D298" s="41" t="s">
        <v>70</v>
      </c>
      <c r="E298" s="41" t="s">
        <v>70</v>
      </c>
      <c r="F298" s="68" t="s">
        <v>25</v>
      </c>
      <c r="G298" s="76" t="s">
        <v>74</v>
      </c>
      <c r="H298" s="80" t="s">
        <v>113</v>
      </c>
      <c r="I298" s="76" t="s">
        <v>74</v>
      </c>
      <c r="J298">
        <v>32</v>
      </c>
      <c r="K298">
        <v>330</v>
      </c>
      <c r="L298">
        <v>285</v>
      </c>
      <c r="M298">
        <v>138</v>
      </c>
      <c r="N298">
        <v>362</v>
      </c>
      <c r="O298">
        <v>32000</v>
      </c>
      <c r="P298" t="str">
        <f t="shared" si="26"/>
        <v>Boulder</v>
      </c>
      <c r="Q298" t="str">
        <f t="shared" si="25"/>
        <v>SB1</v>
      </c>
      <c r="R298" t="str">
        <f t="shared" si="27"/>
        <v>SB</v>
      </c>
    </row>
    <row r="299" spans="1:18" x14ac:dyDescent="0.25">
      <c r="A299" s="17"/>
      <c r="B299" s="1"/>
      <c r="C299" s="1">
        <v>230000298004</v>
      </c>
      <c r="D299" s="41" t="s">
        <v>70</v>
      </c>
      <c r="E299" s="41" t="s">
        <v>70</v>
      </c>
      <c r="F299" s="68" t="s">
        <v>25</v>
      </c>
      <c r="G299" s="76" t="s">
        <v>74</v>
      </c>
      <c r="H299" s="80" t="s">
        <v>113</v>
      </c>
      <c r="I299" s="76" t="s">
        <v>74</v>
      </c>
      <c r="J299">
        <v>32</v>
      </c>
      <c r="K299">
        <v>285</v>
      </c>
      <c r="L299">
        <v>182</v>
      </c>
      <c r="M299">
        <v>120</v>
      </c>
      <c r="N299" s="13">
        <v>256</v>
      </c>
      <c r="O299" s="13">
        <v>11600</v>
      </c>
      <c r="P299" t="str">
        <f t="shared" si="26"/>
        <v>Cobble</v>
      </c>
      <c r="Q299" t="str">
        <f t="shared" si="25"/>
        <v>LC2</v>
      </c>
      <c r="R299" t="str">
        <f t="shared" si="27"/>
        <v>LC</v>
      </c>
    </row>
    <row r="300" spans="1:18" x14ac:dyDescent="0.25">
      <c r="A300" s="17"/>
      <c r="B300" s="1"/>
      <c r="C300" s="1">
        <v>230000298005</v>
      </c>
      <c r="D300" s="41" t="s">
        <v>70</v>
      </c>
      <c r="E300" s="41" t="s">
        <v>70</v>
      </c>
      <c r="F300" s="68" t="s">
        <v>25</v>
      </c>
      <c r="G300" s="76" t="s">
        <v>74</v>
      </c>
      <c r="H300" s="80" t="s">
        <v>113</v>
      </c>
      <c r="I300" s="76" t="s">
        <v>74</v>
      </c>
      <c r="J300">
        <v>32</v>
      </c>
      <c r="K300">
        <v>183</v>
      </c>
      <c r="L300">
        <v>158</v>
      </c>
      <c r="M300">
        <v>100</v>
      </c>
      <c r="N300" s="13">
        <v>256</v>
      </c>
      <c r="O300" s="13">
        <v>4300</v>
      </c>
      <c r="P300" t="str">
        <f t="shared" si="26"/>
        <v>Cobble</v>
      </c>
      <c r="Q300" t="str">
        <f t="shared" si="25"/>
        <v>LC2</v>
      </c>
      <c r="R300" t="str">
        <f t="shared" si="27"/>
        <v>LC</v>
      </c>
    </row>
    <row r="301" spans="1:18" x14ac:dyDescent="0.25">
      <c r="A301" s="17"/>
      <c r="B301" s="1"/>
      <c r="C301" s="1">
        <v>230000298012</v>
      </c>
      <c r="D301" s="41" t="s">
        <v>70</v>
      </c>
      <c r="E301" s="41" t="s">
        <v>70</v>
      </c>
      <c r="F301" s="68" t="s">
        <v>25</v>
      </c>
      <c r="G301" s="76" t="s">
        <v>74</v>
      </c>
      <c r="H301" s="80" t="s">
        <v>113</v>
      </c>
      <c r="I301" s="76" t="s">
        <v>74</v>
      </c>
      <c r="J301">
        <v>32</v>
      </c>
      <c r="K301">
        <v>193</v>
      </c>
      <c r="L301">
        <v>120</v>
      </c>
      <c r="M301">
        <v>84</v>
      </c>
      <c r="N301" s="13">
        <v>256</v>
      </c>
      <c r="O301" s="13">
        <v>4900</v>
      </c>
      <c r="P301" t="str">
        <f t="shared" si="26"/>
        <v>Cobble</v>
      </c>
      <c r="Q301" t="str">
        <f t="shared" si="25"/>
        <v>LC2</v>
      </c>
      <c r="R301" t="str">
        <f t="shared" si="27"/>
        <v>LC</v>
      </c>
    </row>
    <row r="302" spans="1:18" x14ac:dyDescent="0.25">
      <c r="A302" s="15"/>
      <c r="B302" s="1"/>
      <c r="C302" s="1">
        <v>231000039732</v>
      </c>
      <c r="D302" s="41" t="s">
        <v>70</v>
      </c>
      <c r="E302" s="41" t="s">
        <v>70</v>
      </c>
      <c r="F302" s="68" t="s">
        <v>25</v>
      </c>
      <c r="G302" s="76" t="s">
        <v>74</v>
      </c>
      <c r="H302" s="80" t="s">
        <v>113</v>
      </c>
      <c r="I302" s="76" t="s">
        <v>74</v>
      </c>
      <c r="J302">
        <v>14</v>
      </c>
      <c r="K302">
        <v>43</v>
      </c>
      <c r="L302">
        <v>38</v>
      </c>
      <c r="M302">
        <v>19</v>
      </c>
      <c r="N302">
        <v>32</v>
      </c>
      <c r="O302">
        <v>46</v>
      </c>
      <c r="P302" t="str">
        <f t="shared" si="26"/>
        <v>Gravel</v>
      </c>
      <c r="Q302" t="str">
        <f t="shared" si="25"/>
        <v>CG2</v>
      </c>
      <c r="R302" t="str">
        <f t="shared" si="27"/>
        <v>CG</v>
      </c>
    </row>
    <row r="303" spans="1:18" x14ac:dyDescent="0.25">
      <c r="A303" s="15"/>
      <c r="B303" s="1"/>
      <c r="C303" s="1">
        <v>231000039736</v>
      </c>
      <c r="D303" s="41" t="s">
        <v>70</v>
      </c>
      <c r="E303" s="41" t="s">
        <v>70</v>
      </c>
      <c r="F303" s="68" t="s">
        <v>25</v>
      </c>
      <c r="G303" s="76" t="s">
        <v>74</v>
      </c>
      <c r="H303" s="80" t="s">
        <v>113</v>
      </c>
      <c r="I303" s="76" t="s">
        <v>74</v>
      </c>
      <c r="J303">
        <v>14</v>
      </c>
      <c r="K303">
        <v>49</v>
      </c>
      <c r="L303">
        <v>36</v>
      </c>
      <c r="M303">
        <v>20</v>
      </c>
      <c r="N303">
        <v>32</v>
      </c>
      <c r="O303">
        <v>55.5</v>
      </c>
      <c r="P303" t="str">
        <f t="shared" si="26"/>
        <v>Gravel</v>
      </c>
      <c r="Q303" t="str">
        <f t="shared" si="25"/>
        <v>CG2</v>
      </c>
      <c r="R303" t="str">
        <f t="shared" si="27"/>
        <v>CG</v>
      </c>
    </row>
    <row r="304" spans="1:18" x14ac:dyDescent="0.25">
      <c r="A304" s="15"/>
      <c r="B304" s="1"/>
      <c r="C304" s="1">
        <v>231000039740</v>
      </c>
      <c r="D304" s="41" t="s">
        <v>70</v>
      </c>
      <c r="E304" s="41" t="s">
        <v>70</v>
      </c>
      <c r="F304" s="68" t="s">
        <v>25</v>
      </c>
      <c r="G304" s="76" t="s">
        <v>74</v>
      </c>
      <c r="H304" s="80" t="s">
        <v>113</v>
      </c>
      <c r="I304" s="76" t="s">
        <v>74</v>
      </c>
      <c r="J304">
        <v>14</v>
      </c>
      <c r="K304">
        <v>50</v>
      </c>
      <c r="L304">
        <v>33</v>
      </c>
      <c r="M304">
        <v>20</v>
      </c>
      <c r="N304">
        <v>32</v>
      </c>
      <c r="O304">
        <v>41</v>
      </c>
      <c r="P304" t="str">
        <f t="shared" si="26"/>
        <v>Gravel</v>
      </c>
      <c r="Q304" t="str">
        <f t="shared" si="25"/>
        <v>CG2</v>
      </c>
      <c r="R304" t="str">
        <f t="shared" si="27"/>
        <v>CG</v>
      </c>
    </row>
    <row r="305" spans="1:18" x14ac:dyDescent="0.25">
      <c r="A305" s="44">
        <v>291</v>
      </c>
      <c r="B305" s="45">
        <v>111500</v>
      </c>
      <c r="C305" s="38">
        <v>230000111500</v>
      </c>
      <c r="D305" s="41">
        <v>331</v>
      </c>
      <c r="E305" s="41">
        <v>631</v>
      </c>
      <c r="F305" s="41">
        <v>3</v>
      </c>
      <c r="G305" s="68"/>
      <c r="H305" s="68" t="s">
        <v>103</v>
      </c>
      <c r="I305" s="68" t="s">
        <v>104</v>
      </c>
      <c r="J305" s="43">
        <v>32</v>
      </c>
      <c r="K305" s="43">
        <v>265</v>
      </c>
      <c r="L305" s="43">
        <v>245</v>
      </c>
      <c r="M305" s="43">
        <v>90</v>
      </c>
      <c r="N305" s="43">
        <v>256</v>
      </c>
      <c r="O305" s="43">
        <v>12100</v>
      </c>
      <c r="P305" t="str">
        <f t="shared" ref="P305:P324" si="28">IF(N305 &lt;=2, "Silt", IF(N305&lt;=2.8, "Sand", (IF(N305&lt;=64, "Gravel",(IF(N305&lt;=256, "Cobble",("Boulder")))))))</f>
        <v>Cobble</v>
      </c>
      <c r="Q305" t="str">
        <f t="shared" si="25"/>
        <v>LC2</v>
      </c>
      <c r="R305" t="s">
        <v>60</v>
      </c>
    </row>
    <row r="306" spans="1:18" x14ac:dyDescent="0.25">
      <c r="A306" s="39">
        <v>23</v>
      </c>
      <c r="B306" s="38">
        <v>111512</v>
      </c>
      <c r="C306" s="38">
        <v>230000111512</v>
      </c>
      <c r="D306" s="41">
        <v>252</v>
      </c>
      <c r="E306" s="40">
        <v>552</v>
      </c>
      <c r="F306" s="41">
        <v>2</v>
      </c>
      <c r="G306" s="68"/>
      <c r="H306" s="68" t="s">
        <v>103</v>
      </c>
      <c r="I306" s="68" t="s">
        <v>104</v>
      </c>
      <c r="J306">
        <v>32</v>
      </c>
      <c r="K306">
        <v>135</v>
      </c>
      <c r="L306">
        <v>102</v>
      </c>
      <c r="M306">
        <v>78</v>
      </c>
      <c r="N306">
        <v>128</v>
      </c>
      <c r="O306">
        <v>1872</v>
      </c>
      <c r="P306" t="str">
        <f t="shared" si="28"/>
        <v>Cobble</v>
      </c>
      <c r="Q306" t="str">
        <f t="shared" si="25"/>
        <v>SC2</v>
      </c>
      <c r="R306" t="s">
        <v>53</v>
      </c>
    </row>
    <row r="307" spans="1:18" x14ac:dyDescent="0.25">
      <c r="A307" s="39">
        <v>198</v>
      </c>
      <c r="B307" s="38">
        <v>111514</v>
      </c>
      <c r="C307" s="38">
        <v>230000111514</v>
      </c>
      <c r="D307" s="41">
        <v>352</v>
      </c>
      <c r="E307" s="40">
        <v>652</v>
      </c>
      <c r="F307" s="41">
        <v>3</v>
      </c>
      <c r="G307" s="68"/>
      <c r="H307" s="68" t="s">
        <v>103</v>
      </c>
      <c r="I307" s="68" t="s">
        <v>104</v>
      </c>
      <c r="J307">
        <v>32</v>
      </c>
      <c r="K307">
        <v>107</v>
      </c>
      <c r="L307">
        <v>96</v>
      </c>
      <c r="M307">
        <v>62</v>
      </c>
      <c r="N307">
        <v>90</v>
      </c>
      <c r="O307">
        <v>894</v>
      </c>
      <c r="P307" t="str">
        <f t="shared" si="28"/>
        <v>Cobble</v>
      </c>
      <c r="Q307" t="str">
        <f t="shared" si="25"/>
        <v>SC1</v>
      </c>
      <c r="R307" t="s">
        <v>53</v>
      </c>
    </row>
    <row r="308" spans="1:18" s="79" customFormat="1" x14ac:dyDescent="0.25">
      <c r="A308" s="89">
        <v>220</v>
      </c>
      <c r="B308" s="78">
        <v>111529</v>
      </c>
      <c r="C308" s="78">
        <v>230000111529</v>
      </c>
      <c r="D308" s="41">
        <v>390</v>
      </c>
      <c r="E308" s="40">
        <v>690</v>
      </c>
      <c r="F308" s="41">
        <v>3</v>
      </c>
      <c r="G308" s="68"/>
      <c r="H308" s="68" t="s">
        <v>103</v>
      </c>
      <c r="I308" s="68" t="s">
        <v>104</v>
      </c>
      <c r="J308" s="79">
        <v>32</v>
      </c>
      <c r="K308" s="79">
        <v>248</v>
      </c>
      <c r="L308" s="79">
        <v>168</v>
      </c>
      <c r="M308" s="79">
        <v>104</v>
      </c>
      <c r="N308" s="79">
        <v>180</v>
      </c>
      <c r="O308" s="92">
        <v>5200</v>
      </c>
      <c r="P308" s="79" t="str">
        <f t="shared" si="28"/>
        <v>Cobble</v>
      </c>
      <c r="Q308" s="79" t="str">
        <f t="shared" si="25"/>
        <v>LC1</v>
      </c>
      <c r="R308" s="79" t="s">
        <v>60</v>
      </c>
    </row>
    <row r="309" spans="1:18" x14ac:dyDescent="0.25">
      <c r="A309" s="39">
        <v>6</v>
      </c>
      <c r="B309" s="38">
        <v>111538</v>
      </c>
      <c r="C309" s="38">
        <v>230000111538</v>
      </c>
      <c r="D309" s="41">
        <v>282</v>
      </c>
      <c r="E309" s="40">
        <v>582</v>
      </c>
      <c r="F309" s="41">
        <v>2</v>
      </c>
      <c r="G309" s="68"/>
      <c r="H309" s="68" t="s">
        <v>103</v>
      </c>
      <c r="I309" s="68" t="s">
        <v>104</v>
      </c>
      <c r="J309">
        <v>32</v>
      </c>
      <c r="K309">
        <v>186</v>
      </c>
      <c r="L309">
        <v>126</v>
      </c>
      <c r="M309">
        <v>93</v>
      </c>
      <c r="N309">
        <v>128</v>
      </c>
      <c r="O309">
        <v>2956</v>
      </c>
      <c r="P309" t="str">
        <f t="shared" si="28"/>
        <v>Cobble</v>
      </c>
      <c r="Q309" t="str">
        <f t="shared" si="25"/>
        <v>SC2</v>
      </c>
      <c r="R309" t="s">
        <v>53</v>
      </c>
    </row>
    <row r="310" spans="1:18" x14ac:dyDescent="0.25">
      <c r="A310" s="39">
        <v>188</v>
      </c>
      <c r="B310" s="38">
        <v>111542</v>
      </c>
      <c r="C310" s="38">
        <v>230000111542</v>
      </c>
      <c r="D310" s="40">
        <v>375</v>
      </c>
      <c r="E310" s="41">
        <v>675</v>
      </c>
      <c r="F310" s="41">
        <v>3</v>
      </c>
      <c r="G310" s="68"/>
      <c r="H310" s="68" t="s">
        <v>103</v>
      </c>
      <c r="I310" s="68" t="s">
        <v>104</v>
      </c>
      <c r="J310">
        <v>32</v>
      </c>
      <c r="K310">
        <v>102</v>
      </c>
      <c r="L310">
        <v>71</v>
      </c>
      <c r="M310">
        <v>69</v>
      </c>
      <c r="N310">
        <v>90</v>
      </c>
      <c r="O310">
        <v>796</v>
      </c>
      <c r="P310" t="str">
        <f t="shared" si="28"/>
        <v>Cobble</v>
      </c>
      <c r="Q310" t="str">
        <f t="shared" si="25"/>
        <v>SC1</v>
      </c>
      <c r="R310" t="s">
        <v>53</v>
      </c>
    </row>
    <row r="311" spans="1:18" x14ac:dyDescent="0.25">
      <c r="A311" s="44">
        <v>287</v>
      </c>
      <c r="B311" s="45">
        <v>111557</v>
      </c>
      <c r="C311" s="47">
        <v>230000111557</v>
      </c>
      <c r="D311" s="48">
        <v>358</v>
      </c>
      <c r="E311" s="40">
        <v>658</v>
      </c>
      <c r="F311" s="41">
        <v>3</v>
      </c>
      <c r="G311" s="68"/>
      <c r="H311" s="68" t="s">
        <v>103</v>
      </c>
      <c r="I311" s="68" t="s">
        <v>104</v>
      </c>
      <c r="J311" s="43">
        <v>32</v>
      </c>
      <c r="K311" s="43">
        <v>330</v>
      </c>
      <c r="L311" s="43">
        <v>277</v>
      </c>
      <c r="M311" s="43">
        <v>129</v>
      </c>
      <c r="N311" s="43" t="s">
        <v>68</v>
      </c>
      <c r="O311" s="43">
        <v>17300</v>
      </c>
      <c r="P311" t="str">
        <f t="shared" si="28"/>
        <v>Boulder</v>
      </c>
      <c r="Q311" t="s">
        <v>69</v>
      </c>
      <c r="R311" t="s">
        <v>64</v>
      </c>
    </row>
    <row r="312" spans="1:18" x14ac:dyDescent="0.25">
      <c r="A312" s="39">
        <v>35</v>
      </c>
      <c r="B312" s="38">
        <v>111574</v>
      </c>
      <c r="C312" s="38">
        <v>230000111574</v>
      </c>
      <c r="D312" s="41">
        <v>269</v>
      </c>
      <c r="E312" s="41">
        <v>569</v>
      </c>
      <c r="F312" s="41">
        <v>2</v>
      </c>
      <c r="G312" s="68"/>
      <c r="H312" s="68" t="s">
        <v>103</v>
      </c>
      <c r="I312" s="68" t="s">
        <v>104</v>
      </c>
      <c r="J312">
        <v>32</v>
      </c>
      <c r="K312">
        <v>122</v>
      </c>
      <c r="L312">
        <v>118</v>
      </c>
      <c r="M312">
        <v>43</v>
      </c>
      <c r="N312">
        <v>128</v>
      </c>
      <c r="O312">
        <v>1033</v>
      </c>
      <c r="P312" t="str">
        <f t="shared" si="28"/>
        <v>Cobble</v>
      </c>
      <c r="Q312" t="str">
        <f t="shared" ref="Q312:Q343" si="29">IF(N312 &lt;=2, "silt", IF(N312&lt;=2.8, "VFG1", (IF(N312&lt;=4, "VFG2",(IF(N312&lt;=5.6, "FG1",(IF(N312&lt;=8, "FG2",(IF(N312&lt;=11, "MG1",(IF(N312&lt;=16, "MG2",(IF(N312&lt;=22.6, "CG1",(IF(N312&lt;=32, "CG2",(IF(N312&lt;=45, "VCG1",(IF(N312&lt;=64, "VCG2",(IF(N312&lt;=90, "SC1",(IF(N312&lt;=128, "SC2",(IF(N312&lt;=180, "LC1",(IF(N312&lt;=256, "LC2",(IF(N312&lt;=362, "SB1",(IF(N312&lt;=512, "SB2",(IF(N312&lt;=1024, "MB",(IF(N312&lt;=2048, "LVLB"))))))))))))))))))))))))))))))))))))</f>
        <v>SC2</v>
      </c>
      <c r="R312" t="s">
        <v>53</v>
      </c>
    </row>
    <row r="313" spans="1:18" x14ac:dyDescent="0.25">
      <c r="A313" s="39">
        <v>215</v>
      </c>
      <c r="B313" s="38">
        <v>111597</v>
      </c>
      <c r="C313" s="38">
        <v>230000111597</v>
      </c>
      <c r="D313" s="41">
        <v>345</v>
      </c>
      <c r="E313" s="41">
        <v>645</v>
      </c>
      <c r="F313" s="41">
        <v>3</v>
      </c>
      <c r="G313" s="68"/>
      <c r="H313" s="68" t="s">
        <v>103</v>
      </c>
      <c r="I313" s="68" t="s">
        <v>104</v>
      </c>
      <c r="J313">
        <v>32</v>
      </c>
      <c r="K313">
        <v>130</v>
      </c>
      <c r="L313">
        <v>76</v>
      </c>
      <c r="M313">
        <v>70</v>
      </c>
      <c r="N313">
        <v>90</v>
      </c>
      <c r="O313">
        <v>1058</v>
      </c>
      <c r="P313" t="str">
        <f t="shared" si="28"/>
        <v>Cobble</v>
      </c>
      <c r="Q313" t="str">
        <f t="shared" si="29"/>
        <v>SC1</v>
      </c>
      <c r="R313" t="s">
        <v>53</v>
      </c>
    </row>
    <row r="314" spans="1:18" x14ac:dyDescent="0.25">
      <c r="A314" s="39">
        <v>59</v>
      </c>
      <c r="B314" s="38">
        <v>111601</v>
      </c>
      <c r="C314" s="38">
        <v>230000111601</v>
      </c>
      <c r="D314" s="41">
        <v>207</v>
      </c>
      <c r="E314" s="41">
        <v>507</v>
      </c>
      <c r="F314" s="41">
        <v>2</v>
      </c>
      <c r="G314" s="68"/>
      <c r="H314" s="68" t="s">
        <v>103</v>
      </c>
      <c r="I314" s="68" t="s">
        <v>104</v>
      </c>
      <c r="J314">
        <v>32</v>
      </c>
      <c r="K314">
        <v>129</v>
      </c>
      <c r="L314">
        <v>115</v>
      </c>
      <c r="M314">
        <v>45</v>
      </c>
      <c r="N314">
        <v>128</v>
      </c>
      <c r="O314">
        <v>1232</v>
      </c>
      <c r="P314" t="str">
        <f t="shared" si="28"/>
        <v>Cobble</v>
      </c>
      <c r="Q314" t="str">
        <f t="shared" si="29"/>
        <v>SC2</v>
      </c>
      <c r="R314" t="s">
        <v>53</v>
      </c>
    </row>
    <row r="315" spans="1:18" x14ac:dyDescent="0.25">
      <c r="A315" s="39">
        <v>199</v>
      </c>
      <c r="B315" s="38">
        <v>111612</v>
      </c>
      <c r="C315" s="38">
        <v>230000111612</v>
      </c>
      <c r="D315" s="41">
        <v>378</v>
      </c>
      <c r="E315" s="40">
        <v>678</v>
      </c>
      <c r="F315" s="41">
        <v>3</v>
      </c>
      <c r="G315" s="68"/>
      <c r="H315" s="68" t="s">
        <v>103</v>
      </c>
      <c r="I315" s="68" t="s">
        <v>104</v>
      </c>
      <c r="J315">
        <v>32</v>
      </c>
      <c r="K315">
        <v>135</v>
      </c>
      <c r="L315">
        <v>99</v>
      </c>
      <c r="M315">
        <v>82</v>
      </c>
      <c r="N315">
        <v>128</v>
      </c>
      <c r="O315">
        <v>1821</v>
      </c>
      <c r="P315" t="str">
        <f t="shared" si="28"/>
        <v>Cobble</v>
      </c>
      <c r="Q315" t="str">
        <f t="shared" si="29"/>
        <v>SC2</v>
      </c>
      <c r="R315" t="s">
        <v>53</v>
      </c>
    </row>
    <row r="316" spans="1:18" x14ac:dyDescent="0.25">
      <c r="A316" s="39">
        <v>53</v>
      </c>
      <c r="B316" s="38">
        <v>111627</v>
      </c>
      <c r="C316" s="38">
        <v>230000111627</v>
      </c>
      <c r="D316" s="41">
        <v>216</v>
      </c>
      <c r="E316" s="40">
        <v>516</v>
      </c>
      <c r="F316" s="41">
        <v>2</v>
      </c>
      <c r="G316" s="68"/>
      <c r="H316" s="68" t="s">
        <v>103</v>
      </c>
      <c r="I316" s="68" t="s">
        <v>104</v>
      </c>
      <c r="J316">
        <v>32</v>
      </c>
      <c r="K316">
        <v>151</v>
      </c>
      <c r="L316">
        <v>80</v>
      </c>
      <c r="M316">
        <v>39</v>
      </c>
      <c r="N316">
        <v>90</v>
      </c>
      <c r="O316">
        <v>787</v>
      </c>
      <c r="P316" t="str">
        <f t="shared" si="28"/>
        <v>Cobble</v>
      </c>
      <c r="Q316" t="str">
        <f t="shared" si="29"/>
        <v>SC1</v>
      </c>
      <c r="R316" t="s">
        <v>53</v>
      </c>
    </row>
    <row r="317" spans="1:18" x14ac:dyDescent="0.25">
      <c r="A317" s="39">
        <v>216</v>
      </c>
      <c r="B317" s="38">
        <v>111633</v>
      </c>
      <c r="C317" s="38">
        <v>230000111633</v>
      </c>
      <c r="D317" s="41">
        <v>337</v>
      </c>
      <c r="E317" s="41">
        <v>637</v>
      </c>
      <c r="F317" s="41">
        <v>3</v>
      </c>
      <c r="G317" s="68"/>
      <c r="H317" s="68" t="s">
        <v>103</v>
      </c>
      <c r="I317" s="68" t="s">
        <v>104</v>
      </c>
      <c r="J317">
        <v>32</v>
      </c>
      <c r="K317">
        <v>123</v>
      </c>
      <c r="L317">
        <v>109</v>
      </c>
      <c r="M317">
        <v>74</v>
      </c>
      <c r="N317">
        <v>128</v>
      </c>
      <c r="O317">
        <v>1530</v>
      </c>
      <c r="P317" t="str">
        <f t="shared" si="28"/>
        <v>Cobble</v>
      </c>
      <c r="Q317" t="str">
        <f t="shared" si="29"/>
        <v>SC2</v>
      </c>
      <c r="R317" t="s">
        <v>53</v>
      </c>
    </row>
    <row r="318" spans="1:18" x14ac:dyDescent="0.25">
      <c r="A318" s="39">
        <v>202</v>
      </c>
      <c r="B318" s="38">
        <v>111635</v>
      </c>
      <c r="C318" s="38">
        <v>230000111635</v>
      </c>
      <c r="D318" s="41">
        <v>343</v>
      </c>
      <c r="E318" s="41">
        <v>643</v>
      </c>
      <c r="F318" s="41">
        <v>3</v>
      </c>
      <c r="G318" s="68"/>
      <c r="H318" s="68" t="s">
        <v>103</v>
      </c>
      <c r="I318" s="68" t="s">
        <v>104</v>
      </c>
      <c r="J318">
        <v>32</v>
      </c>
      <c r="K318">
        <v>100</v>
      </c>
      <c r="L318">
        <v>86</v>
      </c>
      <c r="M318">
        <v>60</v>
      </c>
      <c r="N318">
        <v>90</v>
      </c>
      <c r="O318">
        <v>643</v>
      </c>
      <c r="P318" t="str">
        <f t="shared" si="28"/>
        <v>Cobble</v>
      </c>
      <c r="Q318" t="str">
        <f t="shared" si="29"/>
        <v>SC1</v>
      </c>
      <c r="R318" t="s">
        <v>53</v>
      </c>
    </row>
    <row r="319" spans="1:18" x14ac:dyDescent="0.25">
      <c r="A319" s="44">
        <v>296</v>
      </c>
      <c r="B319" s="45">
        <v>111640</v>
      </c>
      <c r="C319" s="38">
        <v>230000111640</v>
      </c>
      <c r="D319" s="41">
        <v>310</v>
      </c>
      <c r="E319" s="40">
        <v>610</v>
      </c>
      <c r="F319" s="41">
        <v>3</v>
      </c>
      <c r="G319" s="68"/>
      <c r="H319" s="68" t="s">
        <v>103</v>
      </c>
      <c r="I319" s="68" t="s">
        <v>104</v>
      </c>
      <c r="J319" s="43">
        <v>32</v>
      </c>
      <c r="K319" s="43">
        <v>336</v>
      </c>
      <c r="L319" s="43">
        <v>221</v>
      </c>
      <c r="M319" s="43">
        <v>183</v>
      </c>
      <c r="N319" s="43">
        <v>256</v>
      </c>
      <c r="O319" s="43">
        <v>18800</v>
      </c>
      <c r="P319" t="str">
        <f t="shared" si="28"/>
        <v>Cobble</v>
      </c>
      <c r="Q319" t="str">
        <f t="shared" si="29"/>
        <v>LC2</v>
      </c>
      <c r="R319" t="s">
        <v>60</v>
      </c>
    </row>
    <row r="320" spans="1:18" x14ac:dyDescent="0.25">
      <c r="A320" s="39">
        <v>60</v>
      </c>
      <c r="B320" s="38">
        <v>111649</v>
      </c>
      <c r="C320" s="38">
        <v>230000111649</v>
      </c>
      <c r="D320" s="41">
        <v>222</v>
      </c>
      <c r="E320" s="40">
        <v>522</v>
      </c>
      <c r="F320" s="41">
        <v>2</v>
      </c>
      <c r="G320" s="68"/>
      <c r="H320" s="68" t="s">
        <v>103</v>
      </c>
      <c r="I320" s="68" t="s">
        <v>104</v>
      </c>
      <c r="J320">
        <v>32</v>
      </c>
      <c r="K320">
        <v>150</v>
      </c>
      <c r="L320">
        <v>87</v>
      </c>
      <c r="M320">
        <v>55</v>
      </c>
      <c r="N320">
        <v>90</v>
      </c>
      <c r="O320">
        <v>1202</v>
      </c>
      <c r="P320" t="str">
        <f t="shared" si="28"/>
        <v>Cobble</v>
      </c>
      <c r="Q320" t="str">
        <f t="shared" si="29"/>
        <v>SC1</v>
      </c>
      <c r="R320" t="s">
        <v>53</v>
      </c>
    </row>
    <row r="321" spans="1:18" x14ac:dyDescent="0.25">
      <c r="A321" s="39">
        <v>203</v>
      </c>
      <c r="B321" s="38">
        <v>111661</v>
      </c>
      <c r="C321" s="38">
        <v>230000111661</v>
      </c>
      <c r="D321" s="41">
        <v>372</v>
      </c>
      <c r="E321" s="40">
        <v>672</v>
      </c>
      <c r="F321" s="41">
        <v>3</v>
      </c>
      <c r="G321" s="68"/>
      <c r="H321" s="68" t="s">
        <v>103</v>
      </c>
      <c r="I321" s="68" t="s">
        <v>104</v>
      </c>
      <c r="J321">
        <v>32</v>
      </c>
      <c r="K321">
        <v>141</v>
      </c>
      <c r="L321">
        <v>67</v>
      </c>
      <c r="M321">
        <v>45</v>
      </c>
      <c r="N321">
        <v>90</v>
      </c>
      <c r="O321">
        <v>711</v>
      </c>
      <c r="P321" t="str">
        <f t="shared" si="28"/>
        <v>Cobble</v>
      </c>
      <c r="Q321" t="str">
        <f t="shared" si="29"/>
        <v>SC1</v>
      </c>
      <c r="R321" t="s">
        <v>53</v>
      </c>
    </row>
    <row r="322" spans="1:18" x14ac:dyDescent="0.25">
      <c r="A322" s="39">
        <v>208</v>
      </c>
      <c r="B322" s="38">
        <v>111663</v>
      </c>
      <c r="C322" s="38">
        <v>230000111663</v>
      </c>
      <c r="D322" s="41">
        <v>348</v>
      </c>
      <c r="E322" s="40">
        <v>648</v>
      </c>
      <c r="F322" s="41">
        <v>3</v>
      </c>
      <c r="G322" s="68"/>
      <c r="H322" s="68" t="s">
        <v>103</v>
      </c>
      <c r="I322" s="68" t="s">
        <v>104</v>
      </c>
      <c r="J322">
        <v>32</v>
      </c>
      <c r="K322">
        <v>96</v>
      </c>
      <c r="L322">
        <v>77</v>
      </c>
      <c r="M322">
        <v>43</v>
      </c>
      <c r="N322">
        <v>90</v>
      </c>
      <c r="O322">
        <v>526</v>
      </c>
      <c r="P322" t="str">
        <f t="shared" si="28"/>
        <v>Cobble</v>
      </c>
      <c r="Q322" t="str">
        <f t="shared" si="29"/>
        <v>SC1</v>
      </c>
      <c r="R322" t="s">
        <v>53</v>
      </c>
    </row>
    <row r="323" spans="1:18" x14ac:dyDescent="0.25">
      <c r="A323" s="39">
        <v>152</v>
      </c>
      <c r="B323" s="38">
        <v>111706</v>
      </c>
      <c r="C323" s="38">
        <v>230000111706</v>
      </c>
      <c r="D323" s="41">
        <v>363</v>
      </c>
      <c r="E323" s="41">
        <v>663</v>
      </c>
      <c r="F323" s="41">
        <v>3</v>
      </c>
      <c r="G323" s="68"/>
      <c r="H323" s="68" t="s">
        <v>103</v>
      </c>
      <c r="I323" s="68" t="s">
        <v>104</v>
      </c>
      <c r="J323">
        <v>32</v>
      </c>
      <c r="K323">
        <v>120</v>
      </c>
      <c r="L323">
        <v>105</v>
      </c>
      <c r="M323">
        <v>62</v>
      </c>
      <c r="N323">
        <v>128</v>
      </c>
      <c r="O323">
        <v>1063</v>
      </c>
      <c r="P323" t="str">
        <f t="shared" si="28"/>
        <v>Cobble</v>
      </c>
      <c r="Q323" t="str">
        <f t="shared" si="29"/>
        <v>SC2</v>
      </c>
      <c r="R323" t="s">
        <v>53</v>
      </c>
    </row>
    <row r="324" spans="1:18" x14ac:dyDescent="0.25">
      <c r="A324" s="39">
        <v>108</v>
      </c>
      <c r="B324" s="38">
        <v>111745</v>
      </c>
      <c r="C324" s="38">
        <v>230000111745</v>
      </c>
      <c r="D324" s="41">
        <v>293</v>
      </c>
      <c r="E324" s="41">
        <v>593</v>
      </c>
      <c r="F324" s="41">
        <v>2</v>
      </c>
      <c r="G324" s="68"/>
      <c r="H324" s="68" t="s">
        <v>103</v>
      </c>
      <c r="I324" s="68" t="s">
        <v>104</v>
      </c>
      <c r="J324">
        <v>32</v>
      </c>
      <c r="K324">
        <v>96</v>
      </c>
      <c r="L324">
        <v>94</v>
      </c>
      <c r="M324">
        <v>43</v>
      </c>
      <c r="N324">
        <v>90</v>
      </c>
      <c r="O324">
        <v>833</v>
      </c>
      <c r="P324" t="str">
        <f t="shared" si="28"/>
        <v>Cobble</v>
      </c>
      <c r="Q324" t="str">
        <f t="shared" si="29"/>
        <v>SC1</v>
      </c>
      <c r="R324" t="s">
        <v>53</v>
      </c>
    </row>
    <row r="325" spans="1:18" x14ac:dyDescent="0.25">
      <c r="A325" s="15"/>
      <c r="B325" s="1"/>
      <c r="C325" s="1">
        <v>209000133112</v>
      </c>
      <c r="D325" s="41" t="s">
        <v>70</v>
      </c>
      <c r="E325" s="41" t="s">
        <v>70</v>
      </c>
      <c r="F325" s="68" t="s">
        <v>25</v>
      </c>
      <c r="G325" s="76"/>
      <c r="H325" s="76" t="s">
        <v>103</v>
      </c>
      <c r="I325" s="76" t="s">
        <v>104</v>
      </c>
      <c r="J325">
        <v>23</v>
      </c>
      <c r="K325">
        <v>70</v>
      </c>
      <c r="L325">
        <v>45</v>
      </c>
      <c r="M325">
        <v>32</v>
      </c>
      <c r="N325">
        <v>45</v>
      </c>
      <c r="O325">
        <v>113.5</v>
      </c>
      <c r="P325" t="str">
        <f t="shared" ref="P325:P345" si="30">IF(N325&lt;=2,"silt",(IF(N325&lt;=64,"Gravel",(IF(N325&lt;=256,"Cobble",(IF(N325&lt;=2048,"Boulder")))))))</f>
        <v>Gravel</v>
      </c>
      <c r="Q325" t="str">
        <f t="shared" si="29"/>
        <v>VCG1</v>
      </c>
      <c r="R325" t="str">
        <f t="shared" ref="R325:R354" si="31">IF(N325&lt;=2,"silt",(IF(N325&lt;=4,"VFG",(IF(N325&lt;=8,"FG",(IF(N325&lt;=16,"MG",(IF(N325&lt;=32,"CG",(IF(N325&lt;=64,"VCG",(IF(N325&lt;=128,"SC",(IF(N325&lt;=256,"LC",(IF(N325&lt;=512,"SB",(IF(N325&lt;=1024,"MB",(IF(N325&lt;=2048,"LVLB")))))))))))))))))))))</f>
        <v>VCG</v>
      </c>
    </row>
    <row r="326" spans="1:18" x14ac:dyDescent="0.25">
      <c r="A326" s="15"/>
      <c r="B326" s="1"/>
      <c r="C326" s="1">
        <v>209000133122</v>
      </c>
      <c r="D326" s="41" t="s">
        <v>70</v>
      </c>
      <c r="E326" s="41" t="s">
        <v>70</v>
      </c>
      <c r="F326" s="68" t="s">
        <v>25</v>
      </c>
      <c r="G326" s="76"/>
      <c r="H326" s="76" t="s">
        <v>103</v>
      </c>
      <c r="I326" s="76" t="s">
        <v>104</v>
      </c>
      <c r="J326">
        <v>23</v>
      </c>
      <c r="K326">
        <v>90</v>
      </c>
      <c r="L326">
        <v>52</v>
      </c>
      <c r="M326">
        <v>44</v>
      </c>
      <c r="N326">
        <v>64</v>
      </c>
      <c r="O326">
        <v>332.5</v>
      </c>
      <c r="P326" t="str">
        <f t="shared" si="30"/>
        <v>Gravel</v>
      </c>
      <c r="Q326" t="str">
        <f t="shared" si="29"/>
        <v>VCG2</v>
      </c>
      <c r="R326" t="str">
        <f t="shared" si="31"/>
        <v>VCG</v>
      </c>
    </row>
    <row r="327" spans="1:18" x14ac:dyDescent="0.25">
      <c r="A327" s="15"/>
      <c r="B327" s="1"/>
      <c r="C327" s="1">
        <v>209000133133</v>
      </c>
      <c r="D327" s="41" t="s">
        <v>70</v>
      </c>
      <c r="E327" s="41" t="s">
        <v>70</v>
      </c>
      <c r="F327" s="68" t="s">
        <v>25</v>
      </c>
      <c r="G327" s="76"/>
      <c r="H327" s="76" t="s">
        <v>103</v>
      </c>
      <c r="I327" s="76" t="s">
        <v>104</v>
      </c>
      <c r="J327">
        <v>23</v>
      </c>
      <c r="K327">
        <v>88</v>
      </c>
      <c r="L327">
        <v>51</v>
      </c>
      <c r="M327">
        <v>35</v>
      </c>
      <c r="N327">
        <v>64</v>
      </c>
      <c r="O327">
        <v>230.5</v>
      </c>
      <c r="P327" t="str">
        <f t="shared" si="30"/>
        <v>Gravel</v>
      </c>
      <c r="Q327" t="str">
        <f t="shared" si="29"/>
        <v>VCG2</v>
      </c>
      <c r="R327" t="str">
        <f t="shared" si="31"/>
        <v>VCG</v>
      </c>
    </row>
    <row r="328" spans="1:18" x14ac:dyDescent="0.25">
      <c r="A328" s="15"/>
      <c r="B328" s="1"/>
      <c r="C328" s="1">
        <v>209000133139</v>
      </c>
      <c r="D328" s="41" t="s">
        <v>70</v>
      </c>
      <c r="E328" s="41" t="s">
        <v>70</v>
      </c>
      <c r="F328" s="68" t="s">
        <v>25</v>
      </c>
      <c r="G328" s="76"/>
      <c r="H328" s="76" t="s">
        <v>103</v>
      </c>
      <c r="I328" s="76" t="s">
        <v>104</v>
      </c>
      <c r="J328">
        <v>23</v>
      </c>
      <c r="K328">
        <v>55</v>
      </c>
      <c r="L328">
        <v>38</v>
      </c>
      <c r="M328">
        <v>22</v>
      </c>
      <c r="N328" s="13">
        <v>45</v>
      </c>
      <c r="O328" s="13">
        <v>128</v>
      </c>
      <c r="P328" t="str">
        <f t="shared" si="30"/>
        <v>Gravel</v>
      </c>
      <c r="Q328" t="str">
        <f t="shared" si="29"/>
        <v>VCG1</v>
      </c>
      <c r="R328" t="str">
        <f t="shared" si="31"/>
        <v>VCG</v>
      </c>
    </row>
    <row r="329" spans="1:18" x14ac:dyDescent="0.25">
      <c r="A329" s="15"/>
      <c r="B329" s="1"/>
      <c r="C329" s="1">
        <v>209000133145</v>
      </c>
      <c r="D329" s="41" t="s">
        <v>70</v>
      </c>
      <c r="E329" s="41" t="s">
        <v>70</v>
      </c>
      <c r="F329" s="68" t="s">
        <v>25</v>
      </c>
      <c r="G329" s="76"/>
      <c r="H329" s="76" t="s">
        <v>103</v>
      </c>
      <c r="I329" s="76" t="s">
        <v>104</v>
      </c>
      <c r="J329">
        <v>23</v>
      </c>
      <c r="K329">
        <v>84</v>
      </c>
      <c r="L329">
        <v>71</v>
      </c>
      <c r="M329">
        <v>35</v>
      </c>
      <c r="N329">
        <v>64</v>
      </c>
      <c r="O329">
        <v>359</v>
      </c>
      <c r="P329" t="str">
        <f t="shared" si="30"/>
        <v>Gravel</v>
      </c>
      <c r="Q329" t="str">
        <f t="shared" si="29"/>
        <v>VCG2</v>
      </c>
      <c r="R329" t="str">
        <f t="shared" si="31"/>
        <v>VCG</v>
      </c>
    </row>
    <row r="330" spans="1:18" x14ac:dyDescent="0.25">
      <c r="A330" s="15"/>
      <c r="B330" s="1"/>
      <c r="C330" s="1">
        <v>209000133154</v>
      </c>
      <c r="D330" s="41" t="s">
        <v>70</v>
      </c>
      <c r="E330" s="41" t="s">
        <v>70</v>
      </c>
      <c r="F330" s="68" t="s">
        <v>25</v>
      </c>
      <c r="G330" s="76"/>
      <c r="H330" s="76" t="s">
        <v>103</v>
      </c>
      <c r="I330" s="76" t="s">
        <v>104</v>
      </c>
      <c r="J330">
        <v>23</v>
      </c>
      <c r="K330">
        <v>86</v>
      </c>
      <c r="L330">
        <v>55</v>
      </c>
      <c r="M330">
        <v>34</v>
      </c>
      <c r="N330">
        <v>64</v>
      </c>
      <c r="O330">
        <v>294.5</v>
      </c>
      <c r="P330" t="str">
        <f t="shared" si="30"/>
        <v>Gravel</v>
      </c>
      <c r="Q330" t="str">
        <f t="shared" si="29"/>
        <v>VCG2</v>
      </c>
      <c r="R330" t="str">
        <f t="shared" si="31"/>
        <v>VCG</v>
      </c>
    </row>
    <row r="331" spans="1:18" x14ac:dyDescent="0.25">
      <c r="A331" s="15"/>
      <c r="B331" s="1"/>
      <c r="C331" s="1">
        <v>209000133166</v>
      </c>
      <c r="D331" s="41" t="s">
        <v>70</v>
      </c>
      <c r="E331" s="41" t="s">
        <v>70</v>
      </c>
      <c r="F331" s="68" t="s">
        <v>25</v>
      </c>
      <c r="G331" s="76"/>
      <c r="H331" s="76" t="s">
        <v>103</v>
      </c>
      <c r="I331" s="76" t="s">
        <v>104</v>
      </c>
      <c r="J331">
        <v>23</v>
      </c>
      <c r="K331">
        <v>51</v>
      </c>
      <c r="L331">
        <v>44</v>
      </c>
      <c r="M331">
        <v>24</v>
      </c>
      <c r="N331">
        <v>45</v>
      </c>
      <c r="O331">
        <v>70.5</v>
      </c>
      <c r="P331" t="str">
        <f t="shared" si="30"/>
        <v>Gravel</v>
      </c>
      <c r="Q331" t="str">
        <f t="shared" si="29"/>
        <v>VCG1</v>
      </c>
      <c r="R331" t="str">
        <f t="shared" si="31"/>
        <v>VCG</v>
      </c>
    </row>
    <row r="332" spans="1:18" x14ac:dyDescent="0.25">
      <c r="A332" s="15"/>
      <c r="B332" s="1"/>
      <c r="C332" s="1">
        <v>209000133173</v>
      </c>
      <c r="D332" s="41" t="s">
        <v>70</v>
      </c>
      <c r="E332" s="41" t="s">
        <v>70</v>
      </c>
      <c r="F332" s="68" t="s">
        <v>25</v>
      </c>
      <c r="G332" s="76"/>
      <c r="H332" s="76" t="s">
        <v>103</v>
      </c>
      <c r="I332" s="76" t="s">
        <v>104</v>
      </c>
      <c r="J332">
        <v>23</v>
      </c>
      <c r="K332">
        <v>81</v>
      </c>
      <c r="L332">
        <v>60</v>
      </c>
      <c r="M332">
        <v>51</v>
      </c>
      <c r="N332">
        <v>64</v>
      </c>
      <c r="O332">
        <v>370.5</v>
      </c>
      <c r="P332" t="str">
        <f t="shared" si="30"/>
        <v>Gravel</v>
      </c>
      <c r="Q332" t="str">
        <f t="shared" si="29"/>
        <v>VCG2</v>
      </c>
      <c r="R332" t="str">
        <f t="shared" si="31"/>
        <v>VCG</v>
      </c>
    </row>
    <row r="333" spans="1:18" x14ac:dyDescent="0.25">
      <c r="A333" s="15"/>
      <c r="B333" s="1"/>
      <c r="C333" s="1">
        <v>209000133189</v>
      </c>
      <c r="D333" s="41" t="s">
        <v>70</v>
      </c>
      <c r="E333" s="41" t="s">
        <v>70</v>
      </c>
      <c r="F333" s="68" t="s">
        <v>25</v>
      </c>
      <c r="G333" s="76"/>
      <c r="H333" s="76" t="s">
        <v>103</v>
      </c>
      <c r="I333" s="76" t="s">
        <v>104</v>
      </c>
      <c r="J333">
        <v>23</v>
      </c>
      <c r="K333">
        <v>79</v>
      </c>
      <c r="L333">
        <v>57</v>
      </c>
      <c r="M333">
        <v>39</v>
      </c>
      <c r="N333">
        <v>64</v>
      </c>
      <c r="O333">
        <v>274.5</v>
      </c>
      <c r="P333" t="str">
        <f t="shared" si="30"/>
        <v>Gravel</v>
      </c>
      <c r="Q333" t="str">
        <f t="shared" si="29"/>
        <v>VCG2</v>
      </c>
      <c r="R333" t="str">
        <f t="shared" si="31"/>
        <v>VCG</v>
      </c>
    </row>
    <row r="334" spans="1:18" x14ac:dyDescent="0.25">
      <c r="A334" s="15"/>
      <c r="B334" s="1"/>
      <c r="C334" s="1">
        <v>209000133195</v>
      </c>
      <c r="D334" s="41" t="s">
        <v>70</v>
      </c>
      <c r="E334" s="41" t="s">
        <v>70</v>
      </c>
      <c r="F334" s="68" t="s">
        <v>25</v>
      </c>
      <c r="G334" s="76"/>
      <c r="H334" s="76" t="s">
        <v>103</v>
      </c>
      <c r="I334" s="76" t="s">
        <v>104</v>
      </c>
      <c r="J334">
        <v>23</v>
      </c>
      <c r="K334">
        <v>73</v>
      </c>
      <c r="L334">
        <v>46</v>
      </c>
      <c r="M334">
        <v>44</v>
      </c>
      <c r="N334">
        <v>64</v>
      </c>
      <c r="O334">
        <v>207</v>
      </c>
      <c r="P334" t="str">
        <f t="shared" si="30"/>
        <v>Gravel</v>
      </c>
      <c r="Q334" t="str">
        <f t="shared" si="29"/>
        <v>VCG2</v>
      </c>
      <c r="R334" t="str">
        <f t="shared" si="31"/>
        <v>VCG</v>
      </c>
    </row>
    <row r="335" spans="1:18" x14ac:dyDescent="0.25">
      <c r="A335" s="15"/>
      <c r="B335" s="1"/>
      <c r="C335" s="1">
        <v>209000133198</v>
      </c>
      <c r="D335" s="41" t="s">
        <v>70</v>
      </c>
      <c r="E335" s="41" t="s">
        <v>70</v>
      </c>
      <c r="F335" s="68" t="s">
        <v>25</v>
      </c>
      <c r="G335" s="76"/>
      <c r="H335" s="76" t="s">
        <v>103</v>
      </c>
      <c r="I335" s="76" t="s">
        <v>104</v>
      </c>
      <c r="J335">
        <v>23</v>
      </c>
      <c r="K335">
        <v>75</v>
      </c>
      <c r="L335">
        <v>56</v>
      </c>
      <c r="M335">
        <v>45</v>
      </c>
      <c r="N335">
        <v>64</v>
      </c>
      <c r="O335">
        <v>317.5</v>
      </c>
      <c r="P335" t="str">
        <f t="shared" si="30"/>
        <v>Gravel</v>
      </c>
      <c r="Q335" t="str">
        <f t="shared" si="29"/>
        <v>VCG2</v>
      </c>
      <c r="R335" t="str">
        <f t="shared" si="31"/>
        <v>VCG</v>
      </c>
    </row>
    <row r="336" spans="1:18" x14ac:dyDescent="0.25">
      <c r="A336" s="15"/>
      <c r="B336" s="1"/>
      <c r="C336" s="1">
        <v>209000133202</v>
      </c>
      <c r="D336" s="41" t="s">
        <v>70</v>
      </c>
      <c r="E336" s="41" t="s">
        <v>70</v>
      </c>
      <c r="F336" s="68" t="s">
        <v>25</v>
      </c>
      <c r="G336" s="76"/>
      <c r="H336" s="76" t="s">
        <v>103</v>
      </c>
      <c r="I336" s="76" t="s">
        <v>104</v>
      </c>
      <c r="J336">
        <v>23</v>
      </c>
      <c r="K336">
        <v>70</v>
      </c>
      <c r="L336">
        <v>55</v>
      </c>
      <c r="M336">
        <v>44</v>
      </c>
      <c r="N336">
        <v>64</v>
      </c>
      <c r="O336">
        <v>225</v>
      </c>
      <c r="P336" t="str">
        <f t="shared" si="30"/>
        <v>Gravel</v>
      </c>
      <c r="Q336" t="str">
        <f t="shared" si="29"/>
        <v>VCG2</v>
      </c>
      <c r="R336" t="str">
        <f t="shared" si="31"/>
        <v>VCG</v>
      </c>
    </row>
    <row r="337" spans="1:18" x14ac:dyDescent="0.25">
      <c r="A337" s="15"/>
      <c r="B337" s="1"/>
      <c r="C337" s="1">
        <v>226001370211</v>
      </c>
      <c r="D337" s="41" t="s">
        <v>70</v>
      </c>
      <c r="E337" s="41" t="s">
        <v>70</v>
      </c>
      <c r="F337" s="68" t="s">
        <v>25</v>
      </c>
      <c r="G337" s="76"/>
      <c r="H337" s="76" t="s">
        <v>103</v>
      </c>
      <c r="I337" s="76" t="s">
        <v>104</v>
      </c>
      <c r="J337">
        <v>12</v>
      </c>
      <c r="K337">
        <v>33</v>
      </c>
      <c r="L337">
        <v>30</v>
      </c>
      <c r="M337">
        <v>14</v>
      </c>
      <c r="N337" s="13">
        <v>32</v>
      </c>
      <c r="O337" s="13">
        <v>36</v>
      </c>
      <c r="P337" t="str">
        <f t="shared" si="30"/>
        <v>Gravel</v>
      </c>
      <c r="Q337" t="str">
        <f t="shared" si="29"/>
        <v>CG2</v>
      </c>
      <c r="R337" t="str">
        <f t="shared" si="31"/>
        <v>CG</v>
      </c>
    </row>
    <row r="338" spans="1:18" x14ac:dyDescent="0.25">
      <c r="A338" s="15"/>
      <c r="B338" s="1"/>
      <c r="C338" s="1">
        <v>226001370252</v>
      </c>
      <c r="D338" s="41" t="s">
        <v>70</v>
      </c>
      <c r="E338" s="41" t="s">
        <v>70</v>
      </c>
      <c r="F338" s="68" t="s">
        <v>25</v>
      </c>
      <c r="G338" s="76"/>
      <c r="H338" s="76" t="s">
        <v>103</v>
      </c>
      <c r="I338" s="76" t="s">
        <v>104</v>
      </c>
      <c r="J338">
        <v>12</v>
      </c>
      <c r="K338">
        <v>25</v>
      </c>
      <c r="L338">
        <v>18</v>
      </c>
      <c r="M338">
        <v>10</v>
      </c>
      <c r="N338">
        <v>16</v>
      </c>
      <c r="O338">
        <v>4.0049999999999999</v>
      </c>
      <c r="P338" t="str">
        <f t="shared" si="30"/>
        <v>Gravel</v>
      </c>
      <c r="Q338" t="str">
        <f t="shared" si="29"/>
        <v>MG2</v>
      </c>
      <c r="R338" t="str">
        <f t="shared" si="31"/>
        <v>MG</v>
      </c>
    </row>
    <row r="339" spans="1:18" x14ac:dyDescent="0.25">
      <c r="A339" s="15"/>
      <c r="B339" s="1"/>
      <c r="C339" s="1">
        <v>226001370254</v>
      </c>
      <c r="D339" s="41" t="s">
        <v>70</v>
      </c>
      <c r="E339" s="41" t="s">
        <v>70</v>
      </c>
      <c r="F339" s="68" t="s">
        <v>25</v>
      </c>
      <c r="G339" s="76"/>
      <c r="H339" s="76" t="s">
        <v>103</v>
      </c>
      <c r="I339" s="76" t="s">
        <v>104</v>
      </c>
      <c r="J339">
        <v>12</v>
      </c>
      <c r="K339">
        <v>22</v>
      </c>
      <c r="L339">
        <v>14</v>
      </c>
      <c r="M339">
        <v>12</v>
      </c>
      <c r="N339">
        <v>16</v>
      </c>
      <c r="O339">
        <v>5.0049999999999999</v>
      </c>
      <c r="P339" t="str">
        <f t="shared" si="30"/>
        <v>Gravel</v>
      </c>
      <c r="Q339" t="str">
        <f t="shared" si="29"/>
        <v>MG2</v>
      </c>
      <c r="R339" t="str">
        <f t="shared" si="31"/>
        <v>MG</v>
      </c>
    </row>
    <row r="340" spans="1:18" x14ac:dyDescent="0.25">
      <c r="A340" s="15"/>
      <c r="B340" s="1"/>
      <c r="C340" s="1">
        <v>226001370258</v>
      </c>
      <c r="D340" s="41" t="s">
        <v>70</v>
      </c>
      <c r="E340" s="41" t="s">
        <v>70</v>
      </c>
      <c r="F340" s="68" t="s">
        <v>25</v>
      </c>
      <c r="G340" s="76"/>
      <c r="H340" s="76" t="s">
        <v>103</v>
      </c>
      <c r="I340" s="76" t="s">
        <v>104</v>
      </c>
      <c r="J340">
        <v>12</v>
      </c>
      <c r="K340">
        <v>20</v>
      </c>
      <c r="L340">
        <v>13</v>
      </c>
      <c r="M340">
        <v>11</v>
      </c>
      <c r="N340">
        <v>16</v>
      </c>
      <c r="O340">
        <v>4.2629999999999999</v>
      </c>
      <c r="P340" t="str">
        <f t="shared" si="30"/>
        <v>Gravel</v>
      </c>
      <c r="Q340" t="str">
        <f t="shared" si="29"/>
        <v>MG2</v>
      </c>
      <c r="R340" t="str">
        <f t="shared" si="31"/>
        <v>MG</v>
      </c>
    </row>
    <row r="341" spans="1:18" x14ac:dyDescent="0.25">
      <c r="A341" s="15"/>
      <c r="B341" s="1"/>
      <c r="C341" s="1">
        <v>226001370260</v>
      </c>
      <c r="D341" s="41" t="s">
        <v>70</v>
      </c>
      <c r="E341" s="41" t="s">
        <v>70</v>
      </c>
      <c r="F341" s="68" t="s">
        <v>25</v>
      </c>
      <c r="G341" s="76"/>
      <c r="H341" s="76" t="s">
        <v>103</v>
      </c>
      <c r="I341" s="76" t="s">
        <v>104</v>
      </c>
      <c r="J341">
        <v>12</v>
      </c>
      <c r="K341">
        <v>30</v>
      </c>
      <c r="L341">
        <v>26</v>
      </c>
      <c r="M341">
        <v>12</v>
      </c>
      <c r="N341" s="13">
        <v>32</v>
      </c>
      <c r="O341" s="13">
        <v>33.5</v>
      </c>
      <c r="P341" t="str">
        <f t="shared" si="30"/>
        <v>Gravel</v>
      </c>
      <c r="Q341" t="str">
        <f t="shared" si="29"/>
        <v>CG2</v>
      </c>
      <c r="R341" t="str">
        <f t="shared" si="31"/>
        <v>CG</v>
      </c>
    </row>
    <row r="342" spans="1:18" x14ac:dyDescent="0.25">
      <c r="A342" s="15"/>
      <c r="B342" s="1"/>
      <c r="C342" s="1">
        <v>226001370263</v>
      </c>
      <c r="D342" s="41" t="s">
        <v>70</v>
      </c>
      <c r="E342" s="41" t="s">
        <v>70</v>
      </c>
      <c r="F342" s="68" t="s">
        <v>25</v>
      </c>
      <c r="G342" s="76"/>
      <c r="H342" s="76" t="s">
        <v>103</v>
      </c>
      <c r="I342" s="76" t="s">
        <v>104</v>
      </c>
      <c r="J342">
        <v>12</v>
      </c>
      <c r="K342">
        <v>17</v>
      </c>
      <c r="L342">
        <v>17</v>
      </c>
      <c r="M342">
        <v>11</v>
      </c>
      <c r="N342">
        <v>16</v>
      </c>
      <c r="O342">
        <v>3.7269999999999999</v>
      </c>
      <c r="P342" t="str">
        <f t="shared" si="30"/>
        <v>Gravel</v>
      </c>
      <c r="Q342" t="str">
        <f t="shared" si="29"/>
        <v>MG2</v>
      </c>
      <c r="R342" t="str">
        <f t="shared" si="31"/>
        <v>MG</v>
      </c>
    </row>
    <row r="343" spans="1:18" x14ac:dyDescent="0.25">
      <c r="A343" s="15"/>
      <c r="B343" s="1"/>
      <c r="C343" s="1">
        <v>226001370265</v>
      </c>
      <c r="D343" s="41" t="s">
        <v>70</v>
      </c>
      <c r="E343" s="41" t="s">
        <v>70</v>
      </c>
      <c r="F343" s="68" t="s">
        <v>25</v>
      </c>
      <c r="G343" s="76"/>
      <c r="H343" s="76" t="s">
        <v>103</v>
      </c>
      <c r="I343" s="76" t="s">
        <v>104</v>
      </c>
      <c r="J343">
        <v>12</v>
      </c>
      <c r="K343">
        <v>21</v>
      </c>
      <c r="L343">
        <v>18</v>
      </c>
      <c r="M343">
        <v>11</v>
      </c>
      <c r="N343">
        <v>16</v>
      </c>
      <c r="O343">
        <v>4.056</v>
      </c>
      <c r="P343" t="str">
        <f t="shared" si="30"/>
        <v>Gravel</v>
      </c>
      <c r="Q343" t="str">
        <f t="shared" si="29"/>
        <v>MG2</v>
      </c>
      <c r="R343" t="str">
        <f t="shared" si="31"/>
        <v>MG</v>
      </c>
    </row>
    <row r="344" spans="1:18" x14ac:dyDescent="0.25">
      <c r="A344" s="15"/>
      <c r="B344" s="1"/>
      <c r="C344" s="1">
        <v>226001370297</v>
      </c>
      <c r="D344" s="41" t="s">
        <v>70</v>
      </c>
      <c r="E344" s="41" t="s">
        <v>70</v>
      </c>
      <c r="F344" s="68" t="s">
        <v>25</v>
      </c>
      <c r="G344" s="76"/>
      <c r="H344" s="76" t="s">
        <v>103</v>
      </c>
      <c r="I344" s="76" t="s">
        <v>104</v>
      </c>
      <c r="J344">
        <v>12</v>
      </c>
      <c r="K344">
        <v>20</v>
      </c>
      <c r="L344">
        <v>15</v>
      </c>
      <c r="M344">
        <v>14</v>
      </c>
      <c r="N344">
        <v>16</v>
      </c>
      <c r="O344">
        <v>5.694</v>
      </c>
      <c r="P344" t="str">
        <f t="shared" si="30"/>
        <v>Gravel</v>
      </c>
      <c r="Q344" t="str">
        <f t="shared" ref="Q344:Q360" si="32">IF(N344 &lt;=2, "silt", IF(N344&lt;=2.8, "VFG1", (IF(N344&lt;=4, "VFG2",(IF(N344&lt;=5.6, "FG1",(IF(N344&lt;=8, "FG2",(IF(N344&lt;=11, "MG1",(IF(N344&lt;=16, "MG2",(IF(N344&lt;=22.6, "CG1",(IF(N344&lt;=32, "CG2",(IF(N344&lt;=45, "VCG1",(IF(N344&lt;=64, "VCG2",(IF(N344&lt;=90, "SC1",(IF(N344&lt;=128, "SC2",(IF(N344&lt;=180, "LC1",(IF(N344&lt;=256, "LC2",(IF(N344&lt;=362, "SB1",(IF(N344&lt;=512, "SB2",(IF(N344&lt;=1024, "MB",(IF(N344&lt;=2048, "LVLB"))))))))))))))))))))))))))))))))))))</f>
        <v>MG2</v>
      </c>
      <c r="R344" t="str">
        <f t="shared" si="31"/>
        <v>MG</v>
      </c>
    </row>
    <row r="345" spans="1:18" x14ac:dyDescent="0.25">
      <c r="A345" s="15"/>
      <c r="B345" s="1"/>
      <c r="C345" s="1">
        <v>226001370370</v>
      </c>
      <c r="D345" s="41" t="s">
        <v>70</v>
      </c>
      <c r="E345" s="41" t="s">
        <v>70</v>
      </c>
      <c r="F345" s="68" t="s">
        <v>25</v>
      </c>
      <c r="G345" s="76"/>
      <c r="H345" s="76" t="s">
        <v>103</v>
      </c>
      <c r="I345" s="76" t="s">
        <v>104</v>
      </c>
      <c r="J345">
        <v>12</v>
      </c>
      <c r="K345">
        <v>25</v>
      </c>
      <c r="L345">
        <v>17</v>
      </c>
      <c r="M345">
        <v>13</v>
      </c>
      <c r="N345">
        <v>16</v>
      </c>
      <c r="O345">
        <v>9.3520000000000003</v>
      </c>
      <c r="P345" t="str">
        <f t="shared" si="30"/>
        <v>Gravel</v>
      </c>
      <c r="Q345" t="str">
        <f t="shared" si="32"/>
        <v>MG2</v>
      </c>
      <c r="R345" t="str">
        <f t="shared" si="31"/>
        <v>MG</v>
      </c>
    </row>
    <row r="346" spans="1:18" x14ac:dyDescent="0.25">
      <c r="A346" s="17"/>
      <c r="B346" s="1"/>
      <c r="C346" s="1">
        <v>230000111674</v>
      </c>
      <c r="D346" s="41" t="s">
        <v>70</v>
      </c>
      <c r="E346" s="41" t="s">
        <v>70</v>
      </c>
      <c r="F346" s="68" t="s">
        <v>25</v>
      </c>
      <c r="G346" s="76"/>
      <c r="H346" s="76" t="s">
        <v>103</v>
      </c>
      <c r="I346" s="76" t="s">
        <v>104</v>
      </c>
      <c r="J346">
        <v>32</v>
      </c>
      <c r="K346">
        <v>297</v>
      </c>
      <c r="L346">
        <v>226</v>
      </c>
      <c r="M346">
        <v>193</v>
      </c>
      <c r="N346" s="13">
        <v>256</v>
      </c>
      <c r="O346">
        <v>27800</v>
      </c>
      <c r="P346" t="str">
        <f>IF(N346 &lt;=2, "Silt", IF(N346&lt;=2.8, "Sand", (IF(N346&lt;=64, "Gravel",(IF(N346&lt;=256, "Cobble",("Boulder")))))))</f>
        <v>Cobble</v>
      </c>
      <c r="Q346" t="str">
        <f t="shared" si="32"/>
        <v>LC2</v>
      </c>
      <c r="R346" t="str">
        <f t="shared" si="31"/>
        <v>LC</v>
      </c>
    </row>
    <row r="347" spans="1:18" x14ac:dyDescent="0.25">
      <c r="A347" s="17"/>
      <c r="B347" s="1"/>
      <c r="C347" s="1">
        <v>230000298018</v>
      </c>
      <c r="D347" s="41" t="s">
        <v>70</v>
      </c>
      <c r="E347" s="41" t="s">
        <v>70</v>
      </c>
      <c r="F347" s="68" t="s">
        <v>25</v>
      </c>
      <c r="G347" s="76"/>
      <c r="H347" s="76" t="s">
        <v>103</v>
      </c>
      <c r="I347" s="76" t="s">
        <v>104</v>
      </c>
      <c r="J347">
        <v>32</v>
      </c>
      <c r="K347">
        <v>260</v>
      </c>
      <c r="L347">
        <v>185</v>
      </c>
      <c r="M347">
        <v>115</v>
      </c>
      <c r="N347" s="13">
        <v>256</v>
      </c>
      <c r="O347" s="13">
        <v>6600</v>
      </c>
      <c r="P347" t="str">
        <f t="shared" ref="P347:P354" si="33">IF(N347&lt;=2,"silt",(IF(N347&lt;=64,"Gravel",(IF(N347&lt;=256,"Cobble",(IF(N347&lt;=2048,"Boulder")))))))</f>
        <v>Cobble</v>
      </c>
      <c r="Q347" t="str">
        <f t="shared" si="32"/>
        <v>LC2</v>
      </c>
      <c r="R347" t="str">
        <f t="shared" si="31"/>
        <v>LC</v>
      </c>
    </row>
    <row r="348" spans="1:18" x14ac:dyDescent="0.25">
      <c r="A348" s="17"/>
      <c r="B348" s="1"/>
      <c r="C348" s="1">
        <v>230000298019</v>
      </c>
      <c r="D348" s="41" t="s">
        <v>70</v>
      </c>
      <c r="E348" s="41" t="s">
        <v>70</v>
      </c>
      <c r="F348" s="68" t="s">
        <v>25</v>
      </c>
      <c r="G348" s="76"/>
      <c r="H348" s="76" t="s">
        <v>103</v>
      </c>
      <c r="I348" s="76" t="s">
        <v>104</v>
      </c>
      <c r="J348">
        <v>32</v>
      </c>
      <c r="K348">
        <v>299</v>
      </c>
      <c r="L348">
        <v>252</v>
      </c>
      <c r="M348">
        <v>120</v>
      </c>
      <c r="N348" s="13">
        <v>256</v>
      </c>
      <c r="O348" s="13">
        <v>14900</v>
      </c>
      <c r="P348" t="str">
        <f t="shared" si="33"/>
        <v>Cobble</v>
      </c>
      <c r="Q348" t="str">
        <f t="shared" si="32"/>
        <v>LC2</v>
      </c>
      <c r="R348" t="str">
        <f t="shared" si="31"/>
        <v>LC</v>
      </c>
    </row>
    <row r="349" spans="1:18" x14ac:dyDescent="0.25">
      <c r="A349" s="15"/>
      <c r="B349" s="1"/>
      <c r="C349" s="1">
        <v>231000039708</v>
      </c>
      <c r="D349" s="41" t="s">
        <v>70</v>
      </c>
      <c r="E349" s="41" t="s">
        <v>70</v>
      </c>
      <c r="F349" s="68" t="s">
        <v>25</v>
      </c>
      <c r="G349" s="76"/>
      <c r="H349" s="76" t="s">
        <v>103</v>
      </c>
      <c r="I349" s="76" t="s">
        <v>104</v>
      </c>
      <c r="J349">
        <v>14</v>
      </c>
      <c r="K349">
        <v>45</v>
      </c>
      <c r="L349">
        <v>32</v>
      </c>
      <c r="M349">
        <v>25</v>
      </c>
      <c r="N349" s="13">
        <v>32</v>
      </c>
      <c r="O349" s="13">
        <v>60.5</v>
      </c>
      <c r="P349" t="str">
        <f t="shared" si="33"/>
        <v>Gravel</v>
      </c>
      <c r="Q349" t="str">
        <f t="shared" si="32"/>
        <v>CG2</v>
      </c>
      <c r="R349" t="str">
        <f t="shared" si="31"/>
        <v>CG</v>
      </c>
    </row>
    <row r="350" spans="1:18" x14ac:dyDescent="0.25">
      <c r="A350" s="15"/>
      <c r="B350" s="1"/>
      <c r="C350" s="1">
        <v>231000039743</v>
      </c>
      <c r="D350" s="41" t="s">
        <v>70</v>
      </c>
      <c r="E350" s="41" t="s">
        <v>70</v>
      </c>
      <c r="F350" s="68" t="s">
        <v>25</v>
      </c>
      <c r="G350" s="76"/>
      <c r="H350" s="76" t="s">
        <v>103</v>
      </c>
      <c r="I350" s="76" t="s">
        <v>104</v>
      </c>
      <c r="J350">
        <v>14</v>
      </c>
      <c r="K350">
        <v>54</v>
      </c>
      <c r="L350">
        <v>35</v>
      </c>
      <c r="M350">
        <v>18</v>
      </c>
      <c r="N350">
        <v>32</v>
      </c>
      <c r="O350">
        <v>51.5</v>
      </c>
      <c r="P350" t="str">
        <f t="shared" si="33"/>
        <v>Gravel</v>
      </c>
      <c r="Q350" t="str">
        <f t="shared" si="32"/>
        <v>CG2</v>
      </c>
      <c r="R350" t="str">
        <f t="shared" si="31"/>
        <v>CG</v>
      </c>
    </row>
    <row r="351" spans="1:18" x14ac:dyDescent="0.25">
      <c r="A351" s="15"/>
      <c r="B351" s="1"/>
      <c r="C351" s="1">
        <v>231000039749</v>
      </c>
      <c r="D351" s="41" t="s">
        <v>70</v>
      </c>
      <c r="E351" s="41" t="s">
        <v>70</v>
      </c>
      <c r="F351" s="68" t="s">
        <v>25</v>
      </c>
      <c r="G351" s="76"/>
      <c r="H351" s="76" t="s">
        <v>103</v>
      </c>
      <c r="I351" s="76" t="s">
        <v>104</v>
      </c>
      <c r="J351">
        <v>14</v>
      </c>
      <c r="K351">
        <v>53</v>
      </c>
      <c r="L351">
        <v>28</v>
      </c>
      <c r="M351">
        <v>12</v>
      </c>
      <c r="N351" s="13">
        <v>32</v>
      </c>
      <c r="O351" s="13">
        <v>43.5</v>
      </c>
      <c r="P351" t="str">
        <f t="shared" si="33"/>
        <v>Gravel</v>
      </c>
      <c r="Q351" t="str">
        <f t="shared" si="32"/>
        <v>CG2</v>
      </c>
      <c r="R351" t="str">
        <f t="shared" si="31"/>
        <v>CG</v>
      </c>
    </row>
    <row r="352" spans="1:18" x14ac:dyDescent="0.25">
      <c r="A352" s="15"/>
      <c r="B352" s="1"/>
      <c r="C352" s="1">
        <v>231000039767</v>
      </c>
      <c r="D352" s="41" t="s">
        <v>70</v>
      </c>
      <c r="E352" s="41" t="s">
        <v>70</v>
      </c>
      <c r="F352" s="68" t="s">
        <v>25</v>
      </c>
      <c r="G352" s="76"/>
      <c r="H352" s="76" t="s">
        <v>103</v>
      </c>
      <c r="I352" s="76" t="s">
        <v>104</v>
      </c>
      <c r="J352">
        <v>14</v>
      </c>
      <c r="K352">
        <v>50</v>
      </c>
      <c r="L352">
        <v>35</v>
      </c>
      <c r="M352">
        <v>21</v>
      </c>
      <c r="N352">
        <v>32</v>
      </c>
      <c r="O352">
        <v>67</v>
      </c>
      <c r="P352" t="str">
        <f t="shared" si="33"/>
        <v>Gravel</v>
      </c>
      <c r="Q352" t="str">
        <f t="shared" si="32"/>
        <v>CG2</v>
      </c>
      <c r="R352" t="str">
        <f t="shared" si="31"/>
        <v>CG</v>
      </c>
    </row>
    <row r="353" spans="1:18" x14ac:dyDescent="0.25">
      <c r="A353" s="15"/>
      <c r="B353" s="1"/>
      <c r="C353" s="1">
        <v>231000039789</v>
      </c>
      <c r="D353" s="41" t="s">
        <v>70</v>
      </c>
      <c r="E353" s="41" t="s">
        <v>70</v>
      </c>
      <c r="F353" s="68" t="s">
        <v>25</v>
      </c>
      <c r="G353" s="76"/>
      <c r="H353" s="76" t="s">
        <v>103</v>
      </c>
      <c r="I353" s="76" t="s">
        <v>104</v>
      </c>
      <c r="J353">
        <v>14</v>
      </c>
      <c r="K353">
        <v>60</v>
      </c>
      <c r="L353">
        <v>31</v>
      </c>
      <c r="M353">
        <v>24</v>
      </c>
      <c r="N353">
        <v>32</v>
      </c>
      <c r="O353">
        <v>57</v>
      </c>
      <c r="P353" t="str">
        <f t="shared" si="33"/>
        <v>Gravel</v>
      </c>
      <c r="Q353" t="str">
        <f t="shared" si="32"/>
        <v>CG2</v>
      </c>
      <c r="R353" t="str">
        <f t="shared" si="31"/>
        <v>CG</v>
      </c>
    </row>
    <row r="354" spans="1:18" x14ac:dyDescent="0.25">
      <c r="A354" s="15"/>
      <c r="B354" s="1"/>
      <c r="C354" s="1">
        <v>231000039796</v>
      </c>
      <c r="D354" s="41" t="s">
        <v>70</v>
      </c>
      <c r="E354" s="41" t="s">
        <v>70</v>
      </c>
      <c r="F354" s="68" t="s">
        <v>25</v>
      </c>
      <c r="G354" s="76"/>
      <c r="H354" s="76" t="s">
        <v>103</v>
      </c>
      <c r="I354" s="76" t="s">
        <v>104</v>
      </c>
      <c r="J354">
        <v>14</v>
      </c>
      <c r="K354">
        <v>52</v>
      </c>
      <c r="L354">
        <v>35</v>
      </c>
      <c r="M354">
        <v>16</v>
      </c>
      <c r="N354">
        <v>32</v>
      </c>
      <c r="O354">
        <v>58</v>
      </c>
      <c r="P354" t="str">
        <f t="shared" si="33"/>
        <v>Gravel</v>
      </c>
      <c r="Q354" t="str">
        <f t="shared" si="32"/>
        <v>CG2</v>
      </c>
      <c r="R354" t="str">
        <f t="shared" si="31"/>
        <v>CG</v>
      </c>
    </row>
    <row r="355" spans="1:18" x14ac:dyDescent="0.25">
      <c r="A355" s="39">
        <v>195</v>
      </c>
      <c r="B355" s="38">
        <v>111505</v>
      </c>
      <c r="C355" s="38">
        <v>230000111505</v>
      </c>
      <c r="D355" s="41">
        <v>395</v>
      </c>
      <c r="E355" s="41">
        <v>695</v>
      </c>
      <c r="F355" s="41">
        <v>3</v>
      </c>
      <c r="G355" s="68"/>
      <c r="H355" s="68" t="s">
        <v>103</v>
      </c>
      <c r="I355" s="68" t="s">
        <v>105</v>
      </c>
      <c r="J355">
        <v>32</v>
      </c>
      <c r="K355">
        <v>117</v>
      </c>
      <c r="L355">
        <v>77</v>
      </c>
      <c r="M355">
        <v>71</v>
      </c>
      <c r="N355">
        <v>90</v>
      </c>
      <c r="O355">
        <v>941</v>
      </c>
      <c r="P355" t="str">
        <f t="shared" ref="P355:P376" si="34">IF(N355 &lt;=2, "Silt", IF(N355&lt;=2.8, "Sand", (IF(N355&lt;=64, "Gravel",(IF(N355&lt;=256, "Cobble",("Boulder")))))))</f>
        <v>Cobble</v>
      </c>
      <c r="Q355" t="str">
        <f t="shared" si="32"/>
        <v>SC1</v>
      </c>
      <c r="R355" t="s">
        <v>53</v>
      </c>
    </row>
    <row r="356" spans="1:18" x14ac:dyDescent="0.25">
      <c r="A356" s="39">
        <v>193</v>
      </c>
      <c r="B356" s="38">
        <v>111513</v>
      </c>
      <c r="C356" s="38">
        <v>230000111513</v>
      </c>
      <c r="D356" s="41">
        <v>386</v>
      </c>
      <c r="E356" s="40">
        <v>686</v>
      </c>
      <c r="F356" s="41">
        <v>3</v>
      </c>
      <c r="G356" s="68"/>
      <c r="H356" s="68" t="s">
        <v>103</v>
      </c>
      <c r="I356" s="68" t="s">
        <v>105</v>
      </c>
      <c r="J356">
        <v>32</v>
      </c>
      <c r="K356">
        <v>148</v>
      </c>
      <c r="L356">
        <v>93</v>
      </c>
      <c r="M356">
        <v>75</v>
      </c>
      <c r="N356">
        <v>90</v>
      </c>
      <c r="O356">
        <v>1599</v>
      </c>
      <c r="P356" t="str">
        <f t="shared" si="34"/>
        <v>Cobble</v>
      </c>
      <c r="Q356" t="str">
        <f t="shared" si="32"/>
        <v>SC1</v>
      </c>
      <c r="R356" t="s">
        <v>53</v>
      </c>
    </row>
    <row r="357" spans="1:18" x14ac:dyDescent="0.25">
      <c r="A357" s="39">
        <v>158</v>
      </c>
      <c r="B357" s="38">
        <v>111520</v>
      </c>
      <c r="C357" s="38">
        <v>230000111520</v>
      </c>
      <c r="D357" s="41">
        <v>355</v>
      </c>
      <c r="E357" s="41">
        <v>655</v>
      </c>
      <c r="F357" s="41">
        <v>3</v>
      </c>
      <c r="G357" s="68"/>
      <c r="H357" s="68" t="s">
        <v>103</v>
      </c>
      <c r="I357" s="68" t="s">
        <v>105</v>
      </c>
      <c r="J357">
        <v>32</v>
      </c>
      <c r="K357">
        <v>134</v>
      </c>
      <c r="L357">
        <v>95</v>
      </c>
      <c r="M357">
        <v>42</v>
      </c>
      <c r="N357">
        <v>90</v>
      </c>
      <c r="O357">
        <v>1088</v>
      </c>
      <c r="P357" t="str">
        <f t="shared" si="34"/>
        <v>Cobble</v>
      </c>
      <c r="Q357" t="str">
        <f t="shared" si="32"/>
        <v>SC1</v>
      </c>
      <c r="R357" t="s">
        <v>53</v>
      </c>
    </row>
    <row r="358" spans="1:18" x14ac:dyDescent="0.25">
      <c r="A358" s="39">
        <v>12</v>
      </c>
      <c r="B358" s="38">
        <v>111524</v>
      </c>
      <c r="C358" s="38">
        <v>230000111524</v>
      </c>
      <c r="D358" s="41">
        <v>307</v>
      </c>
      <c r="E358" s="41">
        <v>607</v>
      </c>
      <c r="F358" s="41">
        <v>3</v>
      </c>
      <c r="G358" s="68"/>
      <c r="H358" s="68" t="s">
        <v>103</v>
      </c>
      <c r="I358" s="68" t="s">
        <v>105</v>
      </c>
      <c r="J358">
        <v>32</v>
      </c>
      <c r="K358">
        <v>154</v>
      </c>
      <c r="L358">
        <v>89</v>
      </c>
      <c r="M358">
        <v>64</v>
      </c>
      <c r="N358">
        <v>90</v>
      </c>
      <c r="O358">
        <v>1292</v>
      </c>
      <c r="P358" t="str">
        <f t="shared" si="34"/>
        <v>Cobble</v>
      </c>
      <c r="Q358" t="str">
        <f t="shared" si="32"/>
        <v>SC1</v>
      </c>
      <c r="R358" t="s">
        <v>53</v>
      </c>
    </row>
    <row r="359" spans="1:18" x14ac:dyDescent="0.25">
      <c r="A359" s="39">
        <v>194</v>
      </c>
      <c r="B359" s="38">
        <v>111533</v>
      </c>
      <c r="C359" s="38">
        <v>230000111533</v>
      </c>
      <c r="D359" s="41">
        <v>370</v>
      </c>
      <c r="E359" s="40">
        <v>670</v>
      </c>
      <c r="F359" s="41">
        <v>3</v>
      </c>
      <c r="G359" s="68"/>
      <c r="H359" s="68" t="s">
        <v>103</v>
      </c>
      <c r="I359" s="68" t="s">
        <v>105</v>
      </c>
      <c r="J359">
        <v>32</v>
      </c>
      <c r="K359">
        <v>98</v>
      </c>
      <c r="L359">
        <v>93</v>
      </c>
      <c r="M359">
        <v>48</v>
      </c>
      <c r="N359">
        <v>90</v>
      </c>
      <c r="O359">
        <v>686</v>
      </c>
      <c r="P359" t="str">
        <f t="shared" si="34"/>
        <v>Cobble</v>
      </c>
      <c r="Q359" t="str">
        <f t="shared" si="32"/>
        <v>SC1</v>
      </c>
      <c r="R359" t="s">
        <v>53</v>
      </c>
    </row>
    <row r="360" spans="1:18" x14ac:dyDescent="0.25">
      <c r="A360" s="39">
        <v>206</v>
      </c>
      <c r="B360" s="38">
        <v>111543</v>
      </c>
      <c r="C360" s="38">
        <v>230000111543</v>
      </c>
      <c r="D360" s="40">
        <v>347</v>
      </c>
      <c r="E360" s="41">
        <v>647</v>
      </c>
      <c r="F360" s="41">
        <v>3</v>
      </c>
      <c r="G360" s="68"/>
      <c r="H360" s="68" t="s">
        <v>103</v>
      </c>
      <c r="I360" s="68" t="s">
        <v>105</v>
      </c>
      <c r="J360">
        <v>32</v>
      </c>
      <c r="K360">
        <v>109</v>
      </c>
      <c r="L360">
        <v>88</v>
      </c>
      <c r="M360">
        <v>33</v>
      </c>
      <c r="N360">
        <v>90</v>
      </c>
      <c r="O360">
        <v>649</v>
      </c>
      <c r="P360" t="str">
        <f t="shared" si="34"/>
        <v>Cobble</v>
      </c>
      <c r="Q360" t="str">
        <f t="shared" si="32"/>
        <v>SC1</v>
      </c>
      <c r="R360" t="s">
        <v>53</v>
      </c>
    </row>
    <row r="361" spans="1:18" x14ac:dyDescent="0.25">
      <c r="A361" s="44">
        <v>300</v>
      </c>
      <c r="B361" s="45">
        <v>111554</v>
      </c>
      <c r="C361" s="38">
        <v>230000111554</v>
      </c>
      <c r="D361" s="40">
        <v>381</v>
      </c>
      <c r="E361" s="41">
        <v>681</v>
      </c>
      <c r="F361" s="41">
        <v>3</v>
      </c>
      <c r="G361" s="68"/>
      <c r="H361" s="68" t="s">
        <v>103</v>
      </c>
      <c r="I361" s="68" t="s">
        <v>105</v>
      </c>
      <c r="J361" s="43">
        <v>32</v>
      </c>
      <c r="K361" s="43">
        <v>375</v>
      </c>
      <c r="L361" s="43">
        <v>265</v>
      </c>
      <c r="M361" s="43">
        <v>193</v>
      </c>
      <c r="N361" t="s">
        <v>68</v>
      </c>
      <c r="O361" s="43">
        <v>22700</v>
      </c>
      <c r="P361" t="str">
        <f t="shared" si="34"/>
        <v>Boulder</v>
      </c>
      <c r="Q361" t="s">
        <v>69</v>
      </c>
      <c r="R361" t="s">
        <v>64</v>
      </c>
    </row>
    <row r="362" spans="1:18" x14ac:dyDescent="0.25">
      <c r="A362" s="39">
        <v>145</v>
      </c>
      <c r="B362" s="38">
        <v>111561</v>
      </c>
      <c r="C362" s="38">
        <v>230000111561</v>
      </c>
      <c r="D362" s="40">
        <v>364</v>
      </c>
      <c r="E362" s="40">
        <v>664</v>
      </c>
      <c r="F362" s="41">
        <v>3</v>
      </c>
      <c r="G362" s="68"/>
      <c r="H362" s="68" t="s">
        <v>103</v>
      </c>
      <c r="I362" s="68" t="s">
        <v>105</v>
      </c>
      <c r="J362">
        <v>32</v>
      </c>
      <c r="K362">
        <v>125</v>
      </c>
      <c r="L362">
        <v>98</v>
      </c>
      <c r="M362">
        <v>59</v>
      </c>
      <c r="N362">
        <v>90</v>
      </c>
      <c r="O362">
        <v>1054</v>
      </c>
      <c r="P362" t="str">
        <f t="shared" si="34"/>
        <v>Cobble</v>
      </c>
      <c r="Q362" t="str">
        <f t="shared" ref="Q362:Q393" si="35">IF(N362 &lt;=2, "silt", IF(N362&lt;=2.8, "VFG1", (IF(N362&lt;=4, "VFG2",(IF(N362&lt;=5.6, "FG1",(IF(N362&lt;=8, "FG2",(IF(N362&lt;=11, "MG1",(IF(N362&lt;=16, "MG2",(IF(N362&lt;=22.6, "CG1",(IF(N362&lt;=32, "CG2",(IF(N362&lt;=45, "VCG1",(IF(N362&lt;=64, "VCG2",(IF(N362&lt;=90, "SC1",(IF(N362&lt;=128, "SC2",(IF(N362&lt;=180, "LC1",(IF(N362&lt;=256, "LC2",(IF(N362&lt;=362, "SB1",(IF(N362&lt;=512, "SB2",(IF(N362&lt;=1024, "MB",(IF(N362&lt;=2048, "LVLB"))))))))))))))))))))))))))))))))))))</f>
        <v>SC1</v>
      </c>
      <c r="R362" t="s">
        <v>53</v>
      </c>
    </row>
    <row r="363" spans="1:18" x14ac:dyDescent="0.25">
      <c r="A363" s="44">
        <v>293</v>
      </c>
      <c r="B363" s="45">
        <v>111565</v>
      </c>
      <c r="C363" s="38">
        <v>230000111565</v>
      </c>
      <c r="D363" s="40">
        <v>391</v>
      </c>
      <c r="E363" s="41">
        <v>691</v>
      </c>
      <c r="F363" s="41">
        <v>3</v>
      </c>
      <c r="G363" s="68"/>
      <c r="H363" s="68" t="s">
        <v>103</v>
      </c>
      <c r="I363" s="68" t="s">
        <v>105</v>
      </c>
      <c r="J363" s="43">
        <v>32</v>
      </c>
      <c r="K363" s="43">
        <v>311</v>
      </c>
      <c r="L363" s="43">
        <v>241</v>
      </c>
      <c r="M363" s="43">
        <v>149</v>
      </c>
      <c r="N363" s="43">
        <v>256</v>
      </c>
      <c r="O363" s="43">
        <v>13100</v>
      </c>
      <c r="P363" t="str">
        <f t="shared" si="34"/>
        <v>Cobble</v>
      </c>
      <c r="Q363" t="str">
        <f t="shared" si="35"/>
        <v>LC2</v>
      </c>
      <c r="R363" t="s">
        <v>60</v>
      </c>
    </row>
    <row r="364" spans="1:18" x14ac:dyDescent="0.25">
      <c r="A364" s="39">
        <v>19</v>
      </c>
      <c r="B364" s="38">
        <v>111579</v>
      </c>
      <c r="C364" s="38">
        <v>230000111579</v>
      </c>
      <c r="D364" s="41">
        <v>319</v>
      </c>
      <c r="E364" s="41">
        <v>619</v>
      </c>
      <c r="F364" s="41">
        <v>3</v>
      </c>
      <c r="G364" s="68"/>
      <c r="H364" s="68" t="s">
        <v>103</v>
      </c>
      <c r="I364" s="68" t="s">
        <v>105</v>
      </c>
      <c r="J364">
        <v>32</v>
      </c>
      <c r="K364">
        <v>121</v>
      </c>
      <c r="L364">
        <v>89</v>
      </c>
      <c r="M364">
        <v>53</v>
      </c>
      <c r="N364">
        <v>90</v>
      </c>
      <c r="O364">
        <v>906</v>
      </c>
      <c r="P364" t="str">
        <f t="shared" si="34"/>
        <v>Cobble</v>
      </c>
      <c r="Q364" t="str">
        <f t="shared" si="35"/>
        <v>SC1</v>
      </c>
      <c r="R364" t="s">
        <v>53</v>
      </c>
    </row>
    <row r="365" spans="1:18" x14ac:dyDescent="0.25">
      <c r="A365" s="39">
        <v>183</v>
      </c>
      <c r="B365" s="38">
        <v>111580</v>
      </c>
      <c r="C365" s="38">
        <v>230000111580</v>
      </c>
      <c r="D365" s="41">
        <v>359</v>
      </c>
      <c r="E365" s="41">
        <v>659</v>
      </c>
      <c r="F365" s="41">
        <v>3</v>
      </c>
      <c r="G365" s="68"/>
      <c r="H365" s="68" t="s">
        <v>103</v>
      </c>
      <c r="I365" s="68" t="s">
        <v>105</v>
      </c>
      <c r="J365">
        <v>32</v>
      </c>
      <c r="K365">
        <v>115</v>
      </c>
      <c r="L365">
        <v>103</v>
      </c>
      <c r="M365">
        <v>61</v>
      </c>
      <c r="N365">
        <v>90</v>
      </c>
      <c r="O365">
        <v>1055</v>
      </c>
      <c r="P365" t="str">
        <f t="shared" si="34"/>
        <v>Cobble</v>
      </c>
      <c r="Q365" t="str">
        <f t="shared" si="35"/>
        <v>SC1</v>
      </c>
      <c r="R365" t="s">
        <v>53</v>
      </c>
    </row>
    <row r="366" spans="1:18" x14ac:dyDescent="0.25">
      <c r="A366" s="39">
        <v>7</v>
      </c>
      <c r="B366" s="38">
        <v>111610</v>
      </c>
      <c r="C366" s="38">
        <v>230000111610</v>
      </c>
      <c r="D366" s="41">
        <v>397</v>
      </c>
      <c r="E366" s="41">
        <v>697</v>
      </c>
      <c r="F366" s="41">
        <v>3</v>
      </c>
      <c r="G366" s="68"/>
      <c r="H366" s="68" t="s">
        <v>103</v>
      </c>
      <c r="I366" s="68" t="s">
        <v>105</v>
      </c>
      <c r="J366">
        <v>32</v>
      </c>
      <c r="K366">
        <v>130</v>
      </c>
      <c r="L366">
        <v>85</v>
      </c>
      <c r="M366">
        <v>56</v>
      </c>
      <c r="N366">
        <v>90</v>
      </c>
      <c r="O366">
        <v>936</v>
      </c>
      <c r="P366" t="str">
        <f t="shared" si="34"/>
        <v>Cobble</v>
      </c>
      <c r="Q366" t="str">
        <f t="shared" si="35"/>
        <v>SC1</v>
      </c>
      <c r="R366" t="s">
        <v>53</v>
      </c>
    </row>
    <row r="367" spans="1:18" x14ac:dyDescent="0.25">
      <c r="A367" s="39">
        <v>2</v>
      </c>
      <c r="B367" s="38">
        <v>111616</v>
      </c>
      <c r="C367" s="47">
        <v>230000111616</v>
      </c>
      <c r="D367" s="41">
        <v>305</v>
      </c>
      <c r="E367" s="41">
        <v>605</v>
      </c>
      <c r="F367" s="41">
        <v>3</v>
      </c>
      <c r="G367" s="68"/>
      <c r="H367" s="68" t="s">
        <v>103</v>
      </c>
      <c r="I367" s="68" t="s">
        <v>105</v>
      </c>
      <c r="J367">
        <v>32</v>
      </c>
      <c r="K367">
        <v>153</v>
      </c>
      <c r="L367">
        <v>135</v>
      </c>
      <c r="M367">
        <v>74</v>
      </c>
      <c r="N367">
        <v>128</v>
      </c>
      <c r="O367">
        <v>2113</v>
      </c>
      <c r="P367" t="str">
        <f t="shared" si="34"/>
        <v>Cobble</v>
      </c>
      <c r="Q367" t="str">
        <f t="shared" si="35"/>
        <v>SC2</v>
      </c>
      <c r="R367" t="s">
        <v>53</v>
      </c>
    </row>
    <row r="368" spans="1:18" x14ac:dyDescent="0.25">
      <c r="A368" s="44">
        <v>299</v>
      </c>
      <c r="B368" s="45">
        <v>111617</v>
      </c>
      <c r="C368" s="38">
        <v>230000111617</v>
      </c>
      <c r="D368" s="41">
        <v>340</v>
      </c>
      <c r="E368" s="40">
        <v>640</v>
      </c>
      <c r="F368" s="41">
        <v>3</v>
      </c>
      <c r="G368" s="68"/>
      <c r="H368" s="68" t="s">
        <v>103</v>
      </c>
      <c r="I368" s="68" t="s">
        <v>105</v>
      </c>
      <c r="J368" s="43">
        <v>32</v>
      </c>
      <c r="K368" s="43">
        <v>327</v>
      </c>
      <c r="L368" s="43">
        <v>250</v>
      </c>
      <c r="M368" s="43">
        <v>89</v>
      </c>
      <c r="N368" s="43">
        <v>256</v>
      </c>
      <c r="O368" s="43">
        <v>9000</v>
      </c>
      <c r="P368" t="str">
        <f t="shared" si="34"/>
        <v>Cobble</v>
      </c>
      <c r="Q368" t="str">
        <f t="shared" si="35"/>
        <v>LC2</v>
      </c>
      <c r="R368" t="s">
        <v>60</v>
      </c>
    </row>
    <row r="369" spans="1:18" x14ac:dyDescent="0.25">
      <c r="A369" s="39">
        <v>156</v>
      </c>
      <c r="B369" s="38">
        <v>111626</v>
      </c>
      <c r="C369" s="38">
        <v>230000111626</v>
      </c>
      <c r="D369" s="41">
        <v>368</v>
      </c>
      <c r="E369" s="40">
        <v>668</v>
      </c>
      <c r="F369" s="41">
        <v>3</v>
      </c>
      <c r="G369" s="68"/>
      <c r="H369" s="68" t="s">
        <v>103</v>
      </c>
      <c r="I369" s="68" t="s">
        <v>105</v>
      </c>
      <c r="J369">
        <v>32</v>
      </c>
      <c r="K369">
        <v>105</v>
      </c>
      <c r="L369">
        <v>101</v>
      </c>
      <c r="M369">
        <v>55</v>
      </c>
      <c r="N369">
        <v>90</v>
      </c>
      <c r="O369">
        <v>874</v>
      </c>
      <c r="P369" t="str">
        <f t="shared" si="34"/>
        <v>Cobble</v>
      </c>
      <c r="Q369" t="str">
        <f t="shared" si="35"/>
        <v>SC1</v>
      </c>
      <c r="R369" t="s">
        <v>53</v>
      </c>
    </row>
    <row r="370" spans="1:18" x14ac:dyDescent="0.25">
      <c r="A370" s="39">
        <v>3</v>
      </c>
      <c r="B370" s="38">
        <v>111628</v>
      </c>
      <c r="C370" s="47">
        <v>230000111628</v>
      </c>
      <c r="D370" s="41">
        <v>303</v>
      </c>
      <c r="E370" s="41">
        <v>603</v>
      </c>
      <c r="F370" s="41">
        <v>3</v>
      </c>
      <c r="G370" s="68"/>
      <c r="H370" s="68" t="s">
        <v>103</v>
      </c>
      <c r="I370" s="68" t="s">
        <v>105</v>
      </c>
      <c r="J370">
        <v>32</v>
      </c>
      <c r="K370">
        <v>180</v>
      </c>
      <c r="L370">
        <v>98</v>
      </c>
      <c r="M370">
        <v>45</v>
      </c>
      <c r="N370">
        <v>90</v>
      </c>
      <c r="O370">
        <v>1341</v>
      </c>
      <c r="P370" t="str">
        <f t="shared" si="34"/>
        <v>Cobble</v>
      </c>
      <c r="Q370" t="str">
        <f t="shared" si="35"/>
        <v>SC1</v>
      </c>
      <c r="R370" t="s">
        <v>53</v>
      </c>
    </row>
    <row r="371" spans="1:18" x14ac:dyDescent="0.25">
      <c r="A371" s="39">
        <v>197</v>
      </c>
      <c r="B371" s="38">
        <v>111637</v>
      </c>
      <c r="C371" s="38">
        <v>230000111637</v>
      </c>
      <c r="D371" s="41">
        <v>351</v>
      </c>
      <c r="E371" s="41">
        <v>651</v>
      </c>
      <c r="F371" s="41">
        <v>3</v>
      </c>
      <c r="G371" s="68"/>
      <c r="H371" s="68" t="s">
        <v>103</v>
      </c>
      <c r="I371" s="68" t="s">
        <v>105</v>
      </c>
      <c r="J371">
        <v>32</v>
      </c>
      <c r="K371">
        <v>168</v>
      </c>
      <c r="L371">
        <v>104</v>
      </c>
      <c r="M371">
        <v>67</v>
      </c>
      <c r="N371">
        <v>128</v>
      </c>
      <c r="O371">
        <v>1687</v>
      </c>
      <c r="P371" t="str">
        <f t="shared" si="34"/>
        <v>Cobble</v>
      </c>
      <c r="Q371" t="str">
        <f t="shared" si="35"/>
        <v>SC2</v>
      </c>
      <c r="R371" t="s">
        <v>53</v>
      </c>
    </row>
    <row r="372" spans="1:18" x14ac:dyDescent="0.25">
      <c r="A372" s="39">
        <v>213</v>
      </c>
      <c r="B372" s="38">
        <v>111659</v>
      </c>
      <c r="C372" s="38">
        <v>230000111659</v>
      </c>
      <c r="D372" s="41">
        <v>333</v>
      </c>
      <c r="E372" s="41">
        <v>633</v>
      </c>
      <c r="F372" s="41">
        <v>3</v>
      </c>
      <c r="G372" s="68"/>
      <c r="H372" s="68" t="s">
        <v>103</v>
      </c>
      <c r="I372" s="68" t="s">
        <v>105</v>
      </c>
      <c r="J372">
        <v>32</v>
      </c>
      <c r="K372">
        <v>164</v>
      </c>
      <c r="L372">
        <v>139</v>
      </c>
      <c r="M372">
        <v>68</v>
      </c>
      <c r="N372">
        <v>128</v>
      </c>
      <c r="O372">
        <v>2411</v>
      </c>
      <c r="P372" t="str">
        <f t="shared" si="34"/>
        <v>Cobble</v>
      </c>
      <c r="Q372" t="str">
        <f t="shared" si="35"/>
        <v>SC2</v>
      </c>
      <c r="R372" t="s">
        <v>53</v>
      </c>
    </row>
    <row r="373" spans="1:18" x14ac:dyDescent="0.25">
      <c r="A373" s="39">
        <v>196</v>
      </c>
      <c r="B373" s="38">
        <v>111699</v>
      </c>
      <c r="C373" s="38">
        <v>230000111699</v>
      </c>
      <c r="D373" s="41">
        <v>377</v>
      </c>
      <c r="E373" s="41">
        <v>677</v>
      </c>
      <c r="F373" s="41">
        <v>3</v>
      </c>
      <c r="G373" s="68"/>
      <c r="H373" s="68" t="s">
        <v>103</v>
      </c>
      <c r="I373" s="68" t="s">
        <v>105</v>
      </c>
      <c r="J373">
        <v>32</v>
      </c>
      <c r="K373">
        <v>185</v>
      </c>
      <c r="L373">
        <v>124</v>
      </c>
      <c r="M373">
        <v>79</v>
      </c>
      <c r="N373">
        <v>128</v>
      </c>
      <c r="O373">
        <v>3653</v>
      </c>
      <c r="P373" t="str">
        <f t="shared" si="34"/>
        <v>Cobble</v>
      </c>
      <c r="Q373" t="str">
        <f t="shared" si="35"/>
        <v>SC2</v>
      </c>
      <c r="R373" t="s">
        <v>53</v>
      </c>
    </row>
    <row r="374" spans="1:18" x14ac:dyDescent="0.25">
      <c r="A374" s="39">
        <v>201</v>
      </c>
      <c r="B374" s="38">
        <v>111702</v>
      </c>
      <c r="C374" s="38">
        <v>230000111702</v>
      </c>
      <c r="D374" s="41">
        <v>329</v>
      </c>
      <c r="E374" s="41">
        <v>629</v>
      </c>
      <c r="F374" s="41">
        <v>3</v>
      </c>
      <c r="G374" s="68"/>
      <c r="H374" s="68" t="s">
        <v>103</v>
      </c>
      <c r="I374" s="68" t="s">
        <v>105</v>
      </c>
      <c r="J374">
        <v>32</v>
      </c>
      <c r="K374">
        <v>115</v>
      </c>
      <c r="L374">
        <v>108</v>
      </c>
      <c r="M374">
        <v>100</v>
      </c>
      <c r="N374">
        <v>128</v>
      </c>
      <c r="O374">
        <v>1144</v>
      </c>
      <c r="P374" t="str">
        <f t="shared" si="34"/>
        <v>Cobble</v>
      </c>
      <c r="Q374" t="str">
        <f t="shared" si="35"/>
        <v>SC2</v>
      </c>
      <c r="R374" t="s">
        <v>53</v>
      </c>
    </row>
    <row r="375" spans="1:18" x14ac:dyDescent="0.25">
      <c r="A375" s="42">
        <v>262</v>
      </c>
      <c r="B375" s="38">
        <v>607568</v>
      </c>
      <c r="C375" s="38">
        <v>228000607568</v>
      </c>
      <c r="D375" s="41">
        <v>300</v>
      </c>
      <c r="E375" s="40">
        <v>600</v>
      </c>
      <c r="F375" s="41">
        <v>3</v>
      </c>
      <c r="G375" s="68"/>
      <c r="H375" s="68" t="s">
        <v>103</v>
      </c>
      <c r="I375" s="68" t="s">
        <v>105</v>
      </c>
      <c r="J375">
        <v>23</v>
      </c>
      <c r="K375">
        <v>91</v>
      </c>
      <c r="L375">
        <v>69</v>
      </c>
      <c r="M375">
        <v>40</v>
      </c>
      <c r="N375" s="43">
        <v>64</v>
      </c>
      <c r="O375" s="43">
        <v>384</v>
      </c>
      <c r="P375" t="str">
        <f t="shared" si="34"/>
        <v>Gravel</v>
      </c>
      <c r="Q375" t="str">
        <f t="shared" si="35"/>
        <v>VCG2</v>
      </c>
      <c r="R375" t="s">
        <v>52</v>
      </c>
    </row>
    <row r="376" spans="1:18" x14ac:dyDescent="0.25">
      <c r="A376" s="42">
        <v>286</v>
      </c>
      <c r="B376" s="1">
        <v>607575</v>
      </c>
      <c r="C376" s="1">
        <v>228000607575</v>
      </c>
      <c r="D376" s="41">
        <v>373</v>
      </c>
      <c r="E376" s="41">
        <v>673</v>
      </c>
      <c r="F376" s="41">
        <v>3</v>
      </c>
      <c r="G376" s="68"/>
      <c r="H376" s="68" t="s">
        <v>103</v>
      </c>
      <c r="I376" s="68" t="s">
        <v>105</v>
      </c>
      <c r="J376" s="43">
        <v>23</v>
      </c>
      <c r="K376" s="43">
        <v>105</v>
      </c>
      <c r="L376" s="43">
        <v>71</v>
      </c>
      <c r="M376" s="43">
        <v>43</v>
      </c>
      <c r="N376" s="43">
        <v>64</v>
      </c>
      <c r="O376" s="43">
        <v>522</v>
      </c>
      <c r="P376" t="str">
        <f t="shared" si="34"/>
        <v>Gravel</v>
      </c>
      <c r="Q376" t="str">
        <f t="shared" si="35"/>
        <v>VCG2</v>
      </c>
      <c r="R376" t="s">
        <v>52</v>
      </c>
    </row>
    <row r="377" spans="1:18" x14ac:dyDescent="0.25">
      <c r="A377" s="15"/>
      <c r="B377" s="1"/>
      <c r="C377" s="1">
        <v>209000133150</v>
      </c>
      <c r="D377" s="41" t="s">
        <v>70</v>
      </c>
      <c r="E377" s="41" t="s">
        <v>70</v>
      </c>
      <c r="F377" s="68" t="s">
        <v>25</v>
      </c>
      <c r="G377" s="76"/>
      <c r="H377" s="76" t="s">
        <v>103</v>
      </c>
      <c r="I377" s="76" t="s">
        <v>105</v>
      </c>
      <c r="J377">
        <v>23</v>
      </c>
      <c r="K377">
        <v>65</v>
      </c>
      <c r="L377">
        <v>36</v>
      </c>
      <c r="M377">
        <v>24</v>
      </c>
      <c r="N377">
        <v>45</v>
      </c>
      <c r="O377">
        <v>94</v>
      </c>
      <c r="P377" t="str">
        <f t="shared" ref="P377:P408" si="36">IF(N377&lt;=2,"silt",(IF(N377&lt;=64,"Gravel",(IF(N377&lt;=256,"Cobble",(IF(N377&lt;=2048,"Boulder")))))))</f>
        <v>Gravel</v>
      </c>
      <c r="Q377" t="str">
        <f t="shared" si="35"/>
        <v>VCG1</v>
      </c>
      <c r="R377" t="str">
        <f t="shared" ref="R377:R408" si="37">IF(N377&lt;=2,"silt",(IF(N377&lt;=4,"VFG",(IF(N377&lt;=8,"FG",(IF(N377&lt;=16,"MG",(IF(N377&lt;=32,"CG",(IF(N377&lt;=64,"VCG",(IF(N377&lt;=128,"SC",(IF(N377&lt;=256,"LC",(IF(N377&lt;=512,"SB",(IF(N377&lt;=1024,"MB",(IF(N377&lt;=2048,"LVLB")))))))))))))))))))))</f>
        <v>VCG</v>
      </c>
    </row>
    <row r="378" spans="1:18" x14ac:dyDescent="0.25">
      <c r="A378" s="15"/>
      <c r="B378" s="1"/>
      <c r="C378" s="1">
        <v>209000133170</v>
      </c>
      <c r="D378" s="41" t="s">
        <v>70</v>
      </c>
      <c r="E378" s="41" t="s">
        <v>70</v>
      </c>
      <c r="F378" s="68" t="s">
        <v>25</v>
      </c>
      <c r="G378" s="76"/>
      <c r="H378" s="76" t="s">
        <v>103</v>
      </c>
      <c r="I378" s="76" t="s">
        <v>105</v>
      </c>
      <c r="J378">
        <v>23</v>
      </c>
      <c r="K378">
        <v>122</v>
      </c>
      <c r="L378">
        <v>76</v>
      </c>
      <c r="M378">
        <v>38</v>
      </c>
      <c r="N378">
        <v>64</v>
      </c>
      <c r="O378">
        <v>542.5</v>
      </c>
      <c r="P378" t="str">
        <f t="shared" si="36"/>
        <v>Gravel</v>
      </c>
      <c r="Q378" t="str">
        <f t="shared" si="35"/>
        <v>VCG2</v>
      </c>
      <c r="R378" t="str">
        <f t="shared" si="37"/>
        <v>VCG</v>
      </c>
    </row>
    <row r="379" spans="1:18" x14ac:dyDescent="0.25">
      <c r="A379" s="15"/>
      <c r="B379" s="1"/>
      <c r="C379" s="1">
        <v>209000133177</v>
      </c>
      <c r="D379" s="41" t="s">
        <v>70</v>
      </c>
      <c r="E379" s="41" t="s">
        <v>70</v>
      </c>
      <c r="F379" s="68" t="s">
        <v>25</v>
      </c>
      <c r="G379" s="76"/>
      <c r="H379" s="76" t="s">
        <v>103</v>
      </c>
      <c r="I379" s="76" t="s">
        <v>105</v>
      </c>
      <c r="J379">
        <v>23</v>
      </c>
      <c r="K379">
        <v>87</v>
      </c>
      <c r="L379">
        <v>66</v>
      </c>
      <c r="M379">
        <v>41</v>
      </c>
      <c r="N379">
        <v>64</v>
      </c>
      <c r="O379">
        <v>368</v>
      </c>
      <c r="P379" t="str">
        <f t="shared" si="36"/>
        <v>Gravel</v>
      </c>
      <c r="Q379" t="str">
        <f t="shared" si="35"/>
        <v>VCG2</v>
      </c>
      <c r="R379" t="str">
        <f t="shared" si="37"/>
        <v>VCG</v>
      </c>
    </row>
    <row r="380" spans="1:18" x14ac:dyDescent="0.25">
      <c r="A380" s="15"/>
      <c r="B380" s="1"/>
      <c r="C380" s="1">
        <v>209000133178</v>
      </c>
      <c r="D380" s="41" t="s">
        <v>70</v>
      </c>
      <c r="E380" s="41" t="s">
        <v>70</v>
      </c>
      <c r="F380" s="68" t="s">
        <v>25</v>
      </c>
      <c r="G380" s="76"/>
      <c r="H380" s="76" t="s">
        <v>103</v>
      </c>
      <c r="I380" s="76" t="s">
        <v>105</v>
      </c>
      <c r="J380">
        <v>23</v>
      </c>
      <c r="K380">
        <v>76</v>
      </c>
      <c r="L380">
        <v>60</v>
      </c>
      <c r="M380">
        <v>33</v>
      </c>
      <c r="N380">
        <v>64</v>
      </c>
      <c r="O380">
        <v>245.5</v>
      </c>
      <c r="P380" t="str">
        <f t="shared" si="36"/>
        <v>Gravel</v>
      </c>
      <c r="Q380" t="str">
        <f t="shared" si="35"/>
        <v>VCG2</v>
      </c>
      <c r="R380" t="str">
        <f t="shared" si="37"/>
        <v>VCG</v>
      </c>
    </row>
    <row r="381" spans="1:18" x14ac:dyDescent="0.25">
      <c r="A381" s="15"/>
      <c r="B381" s="1"/>
      <c r="C381" s="1">
        <v>209000133186</v>
      </c>
      <c r="D381" s="41" t="s">
        <v>70</v>
      </c>
      <c r="E381" s="41" t="s">
        <v>70</v>
      </c>
      <c r="F381" s="68" t="s">
        <v>25</v>
      </c>
      <c r="G381" s="76"/>
      <c r="H381" s="76" t="s">
        <v>103</v>
      </c>
      <c r="I381" s="76" t="s">
        <v>105</v>
      </c>
      <c r="J381">
        <v>23</v>
      </c>
      <c r="K381">
        <v>73</v>
      </c>
      <c r="L381">
        <v>60</v>
      </c>
      <c r="M381">
        <v>35</v>
      </c>
      <c r="N381">
        <v>64</v>
      </c>
      <c r="O381">
        <v>286</v>
      </c>
      <c r="P381" t="str">
        <f t="shared" si="36"/>
        <v>Gravel</v>
      </c>
      <c r="Q381" t="str">
        <f t="shared" si="35"/>
        <v>VCG2</v>
      </c>
      <c r="R381" t="str">
        <f t="shared" si="37"/>
        <v>VCG</v>
      </c>
    </row>
    <row r="382" spans="1:18" x14ac:dyDescent="0.25">
      <c r="A382" s="15"/>
      <c r="B382" s="1"/>
      <c r="C382" s="1">
        <v>209000133193</v>
      </c>
      <c r="D382" s="41" t="s">
        <v>70</v>
      </c>
      <c r="E382" s="41" t="s">
        <v>70</v>
      </c>
      <c r="F382" s="68" t="s">
        <v>25</v>
      </c>
      <c r="G382" s="76"/>
      <c r="H382" s="76" t="s">
        <v>103</v>
      </c>
      <c r="I382" s="76" t="s">
        <v>105</v>
      </c>
      <c r="J382">
        <v>23</v>
      </c>
      <c r="K382">
        <v>70</v>
      </c>
      <c r="L382">
        <v>64</v>
      </c>
      <c r="M382">
        <v>45</v>
      </c>
      <c r="N382">
        <v>64</v>
      </c>
      <c r="O382">
        <v>346.5</v>
      </c>
      <c r="P382" t="str">
        <f t="shared" si="36"/>
        <v>Gravel</v>
      </c>
      <c r="Q382" t="str">
        <f t="shared" si="35"/>
        <v>VCG2</v>
      </c>
      <c r="R382" t="str">
        <f t="shared" si="37"/>
        <v>VCG</v>
      </c>
    </row>
    <row r="383" spans="1:18" x14ac:dyDescent="0.25">
      <c r="A383" s="15"/>
      <c r="B383" s="1"/>
      <c r="C383" s="1">
        <v>209000133196</v>
      </c>
      <c r="D383" s="41" t="s">
        <v>70</v>
      </c>
      <c r="E383" s="41" t="s">
        <v>70</v>
      </c>
      <c r="F383" s="68" t="s">
        <v>25</v>
      </c>
      <c r="G383" s="76"/>
      <c r="H383" s="76" t="s">
        <v>103</v>
      </c>
      <c r="I383" s="76" t="s">
        <v>105</v>
      </c>
      <c r="J383">
        <v>23</v>
      </c>
      <c r="K383">
        <v>76</v>
      </c>
      <c r="L383">
        <v>62</v>
      </c>
      <c r="M383">
        <v>40</v>
      </c>
      <c r="N383">
        <v>64</v>
      </c>
      <c r="O383">
        <v>296</v>
      </c>
      <c r="P383" t="str">
        <f t="shared" si="36"/>
        <v>Gravel</v>
      </c>
      <c r="Q383" t="str">
        <f t="shared" si="35"/>
        <v>VCG2</v>
      </c>
      <c r="R383" t="str">
        <f t="shared" si="37"/>
        <v>VCG</v>
      </c>
    </row>
    <row r="384" spans="1:18" x14ac:dyDescent="0.25">
      <c r="A384" s="15"/>
      <c r="B384" s="1"/>
      <c r="C384" s="1">
        <v>209000133201</v>
      </c>
      <c r="D384" s="41" t="s">
        <v>70</v>
      </c>
      <c r="E384" s="41" t="s">
        <v>70</v>
      </c>
      <c r="F384" s="68" t="s">
        <v>25</v>
      </c>
      <c r="G384" s="76"/>
      <c r="H384" s="76" t="s">
        <v>103</v>
      </c>
      <c r="I384" s="76" t="s">
        <v>105</v>
      </c>
      <c r="J384">
        <v>23</v>
      </c>
      <c r="K384">
        <v>94</v>
      </c>
      <c r="L384">
        <v>65</v>
      </c>
      <c r="M384">
        <v>45</v>
      </c>
      <c r="N384">
        <v>64</v>
      </c>
      <c r="O384">
        <v>461.5</v>
      </c>
      <c r="P384" t="str">
        <f t="shared" si="36"/>
        <v>Gravel</v>
      </c>
      <c r="Q384" t="str">
        <f t="shared" si="35"/>
        <v>VCG2</v>
      </c>
      <c r="R384" t="str">
        <f t="shared" si="37"/>
        <v>VCG</v>
      </c>
    </row>
    <row r="385" spans="1:18" x14ac:dyDescent="0.25">
      <c r="A385" s="15"/>
      <c r="B385" s="1"/>
      <c r="C385" s="1">
        <v>209000133492</v>
      </c>
      <c r="D385" s="41" t="s">
        <v>70</v>
      </c>
      <c r="E385" s="41" t="s">
        <v>70</v>
      </c>
      <c r="F385" s="68" t="s">
        <v>25</v>
      </c>
      <c r="G385" s="76"/>
      <c r="H385" s="76" t="s">
        <v>103</v>
      </c>
      <c r="I385" s="76" t="s">
        <v>105</v>
      </c>
      <c r="J385">
        <v>23</v>
      </c>
      <c r="K385">
        <v>68</v>
      </c>
      <c r="L385">
        <v>54</v>
      </c>
      <c r="M385">
        <v>45</v>
      </c>
      <c r="N385">
        <v>64</v>
      </c>
      <c r="O385">
        <v>212</v>
      </c>
      <c r="P385" t="str">
        <f t="shared" si="36"/>
        <v>Gravel</v>
      </c>
      <c r="Q385" t="str">
        <f t="shared" si="35"/>
        <v>VCG2</v>
      </c>
      <c r="R385" t="str">
        <f t="shared" si="37"/>
        <v>VCG</v>
      </c>
    </row>
    <row r="386" spans="1:18" x14ac:dyDescent="0.25">
      <c r="A386" s="15"/>
      <c r="B386" s="1"/>
      <c r="C386" s="1">
        <v>226001370202</v>
      </c>
      <c r="D386" s="41" t="s">
        <v>70</v>
      </c>
      <c r="E386" s="41" t="s">
        <v>70</v>
      </c>
      <c r="F386" s="68" t="s">
        <v>25</v>
      </c>
      <c r="G386" s="76"/>
      <c r="H386" s="76" t="s">
        <v>103</v>
      </c>
      <c r="I386" s="76" t="s">
        <v>105</v>
      </c>
      <c r="J386">
        <v>12</v>
      </c>
      <c r="K386">
        <v>20</v>
      </c>
      <c r="L386">
        <v>16</v>
      </c>
      <c r="M386">
        <v>15</v>
      </c>
      <c r="N386">
        <v>16</v>
      </c>
      <c r="O386">
        <v>5.569</v>
      </c>
      <c r="P386" t="str">
        <f t="shared" si="36"/>
        <v>Gravel</v>
      </c>
      <c r="Q386" t="str">
        <f t="shared" si="35"/>
        <v>MG2</v>
      </c>
      <c r="R386" t="str">
        <f t="shared" si="37"/>
        <v>MG</v>
      </c>
    </row>
    <row r="387" spans="1:18" x14ac:dyDescent="0.25">
      <c r="A387" s="15"/>
      <c r="B387" s="1"/>
      <c r="C387" s="1">
        <v>226001370217</v>
      </c>
      <c r="D387" s="41" t="s">
        <v>70</v>
      </c>
      <c r="E387" s="41" t="s">
        <v>70</v>
      </c>
      <c r="F387" s="68" t="s">
        <v>25</v>
      </c>
      <c r="G387" s="76"/>
      <c r="H387" s="76" t="s">
        <v>103</v>
      </c>
      <c r="I387" s="76" t="s">
        <v>105</v>
      </c>
      <c r="J387">
        <v>12</v>
      </c>
      <c r="K387">
        <v>39</v>
      </c>
      <c r="L387">
        <v>31</v>
      </c>
      <c r="M387">
        <v>14</v>
      </c>
      <c r="N387" s="13">
        <v>32</v>
      </c>
      <c r="O387" s="13">
        <v>44.5</v>
      </c>
      <c r="P387" t="str">
        <f t="shared" si="36"/>
        <v>Gravel</v>
      </c>
      <c r="Q387" t="str">
        <f t="shared" si="35"/>
        <v>CG2</v>
      </c>
      <c r="R387" t="str">
        <f t="shared" si="37"/>
        <v>CG</v>
      </c>
    </row>
    <row r="388" spans="1:18" x14ac:dyDescent="0.25">
      <c r="A388" s="15"/>
      <c r="B388" s="1"/>
      <c r="C388" s="1">
        <v>226001370220</v>
      </c>
      <c r="D388" s="41" t="s">
        <v>70</v>
      </c>
      <c r="E388" s="41" t="s">
        <v>70</v>
      </c>
      <c r="F388" s="68" t="s">
        <v>25</v>
      </c>
      <c r="G388" s="76"/>
      <c r="H388" s="76" t="s">
        <v>103</v>
      </c>
      <c r="I388" s="76" t="s">
        <v>105</v>
      </c>
      <c r="J388">
        <v>12</v>
      </c>
      <c r="K388">
        <v>22</v>
      </c>
      <c r="L388">
        <v>15</v>
      </c>
      <c r="M388">
        <v>10</v>
      </c>
      <c r="N388">
        <v>16</v>
      </c>
      <c r="O388">
        <v>4.6609999999999996</v>
      </c>
      <c r="P388" t="str">
        <f t="shared" si="36"/>
        <v>Gravel</v>
      </c>
      <c r="Q388" t="str">
        <f t="shared" si="35"/>
        <v>MG2</v>
      </c>
      <c r="R388" t="str">
        <f t="shared" si="37"/>
        <v>MG</v>
      </c>
    </row>
    <row r="389" spans="1:18" x14ac:dyDescent="0.25">
      <c r="A389" s="15"/>
      <c r="B389" s="1"/>
      <c r="C389" s="1">
        <v>226001370226</v>
      </c>
      <c r="D389" s="41" t="s">
        <v>70</v>
      </c>
      <c r="E389" s="41" t="s">
        <v>70</v>
      </c>
      <c r="F389" s="68" t="s">
        <v>25</v>
      </c>
      <c r="G389" s="76"/>
      <c r="H389" s="76" t="s">
        <v>103</v>
      </c>
      <c r="I389" s="76" t="s">
        <v>105</v>
      </c>
      <c r="J389">
        <v>12</v>
      </c>
      <c r="K389">
        <v>41</v>
      </c>
      <c r="L389">
        <v>22</v>
      </c>
      <c r="M389">
        <v>14</v>
      </c>
      <c r="N389" s="13">
        <v>32</v>
      </c>
      <c r="O389" s="13">
        <v>31</v>
      </c>
      <c r="P389" t="str">
        <f t="shared" si="36"/>
        <v>Gravel</v>
      </c>
      <c r="Q389" t="str">
        <f t="shared" si="35"/>
        <v>CG2</v>
      </c>
      <c r="R389" t="str">
        <f t="shared" si="37"/>
        <v>CG</v>
      </c>
    </row>
    <row r="390" spans="1:18" x14ac:dyDescent="0.25">
      <c r="A390" s="15"/>
      <c r="B390" s="1"/>
      <c r="C390" s="1">
        <v>226001370229</v>
      </c>
      <c r="D390" s="41" t="s">
        <v>70</v>
      </c>
      <c r="E390" s="41" t="s">
        <v>70</v>
      </c>
      <c r="F390" s="68" t="s">
        <v>25</v>
      </c>
      <c r="G390" s="76"/>
      <c r="H390" s="76" t="s">
        <v>103</v>
      </c>
      <c r="I390" s="76" t="s">
        <v>105</v>
      </c>
      <c r="J390">
        <v>12</v>
      </c>
      <c r="K390">
        <v>26</v>
      </c>
      <c r="L390">
        <v>16</v>
      </c>
      <c r="M390">
        <v>9</v>
      </c>
      <c r="N390">
        <v>16</v>
      </c>
      <c r="O390">
        <v>4.2229999999999999</v>
      </c>
      <c r="P390" t="str">
        <f t="shared" si="36"/>
        <v>Gravel</v>
      </c>
      <c r="Q390" t="str">
        <f t="shared" si="35"/>
        <v>MG2</v>
      </c>
      <c r="R390" t="str">
        <f t="shared" si="37"/>
        <v>MG</v>
      </c>
    </row>
    <row r="391" spans="1:18" x14ac:dyDescent="0.25">
      <c r="A391" s="15"/>
      <c r="B391" s="1"/>
      <c r="C391" s="1">
        <v>226001370242</v>
      </c>
      <c r="D391" s="41" t="s">
        <v>70</v>
      </c>
      <c r="E391" s="41" t="s">
        <v>70</v>
      </c>
      <c r="F391" s="68" t="s">
        <v>25</v>
      </c>
      <c r="G391" s="76"/>
      <c r="H391" s="76" t="s">
        <v>103</v>
      </c>
      <c r="I391" s="76" t="s">
        <v>105</v>
      </c>
      <c r="J391">
        <v>12</v>
      </c>
      <c r="K391">
        <v>24</v>
      </c>
      <c r="L391">
        <v>21</v>
      </c>
      <c r="M391">
        <v>12</v>
      </c>
      <c r="N391">
        <v>16</v>
      </c>
      <c r="O391">
        <v>4.8280000000000003</v>
      </c>
      <c r="P391" t="str">
        <f t="shared" si="36"/>
        <v>Gravel</v>
      </c>
      <c r="Q391" t="str">
        <f t="shared" si="35"/>
        <v>MG2</v>
      </c>
      <c r="R391" t="str">
        <f t="shared" si="37"/>
        <v>MG</v>
      </c>
    </row>
    <row r="392" spans="1:18" x14ac:dyDescent="0.25">
      <c r="A392" s="15"/>
      <c r="B392" s="1"/>
      <c r="C392" s="1">
        <v>226001370246</v>
      </c>
      <c r="D392" s="41" t="s">
        <v>70</v>
      </c>
      <c r="E392" s="41" t="s">
        <v>70</v>
      </c>
      <c r="F392" s="68" t="s">
        <v>25</v>
      </c>
      <c r="G392" s="76"/>
      <c r="H392" s="76" t="s">
        <v>103</v>
      </c>
      <c r="I392" s="76" t="s">
        <v>105</v>
      </c>
      <c r="J392">
        <v>12</v>
      </c>
      <c r="K392">
        <v>21</v>
      </c>
      <c r="L392">
        <v>17</v>
      </c>
      <c r="M392">
        <v>11</v>
      </c>
      <c r="N392">
        <v>16</v>
      </c>
      <c r="O392">
        <v>5.37</v>
      </c>
      <c r="P392" t="str">
        <f t="shared" si="36"/>
        <v>Gravel</v>
      </c>
      <c r="Q392" t="str">
        <f t="shared" si="35"/>
        <v>MG2</v>
      </c>
      <c r="R392" t="str">
        <f t="shared" si="37"/>
        <v>MG</v>
      </c>
    </row>
    <row r="393" spans="1:18" x14ac:dyDescent="0.25">
      <c r="A393" s="15"/>
      <c r="B393" s="1"/>
      <c r="C393" s="1">
        <v>226001370248</v>
      </c>
      <c r="D393" s="41" t="s">
        <v>70</v>
      </c>
      <c r="E393" s="41" t="s">
        <v>70</v>
      </c>
      <c r="F393" s="68" t="s">
        <v>25</v>
      </c>
      <c r="G393" s="76"/>
      <c r="H393" s="76" t="s">
        <v>103</v>
      </c>
      <c r="I393" s="76" t="s">
        <v>105</v>
      </c>
      <c r="J393">
        <v>12</v>
      </c>
      <c r="K393">
        <v>28</v>
      </c>
      <c r="L393">
        <v>28</v>
      </c>
      <c r="M393">
        <v>26</v>
      </c>
      <c r="N393" s="13">
        <v>32</v>
      </c>
      <c r="O393" s="13">
        <v>45</v>
      </c>
      <c r="P393" t="str">
        <f t="shared" si="36"/>
        <v>Gravel</v>
      </c>
      <c r="Q393" t="str">
        <f t="shared" si="35"/>
        <v>CG2</v>
      </c>
      <c r="R393" t="str">
        <f t="shared" si="37"/>
        <v>CG</v>
      </c>
    </row>
    <row r="394" spans="1:18" x14ac:dyDescent="0.25">
      <c r="A394" s="15"/>
      <c r="B394" s="1"/>
      <c r="C394" s="1">
        <v>226001370268</v>
      </c>
      <c r="D394" s="41" t="s">
        <v>70</v>
      </c>
      <c r="E394" s="41" t="s">
        <v>70</v>
      </c>
      <c r="F394" s="68" t="s">
        <v>25</v>
      </c>
      <c r="G394" s="76"/>
      <c r="H394" s="76" t="s">
        <v>103</v>
      </c>
      <c r="I394" s="76" t="s">
        <v>105</v>
      </c>
      <c r="J394">
        <v>12</v>
      </c>
      <c r="K394">
        <v>18</v>
      </c>
      <c r="L394">
        <v>16</v>
      </c>
      <c r="M394">
        <v>12</v>
      </c>
      <c r="N394">
        <v>16</v>
      </c>
      <c r="O394">
        <v>4.5060000000000002</v>
      </c>
      <c r="P394" t="str">
        <f t="shared" si="36"/>
        <v>Gravel</v>
      </c>
      <c r="Q394" t="str">
        <f t="shared" ref="Q394:Q425" si="38">IF(N394 &lt;=2, "silt", IF(N394&lt;=2.8, "VFG1", (IF(N394&lt;=4, "VFG2",(IF(N394&lt;=5.6, "FG1",(IF(N394&lt;=8, "FG2",(IF(N394&lt;=11, "MG1",(IF(N394&lt;=16, "MG2",(IF(N394&lt;=22.6, "CG1",(IF(N394&lt;=32, "CG2",(IF(N394&lt;=45, "VCG1",(IF(N394&lt;=64, "VCG2",(IF(N394&lt;=90, "SC1",(IF(N394&lt;=128, "SC2",(IF(N394&lt;=180, "LC1",(IF(N394&lt;=256, "LC2",(IF(N394&lt;=362, "SB1",(IF(N394&lt;=512, "SB2",(IF(N394&lt;=1024, "MB",(IF(N394&lt;=2048, "LVLB"))))))))))))))))))))))))))))))))))))</f>
        <v>MG2</v>
      </c>
      <c r="R394" t="str">
        <f t="shared" si="37"/>
        <v>MG</v>
      </c>
    </row>
    <row r="395" spans="1:18" x14ac:dyDescent="0.25">
      <c r="A395" s="15"/>
      <c r="B395" s="1"/>
      <c r="C395" s="1">
        <v>226001370270</v>
      </c>
      <c r="D395" s="41" t="s">
        <v>70</v>
      </c>
      <c r="E395" s="41" t="s">
        <v>70</v>
      </c>
      <c r="F395" s="68" t="s">
        <v>25</v>
      </c>
      <c r="G395" s="76"/>
      <c r="H395" s="76" t="s">
        <v>103</v>
      </c>
      <c r="I395" s="76" t="s">
        <v>105</v>
      </c>
      <c r="J395">
        <v>12</v>
      </c>
      <c r="K395">
        <v>39</v>
      </c>
      <c r="L395">
        <v>29</v>
      </c>
      <c r="M395">
        <v>12</v>
      </c>
      <c r="N395" s="13">
        <v>32</v>
      </c>
      <c r="O395" s="13">
        <v>33</v>
      </c>
      <c r="P395" t="str">
        <f t="shared" si="36"/>
        <v>Gravel</v>
      </c>
      <c r="Q395" t="str">
        <f t="shared" si="38"/>
        <v>CG2</v>
      </c>
      <c r="R395" t="str">
        <f t="shared" si="37"/>
        <v>CG</v>
      </c>
    </row>
    <row r="396" spans="1:18" x14ac:dyDescent="0.25">
      <c r="A396" s="15"/>
      <c r="B396" s="1"/>
      <c r="C396" s="1">
        <v>226001370282</v>
      </c>
      <c r="D396" s="41" t="s">
        <v>70</v>
      </c>
      <c r="E396" s="41" t="s">
        <v>70</v>
      </c>
      <c r="F396" s="68" t="s">
        <v>25</v>
      </c>
      <c r="G396" s="76"/>
      <c r="H396" s="76" t="s">
        <v>103</v>
      </c>
      <c r="I396" s="76" t="s">
        <v>105</v>
      </c>
      <c r="J396">
        <v>12</v>
      </c>
      <c r="K396">
        <v>39</v>
      </c>
      <c r="L396">
        <v>28</v>
      </c>
      <c r="M396">
        <v>18</v>
      </c>
      <c r="N396" s="13">
        <v>32</v>
      </c>
      <c r="O396" s="13">
        <v>53</v>
      </c>
      <c r="P396" t="str">
        <f t="shared" si="36"/>
        <v>Gravel</v>
      </c>
      <c r="Q396" t="str">
        <f t="shared" si="38"/>
        <v>CG2</v>
      </c>
      <c r="R396" t="str">
        <f t="shared" si="37"/>
        <v>CG</v>
      </c>
    </row>
    <row r="397" spans="1:18" x14ac:dyDescent="0.25">
      <c r="A397" s="15"/>
      <c r="B397" s="1"/>
      <c r="C397" s="1">
        <v>226001370283</v>
      </c>
      <c r="D397" s="41" t="s">
        <v>70</v>
      </c>
      <c r="E397" s="41" t="s">
        <v>70</v>
      </c>
      <c r="F397" s="68" t="s">
        <v>25</v>
      </c>
      <c r="G397" s="76"/>
      <c r="H397" s="76" t="s">
        <v>103</v>
      </c>
      <c r="I397" s="76" t="s">
        <v>105</v>
      </c>
      <c r="J397">
        <v>12</v>
      </c>
      <c r="K397">
        <v>30</v>
      </c>
      <c r="L397">
        <v>29</v>
      </c>
      <c r="M397">
        <v>17</v>
      </c>
      <c r="N397" s="13">
        <v>32</v>
      </c>
      <c r="O397" s="13">
        <v>41.5</v>
      </c>
      <c r="P397" t="str">
        <f t="shared" si="36"/>
        <v>Gravel</v>
      </c>
      <c r="Q397" t="str">
        <f t="shared" si="38"/>
        <v>CG2</v>
      </c>
      <c r="R397" t="str">
        <f t="shared" si="37"/>
        <v>CG</v>
      </c>
    </row>
    <row r="398" spans="1:18" x14ac:dyDescent="0.25">
      <c r="A398" s="15"/>
      <c r="B398" s="1"/>
      <c r="C398" s="1">
        <v>226001370300</v>
      </c>
      <c r="D398" s="41" t="s">
        <v>70</v>
      </c>
      <c r="E398" s="41" t="s">
        <v>70</v>
      </c>
      <c r="F398" s="68" t="s">
        <v>25</v>
      </c>
      <c r="G398" s="76"/>
      <c r="H398" s="76" t="s">
        <v>103</v>
      </c>
      <c r="I398" s="76" t="s">
        <v>105</v>
      </c>
      <c r="J398">
        <v>12</v>
      </c>
      <c r="K398">
        <v>24</v>
      </c>
      <c r="L398">
        <v>15</v>
      </c>
      <c r="M398">
        <v>13</v>
      </c>
      <c r="N398">
        <v>16</v>
      </c>
      <c r="O398">
        <v>5.7910000000000004</v>
      </c>
      <c r="P398" t="str">
        <f t="shared" si="36"/>
        <v>Gravel</v>
      </c>
      <c r="Q398" t="str">
        <f t="shared" si="38"/>
        <v>MG2</v>
      </c>
      <c r="R398" t="str">
        <f t="shared" si="37"/>
        <v>MG</v>
      </c>
    </row>
    <row r="399" spans="1:18" x14ac:dyDescent="0.25">
      <c r="A399" s="15"/>
      <c r="B399" s="1"/>
      <c r="C399" s="1">
        <v>226001370385</v>
      </c>
      <c r="D399" s="41" t="s">
        <v>70</v>
      </c>
      <c r="E399" s="41" t="s">
        <v>70</v>
      </c>
      <c r="F399" s="68" t="s">
        <v>25</v>
      </c>
      <c r="G399" s="76"/>
      <c r="H399" s="76" t="s">
        <v>103</v>
      </c>
      <c r="I399" s="76" t="s">
        <v>105</v>
      </c>
      <c r="J399">
        <v>12</v>
      </c>
      <c r="K399">
        <v>22</v>
      </c>
      <c r="L399">
        <v>17</v>
      </c>
      <c r="M399">
        <v>13</v>
      </c>
      <c r="N399">
        <v>16</v>
      </c>
      <c r="O399">
        <v>6.3710000000000004</v>
      </c>
      <c r="P399" t="str">
        <f t="shared" si="36"/>
        <v>Gravel</v>
      </c>
      <c r="Q399" t="str">
        <f t="shared" si="38"/>
        <v>MG2</v>
      </c>
      <c r="R399" t="str">
        <f t="shared" si="37"/>
        <v>MG</v>
      </c>
    </row>
    <row r="400" spans="1:18" x14ac:dyDescent="0.25">
      <c r="A400" s="17"/>
      <c r="B400" s="1"/>
      <c r="C400" s="1">
        <v>230000298009</v>
      </c>
      <c r="D400" s="41" t="s">
        <v>70</v>
      </c>
      <c r="E400" s="41" t="s">
        <v>70</v>
      </c>
      <c r="F400" s="68" t="s">
        <v>25</v>
      </c>
      <c r="G400" s="76"/>
      <c r="H400" s="76" t="s">
        <v>103</v>
      </c>
      <c r="I400" s="76" t="s">
        <v>105</v>
      </c>
      <c r="J400">
        <v>32</v>
      </c>
      <c r="K400">
        <v>225</v>
      </c>
      <c r="L400">
        <v>149</v>
      </c>
      <c r="M400">
        <v>112</v>
      </c>
      <c r="N400" s="13">
        <v>256</v>
      </c>
      <c r="O400" s="13">
        <v>6900</v>
      </c>
      <c r="P400" t="str">
        <f t="shared" si="36"/>
        <v>Cobble</v>
      </c>
      <c r="Q400" t="str">
        <f t="shared" si="38"/>
        <v>LC2</v>
      </c>
      <c r="R400" t="str">
        <f t="shared" si="37"/>
        <v>LC</v>
      </c>
    </row>
    <row r="401" spans="1:18" x14ac:dyDescent="0.25">
      <c r="A401" s="17"/>
      <c r="B401" s="1"/>
      <c r="C401" s="1">
        <v>230000298010</v>
      </c>
      <c r="D401" s="41" t="s">
        <v>70</v>
      </c>
      <c r="E401" s="41" t="s">
        <v>70</v>
      </c>
      <c r="F401" s="68" t="s">
        <v>25</v>
      </c>
      <c r="G401" s="76"/>
      <c r="H401" s="76" t="s">
        <v>103</v>
      </c>
      <c r="I401" s="76" t="s">
        <v>105</v>
      </c>
      <c r="J401">
        <v>32</v>
      </c>
      <c r="K401">
        <v>310</v>
      </c>
      <c r="L401">
        <v>175</v>
      </c>
      <c r="M401">
        <v>65</v>
      </c>
      <c r="N401" s="13">
        <v>256</v>
      </c>
      <c r="O401" s="13">
        <v>10400</v>
      </c>
      <c r="P401" t="str">
        <f t="shared" si="36"/>
        <v>Cobble</v>
      </c>
      <c r="Q401" t="str">
        <f t="shared" si="38"/>
        <v>LC2</v>
      </c>
      <c r="R401" t="str">
        <f t="shared" si="37"/>
        <v>LC</v>
      </c>
    </row>
    <row r="402" spans="1:18" x14ac:dyDescent="0.25">
      <c r="A402" s="17"/>
      <c r="B402" s="1"/>
      <c r="C402" s="1">
        <v>230000298015</v>
      </c>
      <c r="D402" s="41" t="s">
        <v>70</v>
      </c>
      <c r="E402" s="41" t="s">
        <v>70</v>
      </c>
      <c r="F402" s="68" t="s">
        <v>25</v>
      </c>
      <c r="G402" s="76"/>
      <c r="H402" s="76" t="s">
        <v>103</v>
      </c>
      <c r="I402" s="76" t="s">
        <v>105</v>
      </c>
      <c r="J402">
        <v>32</v>
      </c>
      <c r="K402">
        <v>178</v>
      </c>
      <c r="L402">
        <v>165</v>
      </c>
      <c r="M402">
        <v>46</v>
      </c>
      <c r="N402" s="13">
        <v>256</v>
      </c>
      <c r="O402" s="13">
        <v>57000</v>
      </c>
      <c r="P402" t="str">
        <f t="shared" si="36"/>
        <v>Cobble</v>
      </c>
      <c r="Q402" t="str">
        <f t="shared" si="38"/>
        <v>LC2</v>
      </c>
      <c r="R402" t="str">
        <f t="shared" si="37"/>
        <v>LC</v>
      </c>
    </row>
    <row r="403" spans="1:18" x14ac:dyDescent="0.25">
      <c r="A403" s="15"/>
      <c r="B403" s="1"/>
      <c r="C403" s="1">
        <v>231000039793</v>
      </c>
      <c r="D403" s="41" t="s">
        <v>70</v>
      </c>
      <c r="E403" s="41" t="s">
        <v>70</v>
      </c>
      <c r="F403" s="68" t="s">
        <v>25</v>
      </c>
      <c r="G403" s="76"/>
      <c r="H403" s="76" t="s">
        <v>103</v>
      </c>
      <c r="I403" s="76" t="s">
        <v>105</v>
      </c>
      <c r="J403">
        <v>14</v>
      </c>
      <c r="K403">
        <v>61</v>
      </c>
      <c r="L403">
        <v>35</v>
      </c>
      <c r="M403">
        <v>26</v>
      </c>
      <c r="N403">
        <v>32</v>
      </c>
      <c r="O403">
        <v>81.5</v>
      </c>
      <c r="P403" t="str">
        <f t="shared" si="36"/>
        <v>Gravel</v>
      </c>
      <c r="Q403" t="str">
        <f t="shared" si="38"/>
        <v>CG2</v>
      </c>
      <c r="R403" t="str">
        <f t="shared" si="37"/>
        <v>CG</v>
      </c>
    </row>
    <row r="404" spans="1:18" x14ac:dyDescent="0.25">
      <c r="A404" s="15"/>
      <c r="B404" s="1"/>
      <c r="C404" s="1">
        <v>231000039794</v>
      </c>
      <c r="D404" s="41" t="s">
        <v>70</v>
      </c>
      <c r="E404" s="41" t="s">
        <v>70</v>
      </c>
      <c r="F404" s="68" t="s">
        <v>25</v>
      </c>
      <c r="G404" s="76"/>
      <c r="H404" s="76" t="s">
        <v>103</v>
      </c>
      <c r="I404" s="76" t="s">
        <v>105</v>
      </c>
      <c r="J404">
        <v>14</v>
      </c>
      <c r="K404">
        <v>42</v>
      </c>
      <c r="L404">
        <v>33</v>
      </c>
      <c r="M404">
        <v>21</v>
      </c>
      <c r="N404" s="13">
        <v>45</v>
      </c>
      <c r="O404" s="13">
        <v>79.5</v>
      </c>
      <c r="P404" t="str">
        <f t="shared" si="36"/>
        <v>Gravel</v>
      </c>
      <c r="Q404" t="str">
        <f t="shared" si="38"/>
        <v>VCG1</v>
      </c>
      <c r="R404" t="str">
        <f t="shared" si="37"/>
        <v>VCG</v>
      </c>
    </row>
    <row r="405" spans="1:18" x14ac:dyDescent="0.25">
      <c r="A405" s="17"/>
      <c r="B405" s="1"/>
      <c r="C405" s="1">
        <v>209000133110</v>
      </c>
      <c r="D405" s="41" t="s">
        <v>70</v>
      </c>
      <c r="E405" s="41" t="s">
        <v>70</v>
      </c>
      <c r="F405" s="68" t="s">
        <v>25</v>
      </c>
      <c r="G405" s="76" t="s">
        <v>65</v>
      </c>
      <c r="H405" s="80" t="s">
        <v>113</v>
      </c>
      <c r="I405" s="76" t="s">
        <v>111</v>
      </c>
      <c r="J405">
        <v>23</v>
      </c>
      <c r="K405">
        <v>131</v>
      </c>
      <c r="L405">
        <v>92</v>
      </c>
      <c r="M405">
        <v>72</v>
      </c>
      <c r="N405" s="13">
        <v>128</v>
      </c>
      <c r="O405" s="13">
        <v>1429</v>
      </c>
      <c r="P405" t="str">
        <f t="shared" si="36"/>
        <v>Cobble</v>
      </c>
      <c r="Q405" t="str">
        <f t="shared" si="38"/>
        <v>SC2</v>
      </c>
      <c r="R405" t="str">
        <f t="shared" si="37"/>
        <v>SC</v>
      </c>
    </row>
    <row r="406" spans="1:18" x14ac:dyDescent="0.25">
      <c r="A406" s="17"/>
      <c r="B406" s="1"/>
      <c r="C406" s="1">
        <v>209000133126</v>
      </c>
      <c r="D406" s="41" t="s">
        <v>70</v>
      </c>
      <c r="E406" s="41" t="s">
        <v>70</v>
      </c>
      <c r="F406" s="68" t="s">
        <v>25</v>
      </c>
      <c r="G406" s="76" t="s">
        <v>65</v>
      </c>
      <c r="H406" s="80" t="s">
        <v>113</v>
      </c>
      <c r="I406" s="76" t="s">
        <v>111</v>
      </c>
      <c r="J406">
        <v>23</v>
      </c>
      <c r="K406">
        <v>196</v>
      </c>
      <c r="L406">
        <v>92</v>
      </c>
      <c r="M406">
        <v>78</v>
      </c>
      <c r="N406" s="13">
        <v>128</v>
      </c>
      <c r="O406" s="13">
        <v>2591</v>
      </c>
      <c r="P406" t="str">
        <f t="shared" si="36"/>
        <v>Cobble</v>
      </c>
      <c r="Q406" t="str">
        <f t="shared" si="38"/>
        <v>SC2</v>
      </c>
      <c r="R406" t="str">
        <f t="shared" si="37"/>
        <v>SC</v>
      </c>
    </row>
    <row r="407" spans="1:18" x14ac:dyDescent="0.25">
      <c r="A407" s="15"/>
      <c r="B407" s="1"/>
      <c r="C407" s="1">
        <v>209000133130</v>
      </c>
      <c r="D407" s="41" t="s">
        <v>70</v>
      </c>
      <c r="E407" s="41" t="s">
        <v>70</v>
      </c>
      <c r="F407" s="68" t="s">
        <v>25</v>
      </c>
      <c r="G407" s="76" t="s">
        <v>65</v>
      </c>
      <c r="H407" s="80" t="s">
        <v>113</v>
      </c>
      <c r="I407" s="76" t="s">
        <v>111</v>
      </c>
      <c r="J407">
        <v>23</v>
      </c>
      <c r="K407">
        <v>80</v>
      </c>
      <c r="L407">
        <v>60</v>
      </c>
      <c r="M407">
        <v>36</v>
      </c>
      <c r="N407">
        <v>64</v>
      </c>
      <c r="O407">
        <v>289</v>
      </c>
      <c r="P407" t="str">
        <f t="shared" si="36"/>
        <v>Gravel</v>
      </c>
      <c r="Q407" t="str">
        <f t="shared" si="38"/>
        <v>VCG2</v>
      </c>
      <c r="R407" t="str">
        <f t="shared" si="37"/>
        <v>VCG</v>
      </c>
    </row>
    <row r="408" spans="1:18" x14ac:dyDescent="0.25">
      <c r="A408" s="15"/>
      <c r="B408" s="1"/>
      <c r="C408" s="1">
        <v>209000133134</v>
      </c>
      <c r="D408" s="41" t="s">
        <v>70</v>
      </c>
      <c r="E408" s="41" t="s">
        <v>70</v>
      </c>
      <c r="F408" s="68" t="s">
        <v>25</v>
      </c>
      <c r="G408" s="76" t="s">
        <v>65</v>
      </c>
      <c r="H408" s="80" t="s">
        <v>113</v>
      </c>
      <c r="I408" s="76" t="s">
        <v>111</v>
      </c>
      <c r="J408">
        <v>23</v>
      </c>
      <c r="K408">
        <v>63</v>
      </c>
      <c r="L408">
        <v>51</v>
      </c>
      <c r="M408">
        <v>34</v>
      </c>
      <c r="N408">
        <v>64</v>
      </c>
      <c r="O408">
        <v>157</v>
      </c>
      <c r="P408" t="str">
        <f t="shared" si="36"/>
        <v>Gravel</v>
      </c>
      <c r="Q408" t="str">
        <f t="shared" si="38"/>
        <v>VCG2</v>
      </c>
      <c r="R408" t="str">
        <f t="shared" si="37"/>
        <v>VCG</v>
      </c>
    </row>
    <row r="409" spans="1:18" x14ac:dyDescent="0.25">
      <c r="A409" s="17"/>
      <c r="B409" s="1"/>
      <c r="C409" s="1">
        <v>209000133137</v>
      </c>
      <c r="D409" s="41" t="s">
        <v>70</v>
      </c>
      <c r="E409" s="41" t="s">
        <v>70</v>
      </c>
      <c r="F409" s="68" t="s">
        <v>25</v>
      </c>
      <c r="G409" s="76" t="s">
        <v>65</v>
      </c>
      <c r="H409" s="80" t="s">
        <v>113</v>
      </c>
      <c r="I409" s="76" t="s">
        <v>111</v>
      </c>
      <c r="J409">
        <v>23</v>
      </c>
      <c r="K409">
        <v>165</v>
      </c>
      <c r="L409">
        <v>74</v>
      </c>
      <c r="M409">
        <v>64</v>
      </c>
      <c r="N409" s="13">
        <v>90</v>
      </c>
      <c r="O409" s="13">
        <v>1338.5</v>
      </c>
      <c r="P409" t="str">
        <f t="shared" ref="P409:P434" si="39">IF(N409&lt;=2,"silt",(IF(N409&lt;=64,"Gravel",(IF(N409&lt;=256,"Cobble",(IF(N409&lt;=2048,"Boulder")))))))</f>
        <v>Cobble</v>
      </c>
      <c r="Q409" t="str">
        <f t="shared" si="38"/>
        <v>SC1</v>
      </c>
      <c r="R409" t="str">
        <f t="shared" ref="R409:R434" si="40">IF(N409&lt;=2,"silt",(IF(N409&lt;=4,"VFG",(IF(N409&lt;=8,"FG",(IF(N409&lt;=16,"MG",(IF(N409&lt;=32,"CG",(IF(N409&lt;=64,"VCG",(IF(N409&lt;=128,"SC",(IF(N409&lt;=256,"LC",(IF(N409&lt;=512,"SB",(IF(N409&lt;=1024,"MB",(IF(N409&lt;=2048,"LVLB")))))))))))))))))))))</f>
        <v>SC</v>
      </c>
    </row>
    <row r="410" spans="1:18" x14ac:dyDescent="0.25">
      <c r="A410" s="15"/>
      <c r="B410" s="1"/>
      <c r="C410" s="1">
        <v>209000133147</v>
      </c>
      <c r="D410" s="41" t="s">
        <v>70</v>
      </c>
      <c r="E410" s="41" t="s">
        <v>70</v>
      </c>
      <c r="F410" s="68" t="s">
        <v>25</v>
      </c>
      <c r="G410" s="76" t="s">
        <v>65</v>
      </c>
      <c r="H410" s="80" t="s">
        <v>113</v>
      </c>
      <c r="I410" s="76" t="s">
        <v>111</v>
      </c>
      <c r="J410">
        <v>23</v>
      </c>
      <c r="K410">
        <v>65</v>
      </c>
      <c r="L410">
        <v>61</v>
      </c>
      <c r="M410">
        <v>41</v>
      </c>
      <c r="N410">
        <v>64</v>
      </c>
      <c r="O410">
        <v>265.5</v>
      </c>
      <c r="P410" t="str">
        <f t="shared" si="39"/>
        <v>Gravel</v>
      </c>
      <c r="Q410" t="str">
        <f t="shared" si="38"/>
        <v>VCG2</v>
      </c>
      <c r="R410" t="str">
        <f t="shared" si="40"/>
        <v>VCG</v>
      </c>
    </row>
    <row r="411" spans="1:18" x14ac:dyDescent="0.25">
      <c r="A411" s="15"/>
      <c r="B411" s="1"/>
      <c r="C411" s="1">
        <v>209000133151</v>
      </c>
      <c r="D411" s="41" t="s">
        <v>70</v>
      </c>
      <c r="E411" s="41" t="s">
        <v>70</v>
      </c>
      <c r="F411" s="68" t="s">
        <v>25</v>
      </c>
      <c r="G411" s="76" t="s">
        <v>65</v>
      </c>
      <c r="H411" s="80" t="s">
        <v>113</v>
      </c>
      <c r="I411" s="76" t="s">
        <v>111</v>
      </c>
      <c r="J411">
        <v>23</v>
      </c>
      <c r="K411">
        <v>90</v>
      </c>
      <c r="L411">
        <v>58</v>
      </c>
      <c r="M411">
        <v>40</v>
      </c>
      <c r="N411">
        <v>64</v>
      </c>
      <c r="O411">
        <v>295.5</v>
      </c>
      <c r="P411" t="str">
        <f t="shared" si="39"/>
        <v>Gravel</v>
      </c>
      <c r="Q411" t="str">
        <f t="shared" si="38"/>
        <v>VCG2</v>
      </c>
      <c r="R411" t="str">
        <f t="shared" si="40"/>
        <v>VCG</v>
      </c>
    </row>
    <row r="412" spans="1:18" x14ac:dyDescent="0.25">
      <c r="A412" s="17"/>
      <c r="B412" s="1"/>
      <c r="C412" s="1">
        <v>209000133155</v>
      </c>
      <c r="D412" s="41" t="s">
        <v>70</v>
      </c>
      <c r="E412" s="41" t="s">
        <v>70</v>
      </c>
      <c r="F412" s="68" t="s">
        <v>25</v>
      </c>
      <c r="G412" s="76" t="s">
        <v>65</v>
      </c>
      <c r="H412" s="80" t="s">
        <v>113</v>
      </c>
      <c r="I412" s="76" t="s">
        <v>111</v>
      </c>
      <c r="J412">
        <v>23</v>
      </c>
      <c r="K412">
        <v>118</v>
      </c>
      <c r="L412">
        <v>85</v>
      </c>
      <c r="M412">
        <v>39</v>
      </c>
      <c r="N412" s="13">
        <v>90</v>
      </c>
      <c r="O412" s="13">
        <v>868</v>
      </c>
      <c r="P412" t="str">
        <f t="shared" si="39"/>
        <v>Cobble</v>
      </c>
      <c r="Q412" t="str">
        <f t="shared" si="38"/>
        <v>SC1</v>
      </c>
      <c r="R412" t="str">
        <f t="shared" si="40"/>
        <v>SC</v>
      </c>
    </row>
    <row r="413" spans="1:18" x14ac:dyDescent="0.25">
      <c r="A413" s="17"/>
      <c r="B413" s="1"/>
      <c r="C413" s="1">
        <v>209000133175</v>
      </c>
      <c r="D413" s="41" t="s">
        <v>70</v>
      </c>
      <c r="E413" s="41" t="s">
        <v>70</v>
      </c>
      <c r="F413" s="68" t="s">
        <v>25</v>
      </c>
      <c r="G413" s="76" t="s">
        <v>65</v>
      </c>
      <c r="H413" s="80" t="s">
        <v>113</v>
      </c>
      <c r="I413" s="76" t="s">
        <v>111</v>
      </c>
      <c r="J413">
        <v>23</v>
      </c>
      <c r="K413">
        <v>159</v>
      </c>
      <c r="L413">
        <v>105</v>
      </c>
      <c r="M413">
        <v>68</v>
      </c>
      <c r="N413" s="13">
        <v>128</v>
      </c>
      <c r="O413" s="13">
        <v>2043</v>
      </c>
      <c r="P413" t="str">
        <f t="shared" si="39"/>
        <v>Cobble</v>
      </c>
      <c r="Q413" t="str">
        <f t="shared" si="38"/>
        <v>SC2</v>
      </c>
      <c r="R413" t="str">
        <f t="shared" si="40"/>
        <v>SC</v>
      </c>
    </row>
    <row r="414" spans="1:18" x14ac:dyDescent="0.25">
      <c r="A414" s="15"/>
      <c r="B414" s="1"/>
      <c r="C414" s="1">
        <v>209000133179</v>
      </c>
      <c r="D414" s="41" t="s">
        <v>70</v>
      </c>
      <c r="E414" s="41" t="s">
        <v>70</v>
      </c>
      <c r="F414" s="68" t="s">
        <v>25</v>
      </c>
      <c r="G414" s="76" t="s">
        <v>65</v>
      </c>
      <c r="H414" s="80" t="s">
        <v>113</v>
      </c>
      <c r="I414" s="76" t="s">
        <v>111</v>
      </c>
      <c r="J414">
        <v>23</v>
      </c>
      <c r="K414">
        <v>84</v>
      </c>
      <c r="L414">
        <v>58</v>
      </c>
      <c r="M414">
        <v>47</v>
      </c>
      <c r="N414">
        <v>64</v>
      </c>
      <c r="O414">
        <v>371</v>
      </c>
      <c r="P414" t="str">
        <f t="shared" si="39"/>
        <v>Gravel</v>
      </c>
      <c r="Q414" t="str">
        <f t="shared" si="38"/>
        <v>VCG2</v>
      </c>
      <c r="R414" t="str">
        <f t="shared" si="40"/>
        <v>VCG</v>
      </c>
    </row>
    <row r="415" spans="1:18" x14ac:dyDescent="0.25">
      <c r="A415" s="17"/>
      <c r="B415" s="1"/>
      <c r="C415" s="1">
        <v>209000133181</v>
      </c>
      <c r="D415" s="41" t="s">
        <v>70</v>
      </c>
      <c r="E415" s="41" t="s">
        <v>70</v>
      </c>
      <c r="F415" s="68" t="s">
        <v>25</v>
      </c>
      <c r="G415" s="76" t="s">
        <v>65</v>
      </c>
      <c r="H415" s="80" t="s">
        <v>113</v>
      </c>
      <c r="I415" s="76" t="s">
        <v>111</v>
      </c>
      <c r="J415">
        <v>23</v>
      </c>
      <c r="K415">
        <v>115</v>
      </c>
      <c r="L415">
        <v>81</v>
      </c>
      <c r="M415">
        <v>58</v>
      </c>
      <c r="N415" s="13">
        <v>90</v>
      </c>
      <c r="O415" s="13">
        <v>893</v>
      </c>
      <c r="P415" t="str">
        <f t="shared" si="39"/>
        <v>Cobble</v>
      </c>
      <c r="Q415" t="str">
        <f t="shared" si="38"/>
        <v>SC1</v>
      </c>
      <c r="R415" t="str">
        <f t="shared" si="40"/>
        <v>SC</v>
      </c>
    </row>
    <row r="416" spans="1:18" x14ac:dyDescent="0.25">
      <c r="A416" s="15"/>
      <c r="B416" s="1"/>
      <c r="C416" s="1">
        <v>209000133183</v>
      </c>
      <c r="D416" s="41" t="s">
        <v>70</v>
      </c>
      <c r="E416" s="41" t="s">
        <v>70</v>
      </c>
      <c r="F416" s="68" t="s">
        <v>25</v>
      </c>
      <c r="G416" s="76" t="s">
        <v>65</v>
      </c>
      <c r="H416" s="80" t="s">
        <v>113</v>
      </c>
      <c r="I416" s="76" t="s">
        <v>111</v>
      </c>
      <c r="J416">
        <v>23</v>
      </c>
      <c r="K416">
        <v>81</v>
      </c>
      <c r="L416">
        <v>57</v>
      </c>
      <c r="M416">
        <v>46</v>
      </c>
      <c r="N416">
        <v>64</v>
      </c>
      <c r="O416">
        <v>332</v>
      </c>
      <c r="P416" t="str">
        <f t="shared" si="39"/>
        <v>Gravel</v>
      </c>
      <c r="Q416" t="str">
        <f t="shared" si="38"/>
        <v>VCG2</v>
      </c>
      <c r="R416" t="str">
        <f t="shared" si="40"/>
        <v>VCG</v>
      </c>
    </row>
    <row r="417" spans="1:18" x14ac:dyDescent="0.25">
      <c r="A417" s="15"/>
      <c r="B417" s="1"/>
      <c r="C417" s="1">
        <v>209000133185</v>
      </c>
      <c r="D417" s="41" t="s">
        <v>70</v>
      </c>
      <c r="E417" s="41" t="s">
        <v>70</v>
      </c>
      <c r="F417" s="68" t="s">
        <v>25</v>
      </c>
      <c r="G417" s="76" t="s">
        <v>65</v>
      </c>
      <c r="H417" s="80" t="s">
        <v>113</v>
      </c>
      <c r="I417" s="76" t="s">
        <v>111</v>
      </c>
      <c r="J417">
        <v>23</v>
      </c>
      <c r="K417">
        <v>99</v>
      </c>
      <c r="L417">
        <v>63</v>
      </c>
      <c r="M417">
        <v>40</v>
      </c>
      <c r="N417">
        <v>64</v>
      </c>
      <c r="O417">
        <v>407</v>
      </c>
      <c r="P417" t="str">
        <f t="shared" si="39"/>
        <v>Gravel</v>
      </c>
      <c r="Q417" t="str">
        <f t="shared" si="38"/>
        <v>VCG2</v>
      </c>
      <c r="R417" t="str">
        <f t="shared" si="40"/>
        <v>VCG</v>
      </c>
    </row>
    <row r="418" spans="1:18" x14ac:dyDescent="0.25">
      <c r="A418" s="17"/>
      <c r="B418" s="1"/>
      <c r="C418" s="1">
        <v>209000133187</v>
      </c>
      <c r="D418" s="41" t="s">
        <v>70</v>
      </c>
      <c r="E418" s="41" t="s">
        <v>70</v>
      </c>
      <c r="F418" s="68" t="s">
        <v>25</v>
      </c>
      <c r="G418" s="76" t="s">
        <v>65</v>
      </c>
      <c r="H418" s="80" t="s">
        <v>113</v>
      </c>
      <c r="I418" s="76" t="s">
        <v>111</v>
      </c>
      <c r="J418">
        <v>23</v>
      </c>
      <c r="K418">
        <v>95</v>
      </c>
      <c r="L418">
        <v>94</v>
      </c>
      <c r="M418">
        <v>40</v>
      </c>
      <c r="N418">
        <v>90</v>
      </c>
      <c r="O418">
        <v>630.5</v>
      </c>
      <c r="P418" t="str">
        <f t="shared" si="39"/>
        <v>Cobble</v>
      </c>
      <c r="Q418" t="str">
        <f t="shared" si="38"/>
        <v>SC1</v>
      </c>
      <c r="R418" t="str">
        <f t="shared" si="40"/>
        <v>SC</v>
      </c>
    </row>
    <row r="419" spans="1:18" x14ac:dyDescent="0.25">
      <c r="A419" s="15"/>
      <c r="B419" s="1"/>
      <c r="C419" s="1">
        <v>209000133191</v>
      </c>
      <c r="D419" s="41" t="s">
        <v>70</v>
      </c>
      <c r="E419" s="41" t="s">
        <v>70</v>
      </c>
      <c r="F419" s="68" t="s">
        <v>25</v>
      </c>
      <c r="G419" s="76" t="s">
        <v>65</v>
      </c>
      <c r="H419" s="80" t="s">
        <v>113</v>
      </c>
      <c r="I419" s="76" t="s">
        <v>111</v>
      </c>
      <c r="J419">
        <v>23</v>
      </c>
      <c r="K419">
        <v>92</v>
      </c>
      <c r="L419">
        <v>52</v>
      </c>
      <c r="M419">
        <v>50</v>
      </c>
      <c r="N419">
        <v>64</v>
      </c>
      <c r="O419">
        <v>543</v>
      </c>
      <c r="P419" t="str">
        <f t="shared" si="39"/>
        <v>Gravel</v>
      </c>
      <c r="Q419" t="str">
        <f t="shared" si="38"/>
        <v>VCG2</v>
      </c>
      <c r="R419" t="str">
        <f t="shared" si="40"/>
        <v>VCG</v>
      </c>
    </row>
    <row r="420" spans="1:18" x14ac:dyDescent="0.25">
      <c r="A420" s="17"/>
      <c r="B420" s="1"/>
      <c r="C420" s="1">
        <v>209000133192</v>
      </c>
      <c r="D420" s="41" t="s">
        <v>70</v>
      </c>
      <c r="E420" s="41" t="s">
        <v>70</v>
      </c>
      <c r="F420" s="68" t="s">
        <v>25</v>
      </c>
      <c r="G420" s="76" t="s">
        <v>65</v>
      </c>
      <c r="H420" s="80" t="s">
        <v>113</v>
      </c>
      <c r="I420" s="76" t="s">
        <v>111</v>
      </c>
      <c r="J420">
        <v>32</v>
      </c>
      <c r="K420">
        <v>117</v>
      </c>
      <c r="L420">
        <v>105</v>
      </c>
      <c r="M420">
        <v>60</v>
      </c>
      <c r="N420" s="13">
        <v>128</v>
      </c>
      <c r="O420" s="13">
        <v>1101</v>
      </c>
      <c r="P420" t="str">
        <f t="shared" si="39"/>
        <v>Cobble</v>
      </c>
      <c r="Q420" t="str">
        <f t="shared" si="38"/>
        <v>SC2</v>
      </c>
      <c r="R420" t="str">
        <f t="shared" si="40"/>
        <v>SC</v>
      </c>
    </row>
    <row r="421" spans="1:18" x14ac:dyDescent="0.25">
      <c r="A421" s="15"/>
      <c r="B421" s="1"/>
      <c r="C421" s="1">
        <v>209000133194</v>
      </c>
      <c r="D421" s="41" t="s">
        <v>70</v>
      </c>
      <c r="E421" s="41" t="s">
        <v>70</v>
      </c>
      <c r="F421" s="68" t="s">
        <v>25</v>
      </c>
      <c r="G421" s="76" t="s">
        <v>65</v>
      </c>
      <c r="H421" s="80" t="s">
        <v>113</v>
      </c>
      <c r="I421" s="76" t="s">
        <v>111</v>
      </c>
      <c r="J421">
        <v>23</v>
      </c>
      <c r="K421">
        <v>85</v>
      </c>
      <c r="L421">
        <v>66</v>
      </c>
      <c r="M421">
        <v>42</v>
      </c>
      <c r="N421">
        <v>64</v>
      </c>
      <c r="O421">
        <v>348</v>
      </c>
      <c r="P421" t="str">
        <f t="shared" si="39"/>
        <v>Gravel</v>
      </c>
      <c r="Q421" t="str">
        <f t="shared" si="38"/>
        <v>VCG2</v>
      </c>
      <c r="R421" t="str">
        <f t="shared" si="40"/>
        <v>VCG</v>
      </c>
    </row>
    <row r="422" spans="1:18" x14ac:dyDescent="0.25">
      <c r="A422" s="15"/>
      <c r="B422" s="1"/>
      <c r="C422" s="1">
        <v>209000133204</v>
      </c>
      <c r="D422" s="41" t="s">
        <v>70</v>
      </c>
      <c r="E422" s="41" t="s">
        <v>70</v>
      </c>
      <c r="F422" s="68" t="s">
        <v>25</v>
      </c>
      <c r="G422" s="76" t="s">
        <v>65</v>
      </c>
      <c r="H422" s="80" t="s">
        <v>113</v>
      </c>
      <c r="I422" s="76" t="s">
        <v>111</v>
      </c>
      <c r="J422">
        <v>23</v>
      </c>
      <c r="K422">
        <v>66</v>
      </c>
      <c r="L422">
        <v>55</v>
      </c>
      <c r="M422">
        <v>45</v>
      </c>
      <c r="N422">
        <v>64</v>
      </c>
      <c r="O422">
        <v>207.5</v>
      </c>
      <c r="P422" t="str">
        <f t="shared" si="39"/>
        <v>Gravel</v>
      </c>
      <c r="Q422" t="str">
        <f t="shared" si="38"/>
        <v>VCG2</v>
      </c>
      <c r="R422" t="str">
        <f t="shared" si="40"/>
        <v>VCG</v>
      </c>
    </row>
    <row r="423" spans="1:18" x14ac:dyDescent="0.25">
      <c r="A423" s="17"/>
      <c r="B423" s="1"/>
      <c r="C423" s="1">
        <v>209000133209</v>
      </c>
      <c r="D423" s="41" t="s">
        <v>70</v>
      </c>
      <c r="E423" s="41" t="s">
        <v>70</v>
      </c>
      <c r="F423" s="68" t="s">
        <v>25</v>
      </c>
      <c r="G423" s="76" t="s">
        <v>65</v>
      </c>
      <c r="H423" s="80" t="s">
        <v>113</v>
      </c>
      <c r="I423" s="76" t="s">
        <v>111</v>
      </c>
      <c r="J423">
        <v>23</v>
      </c>
      <c r="K423">
        <v>124</v>
      </c>
      <c r="L423">
        <v>118</v>
      </c>
      <c r="M423">
        <v>87</v>
      </c>
      <c r="N423" s="13">
        <v>128</v>
      </c>
      <c r="O423" s="13">
        <v>1659.5</v>
      </c>
      <c r="P423" t="str">
        <f t="shared" si="39"/>
        <v>Cobble</v>
      </c>
      <c r="Q423" t="str">
        <f t="shared" si="38"/>
        <v>SC2</v>
      </c>
      <c r="R423" t="str">
        <f t="shared" si="40"/>
        <v>SC</v>
      </c>
    </row>
    <row r="424" spans="1:18" x14ac:dyDescent="0.25">
      <c r="A424" s="15"/>
      <c r="B424" s="1"/>
      <c r="C424" s="1">
        <v>226001370200</v>
      </c>
      <c r="D424" s="41" t="s">
        <v>70</v>
      </c>
      <c r="E424" s="41" t="s">
        <v>70</v>
      </c>
      <c r="F424" s="68" t="s">
        <v>25</v>
      </c>
      <c r="G424" s="76" t="s">
        <v>65</v>
      </c>
      <c r="H424" s="80" t="s">
        <v>113</v>
      </c>
      <c r="I424" s="76" t="s">
        <v>111</v>
      </c>
      <c r="J424">
        <v>12</v>
      </c>
      <c r="K424">
        <v>17</v>
      </c>
      <c r="L424">
        <v>15</v>
      </c>
      <c r="M424">
        <v>10</v>
      </c>
      <c r="N424">
        <v>16</v>
      </c>
      <c r="O424">
        <v>3.8220000000000001</v>
      </c>
      <c r="P424" t="str">
        <f t="shared" si="39"/>
        <v>Gravel</v>
      </c>
      <c r="Q424" t="str">
        <f t="shared" si="38"/>
        <v>MG2</v>
      </c>
      <c r="R424" t="str">
        <f t="shared" si="40"/>
        <v>MG</v>
      </c>
    </row>
    <row r="425" spans="1:18" x14ac:dyDescent="0.25">
      <c r="A425" s="15"/>
      <c r="B425" s="1"/>
      <c r="C425" s="1">
        <v>226001370216</v>
      </c>
      <c r="D425" s="41" t="s">
        <v>70</v>
      </c>
      <c r="E425" s="41" t="s">
        <v>70</v>
      </c>
      <c r="F425" s="68" t="s">
        <v>25</v>
      </c>
      <c r="G425" s="76" t="s">
        <v>65</v>
      </c>
      <c r="H425" s="80" t="s">
        <v>113</v>
      </c>
      <c r="I425" s="76" t="s">
        <v>111</v>
      </c>
      <c r="J425">
        <v>12</v>
      </c>
      <c r="K425">
        <v>24</v>
      </c>
      <c r="L425">
        <v>15</v>
      </c>
      <c r="M425">
        <v>14</v>
      </c>
      <c r="N425">
        <v>16</v>
      </c>
      <c r="O425">
        <v>4.9610000000000003</v>
      </c>
      <c r="P425" t="str">
        <f t="shared" si="39"/>
        <v>Gravel</v>
      </c>
      <c r="Q425" t="str">
        <f t="shared" si="38"/>
        <v>MG2</v>
      </c>
      <c r="R425" t="str">
        <f t="shared" si="40"/>
        <v>MG</v>
      </c>
    </row>
    <row r="426" spans="1:18" x14ac:dyDescent="0.25">
      <c r="A426" s="15"/>
      <c r="B426" s="1"/>
      <c r="C426" s="1">
        <v>226001370275</v>
      </c>
      <c r="D426" s="41" t="s">
        <v>70</v>
      </c>
      <c r="E426" s="41" t="s">
        <v>70</v>
      </c>
      <c r="F426" s="68" t="s">
        <v>25</v>
      </c>
      <c r="G426" s="76" t="s">
        <v>65</v>
      </c>
      <c r="H426" s="80" t="s">
        <v>113</v>
      </c>
      <c r="I426" s="76" t="s">
        <v>111</v>
      </c>
      <c r="J426">
        <v>12</v>
      </c>
      <c r="K426">
        <v>37</v>
      </c>
      <c r="L426">
        <v>27</v>
      </c>
      <c r="M426">
        <v>14</v>
      </c>
      <c r="N426" s="13">
        <v>32</v>
      </c>
      <c r="O426" s="13">
        <v>39</v>
      </c>
      <c r="P426" t="str">
        <f t="shared" si="39"/>
        <v>Gravel</v>
      </c>
      <c r="Q426" t="str">
        <f t="shared" ref="Q426:Q457" si="41">IF(N426 &lt;=2, "silt", IF(N426&lt;=2.8, "VFG1", (IF(N426&lt;=4, "VFG2",(IF(N426&lt;=5.6, "FG1",(IF(N426&lt;=8, "FG2",(IF(N426&lt;=11, "MG1",(IF(N426&lt;=16, "MG2",(IF(N426&lt;=22.6, "CG1",(IF(N426&lt;=32, "CG2",(IF(N426&lt;=45, "VCG1",(IF(N426&lt;=64, "VCG2",(IF(N426&lt;=90, "SC1",(IF(N426&lt;=128, "SC2",(IF(N426&lt;=180, "LC1",(IF(N426&lt;=256, "LC2",(IF(N426&lt;=362, "SB1",(IF(N426&lt;=512, "SB2",(IF(N426&lt;=1024, "MB",(IF(N426&lt;=2048, "LVLB"))))))))))))))))))))))))))))))))))))</f>
        <v>CG2</v>
      </c>
      <c r="R426" t="str">
        <f t="shared" si="40"/>
        <v>CG</v>
      </c>
    </row>
    <row r="427" spans="1:18" x14ac:dyDescent="0.25">
      <c r="A427" s="15"/>
      <c r="B427" s="1"/>
      <c r="C427" s="1">
        <v>226001370293</v>
      </c>
      <c r="D427" s="41" t="s">
        <v>70</v>
      </c>
      <c r="E427" s="41" t="s">
        <v>70</v>
      </c>
      <c r="F427" s="68" t="s">
        <v>25</v>
      </c>
      <c r="G427" s="76" t="s">
        <v>65</v>
      </c>
      <c r="H427" s="80" t="s">
        <v>113</v>
      </c>
      <c r="I427" s="76" t="s">
        <v>111</v>
      </c>
      <c r="J427">
        <v>12</v>
      </c>
      <c r="K427">
        <v>23</v>
      </c>
      <c r="L427">
        <v>20</v>
      </c>
      <c r="M427">
        <v>11</v>
      </c>
      <c r="N427">
        <v>16</v>
      </c>
      <c r="O427">
        <v>6.117</v>
      </c>
      <c r="P427" t="str">
        <f t="shared" si="39"/>
        <v>Gravel</v>
      </c>
      <c r="Q427" t="str">
        <f t="shared" si="41"/>
        <v>MG2</v>
      </c>
      <c r="R427" t="str">
        <f t="shared" si="40"/>
        <v>MG</v>
      </c>
    </row>
    <row r="428" spans="1:18" x14ac:dyDescent="0.25">
      <c r="A428" s="15"/>
      <c r="B428" s="1"/>
      <c r="C428" s="1">
        <v>226001370294</v>
      </c>
      <c r="D428" s="41" t="s">
        <v>70</v>
      </c>
      <c r="E428" s="41" t="s">
        <v>70</v>
      </c>
      <c r="F428" s="68" t="s">
        <v>25</v>
      </c>
      <c r="G428" s="76" t="s">
        <v>65</v>
      </c>
      <c r="H428" s="80" t="s">
        <v>113</v>
      </c>
      <c r="I428" s="76" t="s">
        <v>111</v>
      </c>
      <c r="J428">
        <v>12</v>
      </c>
      <c r="K428">
        <v>50</v>
      </c>
      <c r="L428">
        <v>29</v>
      </c>
      <c r="M428">
        <v>15</v>
      </c>
      <c r="N428" s="13">
        <v>32</v>
      </c>
      <c r="O428" s="13">
        <v>58</v>
      </c>
      <c r="P428" t="str">
        <f t="shared" si="39"/>
        <v>Gravel</v>
      </c>
      <c r="Q428" t="str">
        <f t="shared" si="41"/>
        <v>CG2</v>
      </c>
      <c r="R428" t="str">
        <f t="shared" si="40"/>
        <v>CG</v>
      </c>
    </row>
    <row r="429" spans="1:18" x14ac:dyDescent="0.25">
      <c r="A429" s="15"/>
      <c r="B429" s="1"/>
      <c r="C429" s="1">
        <v>226001370330</v>
      </c>
      <c r="D429" s="41" t="s">
        <v>70</v>
      </c>
      <c r="E429" s="41" t="s">
        <v>70</v>
      </c>
      <c r="F429" s="68" t="s">
        <v>25</v>
      </c>
      <c r="G429" s="76" t="s">
        <v>65</v>
      </c>
      <c r="H429" s="80" t="s">
        <v>113</v>
      </c>
      <c r="I429" s="76" t="s">
        <v>111</v>
      </c>
      <c r="J429">
        <v>12</v>
      </c>
      <c r="K429">
        <v>22</v>
      </c>
      <c r="L429">
        <v>15</v>
      </c>
      <c r="M429">
        <v>14</v>
      </c>
      <c r="N429">
        <v>16</v>
      </c>
      <c r="O429">
        <v>8.2050000000000001</v>
      </c>
      <c r="P429" t="str">
        <f t="shared" si="39"/>
        <v>Gravel</v>
      </c>
      <c r="Q429" t="str">
        <f t="shared" si="41"/>
        <v>MG2</v>
      </c>
      <c r="R429" t="str">
        <f t="shared" si="40"/>
        <v>MG</v>
      </c>
    </row>
    <row r="430" spans="1:18" x14ac:dyDescent="0.25">
      <c r="A430" s="17"/>
      <c r="B430" s="1"/>
      <c r="C430" s="1">
        <v>230000298006</v>
      </c>
      <c r="D430" s="41" t="s">
        <v>70</v>
      </c>
      <c r="E430" s="41" t="s">
        <v>70</v>
      </c>
      <c r="F430" s="68" t="s">
        <v>25</v>
      </c>
      <c r="G430" s="76" t="s">
        <v>65</v>
      </c>
      <c r="H430" s="80" t="s">
        <v>113</v>
      </c>
      <c r="I430" s="76" t="s">
        <v>111</v>
      </c>
      <c r="J430">
        <v>32</v>
      </c>
      <c r="K430">
        <v>264</v>
      </c>
      <c r="L430">
        <v>167</v>
      </c>
      <c r="M430">
        <v>82</v>
      </c>
      <c r="N430" s="13">
        <v>256</v>
      </c>
      <c r="O430" s="13">
        <v>8600</v>
      </c>
      <c r="P430" t="str">
        <f t="shared" si="39"/>
        <v>Cobble</v>
      </c>
      <c r="Q430" t="str">
        <f t="shared" si="41"/>
        <v>LC2</v>
      </c>
      <c r="R430" t="str">
        <f t="shared" si="40"/>
        <v>LC</v>
      </c>
    </row>
    <row r="431" spans="1:18" x14ac:dyDescent="0.25">
      <c r="A431" s="17"/>
      <c r="B431" s="1"/>
      <c r="C431" s="1">
        <v>230000298016</v>
      </c>
      <c r="D431" s="41" t="s">
        <v>70</v>
      </c>
      <c r="E431" s="41" t="s">
        <v>70</v>
      </c>
      <c r="F431" s="68" t="s">
        <v>25</v>
      </c>
      <c r="G431" s="76" t="s">
        <v>65</v>
      </c>
      <c r="H431" s="80" t="s">
        <v>113</v>
      </c>
      <c r="I431" s="76" t="s">
        <v>111</v>
      </c>
      <c r="J431">
        <v>32</v>
      </c>
      <c r="K431">
        <v>250</v>
      </c>
      <c r="L431">
        <v>175</v>
      </c>
      <c r="M431">
        <v>98</v>
      </c>
      <c r="N431" s="13">
        <v>256</v>
      </c>
      <c r="O431" s="13">
        <v>9700</v>
      </c>
      <c r="P431" t="str">
        <f t="shared" si="39"/>
        <v>Cobble</v>
      </c>
      <c r="Q431" t="str">
        <f t="shared" si="41"/>
        <v>LC2</v>
      </c>
      <c r="R431" t="str">
        <f t="shared" si="40"/>
        <v>LC</v>
      </c>
    </row>
    <row r="432" spans="1:18" x14ac:dyDescent="0.25">
      <c r="A432" s="15"/>
      <c r="B432" s="1"/>
      <c r="C432" s="1">
        <v>231000039706</v>
      </c>
      <c r="D432" s="41" t="s">
        <v>70</v>
      </c>
      <c r="E432" s="41" t="s">
        <v>70</v>
      </c>
      <c r="F432" s="68" t="s">
        <v>25</v>
      </c>
      <c r="G432" s="76" t="s">
        <v>65</v>
      </c>
      <c r="H432" s="80" t="s">
        <v>113</v>
      </c>
      <c r="I432" s="76" t="s">
        <v>111</v>
      </c>
      <c r="J432">
        <v>14</v>
      </c>
      <c r="K432">
        <v>46</v>
      </c>
      <c r="L432">
        <v>27</v>
      </c>
      <c r="M432">
        <v>26</v>
      </c>
      <c r="N432" s="13">
        <v>32</v>
      </c>
      <c r="O432" s="13">
        <v>66</v>
      </c>
      <c r="P432" t="str">
        <f t="shared" si="39"/>
        <v>Gravel</v>
      </c>
      <c r="Q432" t="str">
        <f t="shared" si="41"/>
        <v>CG2</v>
      </c>
      <c r="R432" t="str">
        <f t="shared" si="40"/>
        <v>CG</v>
      </c>
    </row>
    <row r="433" spans="1:18" x14ac:dyDescent="0.25">
      <c r="A433" s="15"/>
      <c r="B433" s="1"/>
      <c r="C433" s="1">
        <v>231000039712</v>
      </c>
      <c r="D433" s="41" t="s">
        <v>70</v>
      </c>
      <c r="E433" s="41" t="s">
        <v>70</v>
      </c>
      <c r="F433" s="68" t="s">
        <v>25</v>
      </c>
      <c r="G433" s="76" t="s">
        <v>65</v>
      </c>
      <c r="H433" s="80" t="s">
        <v>113</v>
      </c>
      <c r="I433" s="76" t="s">
        <v>111</v>
      </c>
      <c r="J433">
        <v>14</v>
      </c>
      <c r="K433">
        <v>45</v>
      </c>
      <c r="L433">
        <v>36</v>
      </c>
      <c r="M433">
        <v>25</v>
      </c>
      <c r="N433">
        <v>32</v>
      </c>
      <c r="O433">
        <v>54.5</v>
      </c>
      <c r="P433" t="str">
        <f t="shared" si="39"/>
        <v>Gravel</v>
      </c>
      <c r="Q433" t="str">
        <f t="shared" si="41"/>
        <v>CG2</v>
      </c>
      <c r="R433" t="str">
        <f t="shared" si="40"/>
        <v>CG</v>
      </c>
    </row>
    <row r="434" spans="1:18" x14ac:dyDescent="0.25">
      <c r="A434" s="15"/>
      <c r="B434" s="1"/>
      <c r="C434" s="1">
        <v>231000039751</v>
      </c>
      <c r="D434" s="41" t="s">
        <v>70</v>
      </c>
      <c r="E434" s="41" t="s">
        <v>70</v>
      </c>
      <c r="F434" s="68" t="s">
        <v>25</v>
      </c>
      <c r="G434" s="76" t="s">
        <v>65</v>
      </c>
      <c r="H434" s="80" t="s">
        <v>113</v>
      </c>
      <c r="I434" s="76" t="s">
        <v>111</v>
      </c>
      <c r="J434">
        <v>14</v>
      </c>
      <c r="K434">
        <v>36</v>
      </c>
      <c r="L434">
        <v>32</v>
      </c>
      <c r="M434">
        <v>31</v>
      </c>
      <c r="N434">
        <v>32</v>
      </c>
      <c r="O434">
        <v>58</v>
      </c>
      <c r="P434" t="str">
        <f t="shared" si="39"/>
        <v>Gravel</v>
      </c>
      <c r="Q434" t="str">
        <f t="shared" si="41"/>
        <v>CG2</v>
      </c>
      <c r="R434" t="str">
        <f t="shared" si="40"/>
        <v>CG</v>
      </c>
    </row>
    <row r="435" spans="1:18" x14ac:dyDescent="0.25">
      <c r="A435" s="39">
        <v>13</v>
      </c>
      <c r="B435" s="38">
        <v>111502</v>
      </c>
      <c r="C435" s="38">
        <v>230000111502</v>
      </c>
      <c r="D435" s="41">
        <v>278</v>
      </c>
      <c r="E435" s="40">
        <v>578</v>
      </c>
      <c r="F435" s="41">
        <v>2</v>
      </c>
      <c r="G435" s="68"/>
      <c r="H435" s="68" t="s">
        <v>103</v>
      </c>
      <c r="I435" s="76" t="s">
        <v>112</v>
      </c>
      <c r="J435">
        <v>32</v>
      </c>
      <c r="K435">
        <v>148</v>
      </c>
      <c r="L435">
        <v>121</v>
      </c>
      <c r="M435">
        <v>63</v>
      </c>
      <c r="N435">
        <v>128</v>
      </c>
      <c r="O435">
        <v>2125</v>
      </c>
      <c r="P435" t="str">
        <f t="shared" ref="P435:P452" si="42">IF(N435 &lt;=2, "Silt", IF(N435&lt;=2.8, "Sand", (IF(N435&lt;=64, "Gravel",(IF(N435&lt;=256, "Cobble",("Boulder")))))))</f>
        <v>Cobble</v>
      </c>
      <c r="Q435" t="str">
        <f t="shared" si="41"/>
        <v>SC2</v>
      </c>
      <c r="R435" t="s">
        <v>53</v>
      </c>
    </row>
    <row r="436" spans="1:18" x14ac:dyDescent="0.25">
      <c r="A436" s="39">
        <v>189</v>
      </c>
      <c r="B436" s="38">
        <v>111526</v>
      </c>
      <c r="C436" s="38">
        <v>230000111526</v>
      </c>
      <c r="D436" s="41">
        <v>242</v>
      </c>
      <c r="E436" s="40">
        <v>542</v>
      </c>
      <c r="F436" s="41">
        <v>2</v>
      </c>
      <c r="G436" s="68"/>
      <c r="H436" s="68" t="s">
        <v>103</v>
      </c>
      <c r="I436" s="76" t="s">
        <v>112</v>
      </c>
      <c r="J436">
        <v>32</v>
      </c>
      <c r="K436">
        <v>119</v>
      </c>
      <c r="L436">
        <v>101</v>
      </c>
      <c r="M436">
        <v>43</v>
      </c>
      <c r="N436">
        <v>90</v>
      </c>
      <c r="O436">
        <v>1036</v>
      </c>
      <c r="P436" t="str">
        <f t="shared" si="42"/>
        <v>Cobble</v>
      </c>
      <c r="Q436" t="str">
        <f t="shared" si="41"/>
        <v>SC1</v>
      </c>
      <c r="R436" t="s">
        <v>53</v>
      </c>
    </row>
    <row r="437" spans="1:18" x14ac:dyDescent="0.25">
      <c r="A437" s="39">
        <v>24</v>
      </c>
      <c r="B437" s="38">
        <v>111553</v>
      </c>
      <c r="C437" s="38">
        <v>230000111553</v>
      </c>
      <c r="D437" s="40">
        <v>256</v>
      </c>
      <c r="E437" s="40">
        <v>556</v>
      </c>
      <c r="F437" s="41">
        <v>2</v>
      </c>
      <c r="G437" s="68"/>
      <c r="H437" s="68" t="s">
        <v>103</v>
      </c>
      <c r="I437" s="76" t="s">
        <v>112</v>
      </c>
      <c r="J437">
        <v>32</v>
      </c>
      <c r="K437">
        <v>144</v>
      </c>
      <c r="L437">
        <v>123</v>
      </c>
      <c r="M437">
        <v>55</v>
      </c>
      <c r="N437">
        <v>128</v>
      </c>
      <c r="O437">
        <v>1551</v>
      </c>
      <c r="P437" t="str">
        <f t="shared" si="42"/>
        <v>Cobble</v>
      </c>
      <c r="Q437" t="str">
        <f t="shared" si="41"/>
        <v>SC2</v>
      </c>
      <c r="R437" t="s">
        <v>53</v>
      </c>
    </row>
    <row r="438" spans="1:18" x14ac:dyDescent="0.25">
      <c r="A438" s="39">
        <v>190</v>
      </c>
      <c r="B438" s="38">
        <v>111608</v>
      </c>
      <c r="C438" s="38">
        <v>230000111608</v>
      </c>
      <c r="D438" s="41">
        <v>385</v>
      </c>
      <c r="E438" s="41">
        <v>685</v>
      </c>
      <c r="F438" s="41">
        <v>3</v>
      </c>
      <c r="G438" s="68"/>
      <c r="H438" s="68" t="s">
        <v>103</v>
      </c>
      <c r="I438" s="76" t="s">
        <v>112</v>
      </c>
      <c r="J438">
        <v>32</v>
      </c>
      <c r="K438">
        <v>160</v>
      </c>
      <c r="L438">
        <v>123</v>
      </c>
      <c r="M438">
        <v>71</v>
      </c>
      <c r="N438">
        <v>128</v>
      </c>
      <c r="O438">
        <v>2236</v>
      </c>
      <c r="P438" t="str">
        <f t="shared" si="42"/>
        <v>Cobble</v>
      </c>
      <c r="Q438" t="str">
        <f t="shared" si="41"/>
        <v>SC2</v>
      </c>
      <c r="R438" t="s">
        <v>53</v>
      </c>
    </row>
    <row r="439" spans="1:18" x14ac:dyDescent="0.25">
      <c r="A439" s="39">
        <v>154</v>
      </c>
      <c r="B439" s="38">
        <v>111611</v>
      </c>
      <c r="C439" s="38">
        <v>230000111611</v>
      </c>
      <c r="D439" s="41">
        <v>371</v>
      </c>
      <c r="E439" s="41">
        <v>671</v>
      </c>
      <c r="F439" s="41">
        <v>3</v>
      </c>
      <c r="G439" s="68"/>
      <c r="H439" s="68" t="s">
        <v>103</v>
      </c>
      <c r="I439" s="76" t="s">
        <v>112</v>
      </c>
      <c r="J439">
        <v>32</v>
      </c>
      <c r="K439">
        <v>105</v>
      </c>
      <c r="L439">
        <v>76</v>
      </c>
      <c r="M439">
        <v>43</v>
      </c>
      <c r="N439">
        <v>90</v>
      </c>
      <c r="O439">
        <v>548</v>
      </c>
      <c r="P439" t="str">
        <f t="shared" si="42"/>
        <v>Cobble</v>
      </c>
      <c r="Q439" t="str">
        <f t="shared" si="41"/>
        <v>SC1</v>
      </c>
      <c r="R439" t="s">
        <v>53</v>
      </c>
    </row>
    <row r="440" spans="1:18" x14ac:dyDescent="0.25">
      <c r="A440" s="39">
        <v>54</v>
      </c>
      <c r="B440" s="38">
        <v>111620</v>
      </c>
      <c r="C440" s="38">
        <v>230000111620</v>
      </c>
      <c r="D440" s="41">
        <v>204</v>
      </c>
      <c r="E440" s="40">
        <v>504</v>
      </c>
      <c r="F440" s="41">
        <v>2</v>
      </c>
      <c r="G440" s="68"/>
      <c r="H440" s="68" t="s">
        <v>103</v>
      </c>
      <c r="I440" s="76" t="s">
        <v>112</v>
      </c>
      <c r="J440">
        <v>32</v>
      </c>
      <c r="K440">
        <v>159</v>
      </c>
      <c r="L440">
        <v>120</v>
      </c>
      <c r="M440">
        <v>46</v>
      </c>
      <c r="N440">
        <v>128</v>
      </c>
      <c r="O440">
        <v>1290</v>
      </c>
      <c r="P440" t="str">
        <f t="shared" si="42"/>
        <v>Cobble</v>
      </c>
      <c r="Q440" t="str">
        <f t="shared" si="41"/>
        <v>SC2</v>
      </c>
      <c r="R440" t="s">
        <v>53</v>
      </c>
    </row>
    <row r="441" spans="1:18" x14ac:dyDescent="0.25">
      <c r="A441" s="39">
        <v>32</v>
      </c>
      <c r="B441" s="38">
        <v>111655</v>
      </c>
      <c r="C441" s="38">
        <v>230000111655</v>
      </c>
      <c r="D441" s="41">
        <v>258</v>
      </c>
      <c r="E441" s="40">
        <v>558</v>
      </c>
      <c r="F441" s="41">
        <v>2</v>
      </c>
      <c r="G441" s="68"/>
      <c r="H441" s="68" t="s">
        <v>103</v>
      </c>
      <c r="I441" s="76" t="s">
        <v>112</v>
      </c>
      <c r="J441">
        <v>32</v>
      </c>
      <c r="K441">
        <v>107</v>
      </c>
      <c r="L441">
        <v>68</v>
      </c>
      <c r="M441">
        <v>56</v>
      </c>
      <c r="N441">
        <v>90</v>
      </c>
      <c r="O441">
        <v>697</v>
      </c>
      <c r="P441" t="str">
        <f t="shared" si="42"/>
        <v>Cobble</v>
      </c>
      <c r="Q441" t="str">
        <f t="shared" si="41"/>
        <v>SC1</v>
      </c>
      <c r="R441" t="s">
        <v>53</v>
      </c>
    </row>
    <row r="442" spans="1:18" x14ac:dyDescent="0.25">
      <c r="A442" s="39">
        <v>49</v>
      </c>
      <c r="B442" s="38">
        <v>111711</v>
      </c>
      <c r="C442" s="38">
        <v>230000111711</v>
      </c>
      <c r="D442" s="41">
        <v>243</v>
      </c>
      <c r="E442" s="41">
        <v>543</v>
      </c>
      <c r="F442" s="41">
        <v>2</v>
      </c>
      <c r="G442" s="68"/>
      <c r="H442" s="68" t="s">
        <v>103</v>
      </c>
      <c r="I442" s="76" t="s">
        <v>112</v>
      </c>
      <c r="J442">
        <v>32</v>
      </c>
      <c r="K442">
        <v>155</v>
      </c>
      <c r="L442">
        <v>106</v>
      </c>
      <c r="M442">
        <v>45</v>
      </c>
      <c r="N442">
        <v>128</v>
      </c>
      <c r="O442">
        <v>990</v>
      </c>
      <c r="P442" t="str">
        <f t="shared" si="42"/>
        <v>Cobble</v>
      </c>
      <c r="Q442" t="str">
        <f t="shared" si="41"/>
        <v>SC2</v>
      </c>
      <c r="R442" t="s">
        <v>53</v>
      </c>
    </row>
    <row r="443" spans="1:18" x14ac:dyDescent="0.25">
      <c r="A443" s="42">
        <v>281</v>
      </c>
      <c r="B443" s="38">
        <v>607500</v>
      </c>
      <c r="C443" s="38">
        <v>228000607500</v>
      </c>
      <c r="D443" s="41">
        <v>356</v>
      </c>
      <c r="E443" s="40">
        <v>656</v>
      </c>
      <c r="F443" s="41">
        <v>3</v>
      </c>
      <c r="G443" s="68"/>
      <c r="H443" s="68" t="s">
        <v>103</v>
      </c>
      <c r="I443" s="76" t="s">
        <v>112</v>
      </c>
      <c r="J443">
        <v>23</v>
      </c>
      <c r="K443">
        <v>102</v>
      </c>
      <c r="L443">
        <v>64</v>
      </c>
      <c r="M443">
        <v>55</v>
      </c>
      <c r="N443" s="43">
        <v>64</v>
      </c>
      <c r="O443" s="43">
        <v>373</v>
      </c>
      <c r="P443" t="str">
        <f t="shared" si="42"/>
        <v>Gravel</v>
      </c>
      <c r="Q443" t="str">
        <f t="shared" si="41"/>
        <v>VCG2</v>
      </c>
      <c r="R443" t="s">
        <v>52</v>
      </c>
    </row>
    <row r="444" spans="1:18" x14ac:dyDescent="0.25">
      <c r="A444" s="42">
        <v>221</v>
      </c>
      <c r="B444" s="45">
        <v>607518</v>
      </c>
      <c r="C444" s="45">
        <v>228000607518</v>
      </c>
      <c r="D444" s="50">
        <v>399</v>
      </c>
      <c r="E444" s="41">
        <v>699</v>
      </c>
      <c r="F444" s="41">
        <v>3</v>
      </c>
      <c r="G444" s="68"/>
      <c r="H444" s="68" t="s">
        <v>103</v>
      </c>
      <c r="I444" s="76" t="s">
        <v>112</v>
      </c>
      <c r="J444" s="43">
        <v>23</v>
      </c>
      <c r="K444" s="43">
        <v>86</v>
      </c>
      <c r="L444" s="43">
        <v>66</v>
      </c>
      <c r="M444" s="43">
        <v>38</v>
      </c>
      <c r="N444" s="43">
        <v>64</v>
      </c>
      <c r="O444" s="43" t="s">
        <v>25</v>
      </c>
      <c r="P444" t="str">
        <f t="shared" si="42"/>
        <v>Gravel</v>
      </c>
      <c r="Q444" t="str">
        <f t="shared" si="41"/>
        <v>VCG2</v>
      </c>
      <c r="R444" t="s">
        <v>52</v>
      </c>
    </row>
    <row r="445" spans="1:18" x14ac:dyDescent="0.25">
      <c r="A445" s="42">
        <v>235</v>
      </c>
      <c r="B445" s="38">
        <v>607519</v>
      </c>
      <c r="C445" s="38">
        <v>228000607519</v>
      </c>
      <c r="D445" s="41">
        <v>369</v>
      </c>
      <c r="E445" s="41">
        <v>669</v>
      </c>
      <c r="F445" s="41">
        <v>3</v>
      </c>
      <c r="G445" s="68"/>
      <c r="H445" s="68" t="s">
        <v>103</v>
      </c>
      <c r="I445" s="76" t="s">
        <v>112</v>
      </c>
      <c r="J445">
        <v>23</v>
      </c>
      <c r="K445">
        <v>81</v>
      </c>
      <c r="L445">
        <v>64</v>
      </c>
      <c r="M445">
        <v>41</v>
      </c>
      <c r="N445" s="43">
        <v>64</v>
      </c>
      <c r="O445" s="43">
        <v>437</v>
      </c>
      <c r="P445" t="str">
        <f t="shared" si="42"/>
        <v>Gravel</v>
      </c>
      <c r="Q445" t="str">
        <f t="shared" si="41"/>
        <v>VCG2</v>
      </c>
      <c r="R445" t="s">
        <v>52</v>
      </c>
    </row>
    <row r="446" spans="1:18" x14ac:dyDescent="0.25">
      <c r="A446" s="42">
        <v>230</v>
      </c>
      <c r="B446" s="38">
        <v>607522</v>
      </c>
      <c r="C446" s="38">
        <v>228000607522</v>
      </c>
      <c r="D446" s="41">
        <v>306</v>
      </c>
      <c r="E446" s="40">
        <v>606</v>
      </c>
      <c r="F446" s="41">
        <v>3</v>
      </c>
      <c r="G446" s="68"/>
      <c r="H446" s="68" t="s">
        <v>103</v>
      </c>
      <c r="I446" s="76" t="s">
        <v>112</v>
      </c>
      <c r="J446">
        <v>23</v>
      </c>
      <c r="K446">
        <v>136</v>
      </c>
      <c r="L446">
        <v>61</v>
      </c>
      <c r="M446">
        <v>33</v>
      </c>
      <c r="N446" s="43">
        <v>64</v>
      </c>
      <c r="O446">
        <v>516</v>
      </c>
      <c r="P446" t="str">
        <f t="shared" si="42"/>
        <v>Gravel</v>
      </c>
      <c r="Q446" t="str">
        <f t="shared" si="41"/>
        <v>VCG2</v>
      </c>
      <c r="R446" t="s">
        <v>52</v>
      </c>
    </row>
    <row r="447" spans="1:18" x14ac:dyDescent="0.25">
      <c r="A447" s="42">
        <v>282</v>
      </c>
      <c r="B447" s="38">
        <v>607523</v>
      </c>
      <c r="C447" s="38">
        <v>228000607523</v>
      </c>
      <c r="D447" s="41">
        <v>344</v>
      </c>
      <c r="E447" s="40">
        <v>644</v>
      </c>
      <c r="F447" s="41">
        <v>3</v>
      </c>
      <c r="G447" s="68"/>
      <c r="H447" s="68" t="s">
        <v>103</v>
      </c>
      <c r="I447" s="76" t="s">
        <v>112</v>
      </c>
      <c r="J447">
        <v>23</v>
      </c>
      <c r="K447">
        <v>112</v>
      </c>
      <c r="L447">
        <v>60</v>
      </c>
      <c r="M447">
        <v>45</v>
      </c>
      <c r="N447" s="43">
        <v>64</v>
      </c>
      <c r="O447" s="43">
        <v>579</v>
      </c>
      <c r="P447" t="str">
        <f t="shared" si="42"/>
        <v>Gravel</v>
      </c>
      <c r="Q447" t="str">
        <f t="shared" si="41"/>
        <v>VCG2</v>
      </c>
      <c r="R447" t="s">
        <v>52</v>
      </c>
    </row>
    <row r="448" spans="1:18" x14ac:dyDescent="0.25">
      <c r="A448" s="42">
        <v>285</v>
      </c>
      <c r="B448" s="38">
        <v>607525</v>
      </c>
      <c r="C448" s="38">
        <v>228000607525</v>
      </c>
      <c r="D448" s="41">
        <v>313</v>
      </c>
      <c r="E448" s="41">
        <v>613</v>
      </c>
      <c r="F448" s="41">
        <v>3</v>
      </c>
      <c r="G448" s="68"/>
      <c r="H448" s="68" t="s">
        <v>103</v>
      </c>
      <c r="I448" s="76" t="s">
        <v>112</v>
      </c>
      <c r="J448">
        <v>23</v>
      </c>
      <c r="K448">
        <v>90</v>
      </c>
      <c r="L448">
        <v>71</v>
      </c>
      <c r="M448">
        <v>34</v>
      </c>
      <c r="N448" s="43">
        <v>64</v>
      </c>
      <c r="O448" s="43">
        <v>414</v>
      </c>
      <c r="P448" t="str">
        <f t="shared" si="42"/>
        <v>Gravel</v>
      </c>
      <c r="Q448" t="str">
        <f t="shared" si="41"/>
        <v>VCG2</v>
      </c>
      <c r="R448" t="s">
        <v>52</v>
      </c>
    </row>
    <row r="449" spans="1:18" x14ac:dyDescent="0.25">
      <c r="A449" s="42">
        <v>260</v>
      </c>
      <c r="B449" s="38">
        <v>607542</v>
      </c>
      <c r="C449" s="38">
        <v>228000607542</v>
      </c>
      <c r="D449" s="41">
        <v>383</v>
      </c>
      <c r="E449" s="41">
        <v>683</v>
      </c>
      <c r="F449" s="41">
        <v>3</v>
      </c>
      <c r="G449" s="68"/>
      <c r="H449" s="68" t="s">
        <v>103</v>
      </c>
      <c r="I449" s="76" t="s">
        <v>112</v>
      </c>
      <c r="J449">
        <v>23</v>
      </c>
      <c r="K449">
        <v>119</v>
      </c>
      <c r="L449">
        <v>64</v>
      </c>
      <c r="M449">
        <v>45</v>
      </c>
      <c r="N449" s="43">
        <v>64</v>
      </c>
      <c r="O449" s="43">
        <v>469</v>
      </c>
      <c r="P449" t="str">
        <f t="shared" si="42"/>
        <v>Gravel</v>
      </c>
      <c r="Q449" t="str">
        <f t="shared" si="41"/>
        <v>VCG2</v>
      </c>
      <c r="R449" t="s">
        <v>52</v>
      </c>
    </row>
    <row r="450" spans="1:18" x14ac:dyDescent="0.25">
      <c r="A450" s="42">
        <v>248</v>
      </c>
      <c r="B450" s="38">
        <v>607553</v>
      </c>
      <c r="C450" s="38">
        <v>228000607553</v>
      </c>
      <c r="D450" s="41">
        <v>388</v>
      </c>
      <c r="E450" s="40">
        <v>688</v>
      </c>
      <c r="F450" s="41">
        <v>3</v>
      </c>
      <c r="G450" s="68"/>
      <c r="H450" s="68" t="s">
        <v>103</v>
      </c>
      <c r="I450" s="76" t="s">
        <v>112</v>
      </c>
      <c r="J450">
        <v>23</v>
      </c>
      <c r="K450">
        <v>76</v>
      </c>
      <c r="L450">
        <v>59</v>
      </c>
      <c r="M450">
        <v>50</v>
      </c>
      <c r="N450" s="43">
        <v>64</v>
      </c>
      <c r="O450" s="43">
        <v>435</v>
      </c>
      <c r="P450" t="str">
        <f t="shared" si="42"/>
        <v>Gravel</v>
      </c>
      <c r="Q450" t="str">
        <f t="shared" si="41"/>
        <v>VCG2</v>
      </c>
      <c r="R450" t="s">
        <v>52</v>
      </c>
    </row>
    <row r="451" spans="1:18" x14ac:dyDescent="0.25">
      <c r="A451" s="42">
        <v>246</v>
      </c>
      <c r="B451" s="38">
        <v>607555</v>
      </c>
      <c r="C451" s="38">
        <v>228000607555</v>
      </c>
      <c r="D451" s="41">
        <v>332</v>
      </c>
      <c r="E451" s="40">
        <v>632</v>
      </c>
      <c r="F451" s="41">
        <v>3</v>
      </c>
      <c r="G451" s="68"/>
      <c r="H451" s="68" t="s">
        <v>103</v>
      </c>
      <c r="I451" s="76" t="s">
        <v>112</v>
      </c>
      <c r="J451">
        <v>23</v>
      </c>
      <c r="K451">
        <v>73</v>
      </c>
      <c r="L451">
        <v>52</v>
      </c>
      <c r="M451">
        <v>40</v>
      </c>
      <c r="N451" s="43">
        <v>64</v>
      </c>
      <c r="O451" s="43">
        <v>263</v>
      </c>
      <c r="P451" t="str">
        <f t="shared" si="42"/>
        <v>Gravel</v>
      </c>
      <c r="Q451" t="str">
        <f t="shared" si="41"/>
        <v>VCG2</v>
      </c>
      <c r="R451" t="s">
        <v>52</v>
      </c>
    </row>
    <row r="452" spans="1:18" x14ac:dyDescent="0.25">
      <c r="A452" s="42">
        <v>236</v>
      </c>
      <c r="B452" s="38">
        <v>607574</v>
      </c>
      <c r="C452" s="38">
        <v>228000607574</v>
      </c>
      <c r="D452" s="41">
        <v>376</v>
      </c>
      <c r="E452" s="40">
        <v>676</v>
      </c>
      <c r="F452" s="41">
        <v>3</v>
      </c>
      <c r="G452" s="68"/>
      <c r="H452" s="68" t="s">
        <v>103</v>
      </c>
      <c r="I452" s="76" t="s">
        <v>112</v>
      </c>
      <c r="J452">
        <v>23</v>
      </c>
      <c r="K452">
        <v>62</v>
      </c>
      <c r="L452">
        <v>43</v>
      </c>
      <c r="M452">
        <v>32</v>
      </c>
      <c r="N452" s="43">
        <v>64</v>
      </c>
      <c r="O452" s="43">
        <v>140</v>
      </c>
      <c r="P452" t="str">
        <f t="shared" si="42"/>
        <v>Gravel</v>
      </c>
      <c r="Q452" t="str">
        <f t="shared" si="41"/>
        <v>VCG2</v>
      </c>
      <c r="R452" t="s">
        <v>52</v>
      </c>
    </row>
    <row r="453" spans="1:18" x14ac:dyDescent="0.25">
      <c r="A453" s="17"/>
      <c r="B453" s="1"/>
      <c r="C453" s="1">
        <v>209000133113</v>
      </c>
      <c r="D453" s="41" t="s">
        <v>70</v>
      </c>
      <c r="E453" s="41" t="s">
        <v>70</v>
      </c>
      <c r="F453" s="68" t="s">
        <v>25</v>
      </c>
      <c r="G453" s="76"/>
      <c r="H453" s="76" t="s">
        <v>103</v>
      </c>
      <c r="I453" s="76" t="s">
        <v>112</v>
      </c>
      <c r="J453">
        <v>23</v>
      </c>
      <c r="K453">
        <v>100</v>
      </c>
      <c r="L453">
        <v>59</v>
      </c>
      <c r="M453">
        <v>51</v>
      </c>
      <c r="N453" s="13">
        <v>90</v>
      </c>
      <c r="O453" s="13">
        <v>629</v>
      </c>
      <c r="P453" t="str">
        <f t="shared" ref="P453:P486" si="43">IF(N453&lt;=2,"silt",(IF(N453&lt;=64,"Gravel",(IF(N453&lt;=256,"Cobble",(IF(N453&lt;=2048,"Boulder")))))))</f>
        <v>Cobble</v>
      </c>
      <c r="Q453" t="str">
        <f t="shared" si="41"/>
        <v>SC1</v>
      </c>
      <c r="R453" t="str">
        <f t="shared" ref="R453:R486" si="44">IF(N453&lt;=2,"silt",(IF(N453&lt;=4,"VFG",(IF(N453&lt;=8,"FG",(IF(N453&lt;=16,"MG",(IF(N453&lt;=32,"CG",(IF(N453&lt;=64,"VCG",(IF(N453&lt;=128,"SC",(IF(N453&lt;=256,"LC",(IF(N453&lt;=512,"SB",(IF(N453&lt;=1024,"MB",(IF(N453&lt;=2048,"LVLB")))))))))))))))))))))</f>
        <v>SC</v>
      </c>
    </row>
    <row r="454" spans="1:18" x14ac:dyDescent="0.25">
      <c r="A454" s="17"/>
      <c r="B454" s="1"/>
      <c r="C454" s="1">
        <v>209000133132</v>
      </c>
      <c r="D454" s="41" t="s">
        <v>70</v>
      </c>
      <c r="E454" s="41" t="s">
        <v>70</v>
      </c>
      <c r="F454" s="68" t="s">
        <v>25</v>
      </c>
      <c r="G454" s="76"/>
      <c r="H454" s="76" t="s">
        <v>103</v>
      </c>
      <c r="I454" s="76" t="s">
        <v>112</v>
      </c>
      <c r="J454">
        <v>23</v>
      </c>
      <c r="K454">
        <v>135</v>
      </c>
      <c r="L454">
        <v>95</v>
      </c>
      <c r="M454">
        <v>73</v>
      </c>
      <c r="N454" s="13">
        <v>128</v>
      </c>
      <c r="O454" s="13">
        <v>1350</v>
      </c>
      <c r="P454" t="str">
        <f t="shared" si="43"/>
        <v>Cobble</v>
      </c>
      <c r="Q454" t="str">
        <f t="shared" si="41"/>
        <v>SC2</v>
      </c>
      <c r="R454" t="str">
        <f t="shared" si="44"/>
        <v>SC</v>
      </c>
    </row>
    <row r="455" spans="1:18" x14ac:dyDescent="0.25">
      <c r="A455" s="15"/>
      <c r="B455" s="1"/>
      <c r="C455" s="1">
        <v>226001370201</v>
      </c>
      <c r="D455" s="41" t="s">
        <v>70</v>
      </c>
      <c r="E455" s="41" t="s">
        <v>70</v>
      </c>
      <c r="F455" s="68" t="s">
        <v>25</v>
      </c>
      <c r="G455" s="76"/>
      <c r="H455" s="76" t="s">
        <v>103</v>
      </c>
      <c r="I455" s="76" t="s">
        <v>112</v>
      </c>
      <c r="J455">
        <v>12</v>
      </c>
      <c r="K455">
        <v>26</v>
      </c>
      <c r="L455">
        <v>16</v>
      </c>
      <c r="M455">
        <v>7</v>
      </c>
      <c r="N455">
        <v>16</v>
      </c>
      <c r="O455">
        <v>3.7989999999999999</v>
      </c>
      <c r="P455" t="str">
        <f t="shared" si="43"/>
        <v>Gravel</v>
      </c>
      <c r="Q455" t="str">
        <f t="shared" si="41"/>
        <v>MG2</v>
      </c>
      <c r="R455" t="str">
        <f t="shared" si="44"/>
        <v>MG</v>
      </c>
    </row>
    <row r="456" spans="1:18" x14ac:dyDescent="0.25">
      <c r="A456" s="15"/>
      <c r="B456" s="1"/>
      <c r="C456" s="1">
        <v>226001370207</v>
      </c>
      <c r="D456" s="41" t="s">
        <v>70</v>
      </c>
      <c r="E456" s="41" t="s">
        <v>70</v>
      </c>
      <c r="F456" s="68" t="s">
        <v>25</v>
      </c>
      <c r="G456" s="76"/>
      <c r="H456" s="76" t="s">
        <v>103</v>
      </c>
      <c r="I456" s="76" t="s">
        <v>112</v>
      </c>
      <c r="J456">
        <v>12</v>
      </c>
      <c r="K456">
        <v>22</v>
      </c>
      <c r="L456">
        <v>19</v>
      </c>
      <c r="M456">
        <v>14</v>
      </c>
      <c r="N456">
        <v>22.6</v>
      </c>
      <c r="O456">
        <v>6.7359999999999998</v>
      </c>
      <c r="P456" t="str">
        <f t="shared" si="43"/>
        <v>Gravel</v>
      </c>
      <c r="Q456" t="str">
        <f t="shared" si="41"/>
        <v>CG1</v>
      </c>
      <c r="R456" t="str">
        <f t="shared" si="44"/>
        <v>CG</v>
      </c>
    </row>
    <row r="457" spans="1:18" x14ac:dyDescent="0.25">
      <c r="A457" s="15"/>
      <c r="B457" s="1"/>
      <c r="C457" s="1">
        <v>226001370208</v>
      </c>
      <c r="D457" s="41" t="s">
        <v>70</v>
      </c>
      <c r="E457" s="41" t="s">
        <v>70</v>
      </c>
      <c r="F457" s="68" t="s">
        <v>25</v>
      </c>
      <c r="G457" s="76"/>
      <c r="H457" s="76" t="s">
        <v>103</v>
      </c>
      <c r="I457" s="76" t="s">
        <v>112</v>
      </c>
      <c r="J457">
        <v>12</v>
      </c>
      <c r="K457">
        <v>20</v>
      </c>
      <c r="L457">
        <v>18</v>
      </c>
      <c r="M457">
        <v>15</v>
      </c>
      <c r="N457">
        <v>22.6</v>
      </c>
      <c r="O457">
        <v>5.6379999999999999</v>
      </c>
      <c r="P457" t="str">
        <f t="shared" si="43"/>
        <v>Gravel</v>
      </c>
      <c r="Q457" t="str">
        <f t="shared" si="41"/>
        <v>CG1</v>
      </c>
      <c r="R457" t="str">
        <f t="shared" si="44"/>
        <v>CG</v>
      </c>
    </row>
    <row r="458" spans="1:18" x14ac:dyDescent="0.25">
      <c r="A458" s="15"/>
      <c r="B458" s="1"/>
      <c r="C458" s="1">
        <v>226001370214</v>
      </c>
      <c r="D458" s="41" t="s">
        <v>70</v>
      </c>
      <c r="E458" s="41" t="s">
        <v>70</v>
      </c>
      <c r="F458" s="68" t="s">
        <v>25</v>
      </c>
      <c r="G458" s="76"/>
      <c r="H458" s="76" t="s">
        <v>103</v>
      </c>
      <c r="I458" s="76" t="s">
        <v>112</v>
      </c>
      <c r="J458">
        <v>12</v>
      </c>
      <c r="K458">
        <v>26</v>
      </c>
      <c r="L458">
        <v>18</v>
      </c>
      <c r="M458">
        <v>17</v>
      </c>
      <c r="N458">
        <v>22.6</v>
      </c>
      <c r="O458">
        <v>8.4770000000000003</v>
      </c>
      <c r="P458" t="str">
        <f t="shared" si="43"/>
        <v>Gravel</v>
      </c>
      <c r="Q458" t="str">
        <f t="shared" ref="Q458:Q489" si="45">IF(N458 &lt;=2, "silt", IF(N458&lt;=2.8, "VFG1", (IF(N458&lt;=4, "VFG2",(IF(N458&lt;=5.6, "FG1",(IF(N458&lt;=8, "FG2",(IF(N458&lt;=11, "MG1",(IF(N458&lt;=16, "MG2",(IF(N458&lt;=22.6, "CG1",(IF(N458&lt;=32, "CG2",(IF(N458&lt;=45, "VCG1",(IF(N458&lt;=64, "VCG2",(IF(N458&lt;=90, "SC1",(IF(N458&lt;=128, "SC2",(IF(N458&lt;=180, "LC1",(IF(N458&lt;=256, "LC2",(IF(N458&lt;=362, "SB1",(IF(N458&lt;=512, "SB2",(IF(N458&lt;=1024, "MB",(IF(N458&lt;=2048, "LVLB"))))))))))))))))))))))))))))))))))))</f>
        <v>CG1</v>
      </c>
      <c r="R458" t="str">
        <f t="shared" si="44"/>
        <v>CG</v>
      </c>
    </row>
    <row r="459" spans="1:18" x14ac:dyDescent="0.25">
      <c r="A459" s="15"/>
      <c r="B459" s="1"/>
      <c r="C459" s="1">
        <v>226001370221</v>
      </c>
      <c r="D459" s="41" t="s">
        <v>70</v>
      </c>
      <c r="E459" s="41" t="s">
        <v>70</v>
      </c>
      <c r="F459" s="68" t="s">
        <v>25</v>
      </c>
      <c r="G459" s="76"/>
      <c r="H459" s="76" t="s">
        <v>103</v>
      </c>
      <c r="I459" s="76" t="s">
        <v>112</v>
      </c>
      <c r="J459">
        <v>12</v>
      </c>
      <c r="K459">
        <v>23</v>
      </c>
      <c r="L459">
        <v>17</v>
      </c>
      <c r="M459">
        <v>15</v>
      </c>
      <c r="N459">
        <v>16</v>
      </c>
      <c r="O459">
        <v>7.0439999999999996</v>
      </c>
      <c r="P459" t="str">
        <f t="shared" si="43"/>
        <v>Gravel</v>
      </c>
      <c r="Q459" t="str">
        <f t="shared" si="45"/>
        <v>MG2</v>
      </c>
      <c r="R459" t="str">
        <f t="shared" si="44"/>
        <v>MG</v>
      </c>
    </row>
    <row r="460" spans="1:18" x14ac:dyDescent="0.25">
      <c r="A460" s="15"/>
      <c r="B460" s="1"/>
      <c r="C460" s="1">
        <v>226001370225</v>
      </c>
      <c r="D460" s="41" t="s">
        <v>70</v>
      </c>
      <c r="E460" s="41" t="s">
        <v>70</v>
      </c>
      <c r="F460" s="68" t="s">
        <v>25</v>
      </c>
      <c r="G460" s="76"/>
      <c r="H460" s="76" t="s">
        <v>103</v>
      </c>
      <c r="I460" s="76" t="s">
        <v>112</v>
      </c>
      <c r="J460">
        <v>12</v>
      </c>
      <c r="K460">
        <v>22</v>
      </c>
      <c r="L460">
        <v>15</v>
      </c>
      <c r="M460">
        <v>13</v>
      </c>
      <c r="N460">
        <v>16</v>
      </c>
      <c r="O460">
        <v>5.19</v>
      </c>
      <c r="P460" t="str">
        <f t="shared" si="43"/>
        <v>Gravel</v>
      </c>
      <c r="Q460" t="str">
        <f t="shared" si="45"/>
        <v>MG2</v>
      </c>
      <c r="R460" t="str">
        <f t="shared" si="44"/>
        <v>MG</v>
      </c>
    </row>
    <row r="461" spans="1:18" x14ac:dyDescent="0.25">
      <c r="A461" s="15"/>
      <c r="B461" s="1"/>
      <c r="C461" s="1">
        <v>226001370234</v>
      </c>
      <c r="D461" s="41" t="s">
        <v>70</v>
      </c>
      <c r="E461" s="41" t="s">
        <v>70</v>
      </c>
      <c r="F461" s="68" t="s">
        <v>25</v>
      </c>
      <c r="G461" s="76"/>
      <c r="H461" s="76" t="s">
        <v>103</v>
      </c>
      <c r="I461" s="76" t="s">
        <v>112</v>
      </c>
      <c r="J461">
        <v>12</v>
      </c>
      <c r="K461">
        <v>19</v>
      </c>
      <c r="L461">
        <v>16</v>
      </c>
      <c r="M461">
        <v>6</v>
      </c>
      <c r="N461">
        <v>16</v>
      </c>
      <c r="O461">
        <v>2.2789999999999999</v>
      </c>
      <c r="P461" t="str">
        <f t="shared" si="43"/>
        <v>Gravel</v>
      </c>
      <c r="Q461" t="str">
        <f t="shared" si="45"/>
        <v>MG2</v>
      </c>
      <c r="R461" t="str">
        <f t="shared" si="44"/>
        <v>MG</v>
      </c>
    </row>
    <row r="462" spans="1:18" x14ac:dyDescent="0.25">
      <c r="A462" s="15"/>
      <c r="B462" s="1"/>
      <c r="C462" s="1">
        <v>226001370241</v>
      </c>
      <c r="D462" s="41" t="s">
        <v>70</v>
      </c>
      <c r="E462" s="41" t="s">
        <v>70</v>
      </c>
      <c r="F462" s="68" t="s">
        <v>25</v>
      </c>
      <c r="G462" s="76"/>
      <c r="H462" s="76" t="s">
        <v>103</v>
      </c>
      <c r="I462" s="76" t="s">
        <v>112</v>
      </c>
      <c r="J462">
        <v>12</v>
      </c>
      <c r="K462">
        <v>22</v>
      </c>
      <c r="L462">
        <v>16</v>
      </c>
      <c r="M462">
        <v>12</v>
      </c>
      <c r="N462">
        <v>16</v>
      </c>
      <c r="O462">
        <v>5.0819999999999999</v>
      </c>
      <c r="P462" t="str">
        <f t="shared" si="43"/>
        <v>Gravel</v>
      </c>
      <c r="Q462" t="str">
        <f t="shared" si="45"/>
        <v>MG2</v>
      </c>
      <c r="R462" t="str">
        <f t="shared" si="44"/>
        <v>MG</v>
      </c>
    </row>
    <row r="463" spans="1:18" x14ac:dyDescent="0.25">
      <c r="A463" s="15"/>
      <c r="B463" s="1"/>
      <c r="C463" s="1">
        <v>226001370247</v>
      </c>
      <c r="D463" s="41" t="s">
        <v>70</v>
      </c>
      <c r="E463" s="41" t="s">
        <v>70</v>
      </c>
      <c r="F463" s="68" t="s">
        <v>25</v>
      </c>
      <c r="G463" s="76"/>
      <c r="H463" s="76" t="s">
        <v>103</v>
      </c>
      <c r="I463" s="76" t="s">
        <v>112</v>
      </c>
      <c r="J463">
        <v>12</v>
      </c>
      <c r="K463">
        <v>22</v>
      </c>
      <c r="L463">
        <v>15</v>
      </c>
      <c r="M463">
        <v>10</v>
      </c>
      <c r="N463">
        <v>16</v>
      </c>
      <c r="O463">
        <v>3.0179999999999998</v>
      </c>
      <c r="P463" t="str">
        <f t="shared" si="43"/>
        <v>Gravel</v>
      </c>
      <c r="Q463" t="str">
        <f t="shared" si="45"/>
        <v>MG2</v>
      </c>
      <c r="R463" t="str">
        <f t="shared" si="44"/>
        <v>MG</v>
      </c>
    </row>
    <row r="464" spans="1:18" x14ac:dyDescent="0.25">
      <c r="A464" s="15"/>
      <c r="B464" s="1"/>
      <c r="C464" s="1">
        <v>226001370269</v>
      </c>
      <c r="D464" s="41" t="s">
        <v>70</v>
      </c>
      <c r="E464" s="41" t="s">
        <v>70</v>
      </c>
      <c r="F464" s="68" t="s">
        <v>25</v>
      </c>
      <c r="G464" s="76"/>
      <c r="H464" s="76" t="s">
        <v>103</v>
      </c>
      <c r="I464" s="76" t="s">
        <v>112</v>
      </c>
      <c r="J464">
        <v>12</v>
      </c>
      <c r="K464">
        <v>21</v>
      </c>
      <c r="L464">
        <v>16</v>
      </c>
      <c r="M464">
        <v>12</v>
      </c>
      <c r="N464">
        <v>16</v>
      </c>
      <c r="O464">
        <v>4.8789999999999996</v>
      </c>
      <c r="P464" t="str">
        <f t="shared" si="43"/>
        <v>Gravel</v>
      </c>
      <c r="Q464" t="str">
        <f t="shared" si="45"/>
        <v>MG2</v>
      </c>
      <c r="R464" t="str">
        <f t="shared" si="44"/>
        <v>MG</v>
      </c>
    </row>
    <row r="465" spans="1:18" x14ac:dyDescent="0.25">
      <c r="A465" s="15"/>
      <c r="B465" s="1"/>
      <c r="C465" s="1">
        <v>226001370273</v>
      </c>
      <c r="D465" s="41" t="s">
        <v>70</v>
      </c>
      <c r="E465" s="41" t="s">
        <v>70</v>
      </c>
      <c r="F465" s="68" t="s">
        <v>25</v>
      </c>
      <c r="G465" s="76"/>
      <c r="H465" s="76" t="s">
        <v>103</v>
      </c>
      <c r="I465" s="76" t="s">
        <v>112</v>
      </c>
      <c r="J465">
        <v>12</v>
      </c>
      <c r="K465">
        <v>18</v>
      </c>
      <c r="L465">
        <v>15</v>
      </c>
      <c r="M465">
        <v>9</v>
      </c>
      <c r="N465">
        <v>16</v>
      </c>
      <c r="O465">
        <v>2.4430000000000001</v>
      </c>
      <c r="P465" t="str">
        <f t="shared" si="43"/>
        <v>Gravel</v>
      </c>
      <c r="Q465" t="str">
        <f t="shared" si="45"/>
        <v>MG2</v>
      </c>
      <c r="R465" t="str">
        <f t="shared" si="44"/>
        <v>MG</v>
      </c>
    </row>
    <row r="466" spans="1:18" x14ac:dyDescent="0.25">
      <c r="A466" s="15"/>
      <c r="B466" s="1"/>
      <c r="C466" s="1">
        <v>226001370276</v>
      </c>
      <c r="D466" s="41" t="s">
        <v>70</v>
      </c>
      <c r="E466" s="41" t="s">
        <v>70</v>
      </c>
      <c r="F466" s="68" t="s">
        <v>25</v>
      </c>
      <c r="G466" s="76"/>
      <c r="H466" s="76" t="s">
        <v>103</v>
      </c>
      <c r="I466" s="76" t="s">
        <v>112</v>
      </c>
      <c r="J466">
        <v>12</v>
      </c>
      <c r="K466">
        <v>25</v>
      </c>
      <c r="L466">
        <v>20</v>
      </c>
      <c r="M466">
        <v>10</v>
      </c>
      <c r="N466">
        <v>16</v>
      </c>
      <c r="O466">
        <v>5.391</v>
      </c>
      <c r="P466" t="str">
        <f t="shared" si="43"/>
        <v>Gravel</v>
      </c>
      <c r="Q466" t="str">
        <f t="shared" si="45"/>
        <v>MG2</v>
      </c>
      <c r="R466" t="str">
        <f t="shared" si="44"/>
        <v>MG</v>
      </c>
    </row>
    <row r="467" spans="1:18" x14ac:dyDescent="0.25">
      <c r="A467" s="15"/>
      <c r="B467" s="1"/>
      <c r="C467" s="1">
        <v>226001370296</v>
      </c>
      <c r="D467" s="41" t="s">
        <v>70</v>
      </c>
      <c r="E467" s="41" t="s">
        <v>70</v>
      </c>
      <c r="F467" s="68" t="s">
        <v>25</v>
      </c>
      <c r="G467" s="76"/>
      <c r="H467" s="76" t="s">
        <v>103</v>
      </c>
      <c r="I467" s="76" t="s">
        <v>112</v>
      </c>
      <c r="J467">
        <v>12</v>
      </c>
      <c r="K467">
        <v>22</v>
      </c>
      <c r="L467">
        <v>15</v>
      </c>
      <c r="M467">
        <v>9</v>
      </c>
      <c r="N467">
        <v>16</v>
      </c>
      <c r="O467">
        <v>3.569</v>
      </c>
      <c r="P467" t="str">
        <f t="shared" si="43"/>
        <v>Gravel</v>
      </c>
      <c r="Q467" t="str">
        <f t="shared" si="45"/>
        <v>MG2</v>
      </c>
      <c r="R467" t="str">
        <f t="shared" si="44"/>
        <v>MG</v>
      </c>
    </row>
    <row r="468" spans="1:18" x14ac:dyDescent="0.25">
      <c r="A468" s="15"/>
      <c r="B468" s="1"/>
      <c r="C468" s="1">
        <v>231000039704</v>
      </c>
      <c r="D468" s="41" t="s">
        <v>70</v>
      </c>
      <c r="E468" s="41" t="s">
        <v>70</v>
      </c>
      <c r="F468" s="68" t="s">
        <v>25</v>
      </c>
      <c r="G468" s="76"/>
      <c r="H468" s="76" t="s">
        <v>103</v>
      </c>
      <c r="I468" s="76" t="s">
        <v>112</v>
      </c>
      <c r="J468">
        <v>14</v>
      </c>
      <c r="K468">
        <v>56</v>
      </c>
      <c r="L468">
        <v>29</v>
      </c>
      <c r="M468">
        <v>18</v>
      </c>
      <c r="N468">
        <v>32</v>
      </c>
      <c r="O468">
        <v>50</v>
      </c>
      <c r="P468" t="str">
        <f t="shared" si="43"/>
        <v>Gravel</v>
      </c>
      <c r="Q468" t="str">
        <f t="shared" si="45"/>
        <v>CG2</v>
      </c>
      <c r="R468" t="str">
        <f t="shared" si="44"/>
        <v>CG</v>
      </c>
    </row>
    <row r="469" spans="1:18" x14ac:dyDescent="0.25">
      <c r="A469" s="15"/>
      <c r="B469" s="1"/>
      <c r="C469" s="1">
        <v>231000039766</v>
      </c>
      <c r="D469" s="41" t="s">
        <v>70</v>
      </c>
      <c r="E469" s="41" t="s">
        <v>70</v>
      </c>
      <c r="F469" s="68" t="s">
        <v>25</v>
      </c>
      <c r="G469" s="76"/>
      <c r="H469" s="76" t="s">
        <v>103</v>
      </c>
      <c r="I469" s="76" t="s">
        <v>112</v>
      </c>
      <c r="J469">
        <v>14</v>
      </c>
      <c r="K469">
        <v>38</v>
      </c>
      <c r="L469">
        <v>35</v>
      </c>
      <c r="M469">
        <v>26</v>
      </c>
      <c r="N469">
        <v>32</v>
      </c>
      <c r="O469">
        <v>44</v>
      </c>
      <c r="P469" t="str">
        <f t="shared" si="43"/>
        <v>Gravel</v>
      </c>
      <c r="Q469" t="str">
        <f t="shared" si="45"/>
        <v>CG2</v>
      </c>
      <c r="R469" t="str">
        <f t="shared" si="44"/>
        <v>CG</v>
      </c>
    </row>
    <row r="470" spans="1:18" x14ac:dyDescent="0.25">
      <c r="A470" s="15"/>
      <c r="B470" s="1"/>
      <c r="C470" s="1">
        <v>231000039792</v>
      </c>
      <c r="D470" s="41" t="s">
        <v>70</v>
      </c>
      <c r="E470" s="41" t="s">
        <v>70</v>
      </c>
      <c r="F470" s="68" t="s">
        <v>25</v>
      </c>
      <c r="G470" s="76"/>
      <c r="H470" s="76" t="s">
        <v>103</v>
      </c>
      <c r="I470" s="76" t="s">
        <v>112</v>
      </c>
      <c r="J470">
        <v>14</v>
      </c>
      <c r="K470">
        <v>42</v>
      </c>
      <c r="L470">
        <v>29</v>
      </c>
      <c r="M470">
        <v>23</v>
      </c>
      <c r="N470">
        <v>32</v>
      </c>
      <c r="O470">
        <v>40.5</v>
      </c>
      <c r="P470" t="str">
        <f t="shared" si="43"/>
        <v>Gravel</v>
      </c>
      <c r="Q470" t="str">
        <f t="shared" si="45"/>
        <v>CG2</v>
      </c>
      <c r="R470" t="str">
        <f t="shared" si="44"/>
        <v>CG</v>
      </c>
    </row>
    <row r="471" spans="1:18" x14ac:dyDescent="0.25">
      <c r="C471" s="1">
        <v>209000132730</v>
      </c>
      <c r="D471" s="41" t="s">
        <v>70</v>
      </c>
      <c r="E471" s="41" t="s">
        <v>70</v>
      </c>
      <c r="F471" s="68" t="s">
        <v>25</v>
      </c>
      <c r="H471" s="76" t="s">
        <v>107</v>
      </c>
      <c r="I471" s="76" t="s">
        <v>112</v>
      </c>
      <c r="J471">
        <v>23</v>
      </c>
      <c r="K471">
        <v>213</v>
      </c>
      <c r="L471">
        <v>165</v>
      </c>
      <c r="M471">
        <v>116</v>
      </c>
      <c r="N471">
        <v>180</v>
      </c>
      <c r="O471">
        <v>6700</v>
      </c>
      <c r="P471" t="str">
        <f t="shared" si="43"/>
        <v>Cobble</v>
      </c>
      <c r="Q471" t="str">
        <f t="shared" si="45"/>
        <v>LC1</v>
      </c>
      <c r="R471" t="str">
        <f t="shared" si="44"/>
        <v>LC</v>
      </c>
    </row>
    <row r="472" spans="1:18" x14ac:dyDescent="0.25">
      <c r="C472" s="1">
        <v>209000132759</v>
      </c>
      <c r="D472" s="41" t="s">
        <v>70</v>
      </c>
      <c r="E472" s="41" t="s">
        <v>70</v>
      </c>
      <c r="F472" s="68" t="s">
        <v>25</v>
      </c>
      <c r="H472" s="76" t="s">
        <v>107</v>
      </c>
      <c r="I472" s="76" t="s">
        <v>112</v>
      </c>
      <c r="J472">
        <v>23</v>
      </c>
      <c r="K472">
        <v>185</v>
      </c>
      <c r="L472">
        <v>175</v>
      </c>
      <c r="M472">
        <v>98</v>
      </c>
      <c r="N472">
        <v>180</v>
      </c>
      <c r="O472">
        <v>5000</v>
      </c>
      <c r="P472" t="str">
        <f t="shared" si="43"/>
        <v>Cobble</v>
      </c>
      <c r="Q472" t="str">
        <f t="shared" si="45"/>
        <v>LC1</v>
      </c>
      <c r="R472" t="str">
        <f t="shared" si="44"/>
        <v>LC</v>
      </c>
    </row>
    <row r="473" spans="1:18" x14ac:dyDescent="0.25">
      <c r="C473" s="1">
        <v>226001370262</v>
      </c>
      <c r="D473" s="41" t="s">
        <v>70</v>
      </c>
      <c r="E473" s="41" t="s">
        <v>70</v>
      </c>
      <c r="F473" s="68" t="s">
        <v>25</v>
      </c>
      <c r="H473" s="76" t="s">
        <v>107</v>
      </c>
      <c r="I473" s="76" t="s">
        <v>112</v>
      </c>
      <c r="J473">
        <v>12</v>
      </c>
      <c r="K473">
        <v>30</v>
      </c>
      <c r="L473">
        <v>20</v>
      </c>
      <c r="M473">
        <v>20</v>
      </c>
      <c r="N473">
        <v>22.6</v>
      </c>
      <c r="O473">
        <v>18.5</v>
      </c>
      <c r="P473" t="str">
        <f t="shared" si="43"/>
        <v>Gravel</v>
      </c>
      <c r="Q473" t="str">
        <f t="shared" si="45"/>
        <v>CG1</v>
      </c>
      <c r="R473" t="str">
        <f t="shared" si="44"/>
        <v>CG</v>
      </c>
    </row>
    <row r="474" spans="1:18" x14ac:dyDescent="0.25">
      <c r="C474" s="1">
        <v>226001370227</v>
      </c>
      <c r="D474" s="41" t="s">
        <v>70</v>
      </c>
      <c r="E474" s="41" t="s">
        <v>70</v>
      </c>
      <c r="F474" s="68" t="s">
        <v>25</v>
      </c>
      <c r="H474" s="76" t="s">
        <v>107</v>
      </c>
      <c r="I474" s="76" t="s">
        <v>112</v>
      </c>
      <c r="J474">
        <v>12</v>
      </c>
      <c r="K474">
        <v>50</v>
      </c>
      <c r="L474">
        <v>27</v>
      </c>
      <c r="M474">
        <v>21</v>
      </c>
      <c r="N474">
        <v>32</v>
      </c>
      <c r="O474">
        <v>33</v>
      </c>
      <c r="P474" t="str">
        <f t="shared" si="43"/>
        <v>Gravel</v>
      </c>
      <c r="Q474" t="str">
        <f t="shared" si="45"/>
        <v>CG2</v>
      </c>
      <c r="R474" t="str">
        <f t="shared" si="44"/>
        <v>CG</v>
      </c>
    </row>
    <row r="475" spans="1:18" x14ac:dyDescent="0.25">
      <c r="C475" s="1">
        <v>226001370325</v>
      </c>
      <c r="D475" s="41" t="s">
        <v>70</v>
      </c>
      <c r="E475" s="41" t="s">
        <v>70</v>
      </c>
      <c r="F475" s="68" t="s">
        <v>25</v>
      </c>
      <c r="H475" s="76" t="s">
        <v>107</v>
      </c>
      <c r="I475" s="76" t="s">
        <v>112</v>
      </c>
      <c r="J475">
        <v>12</v>
      </c>
      <c r="K475">
        <v>37</v>
      </c>
      <c r="L475">
        <v>35</v>
      </c>
      <c r="M475">
        <v>25</v>
      </c>
      <c r="N475">
        <v>32</v>
      </c>
      <c r="O475">
        <v>50</v>
      </c>
      <c r="P475" t="str">
        <f t="shared" si="43"/>
        <v>Gravel</v>
      </c>
      <c r="Q475" t="str">
        <f t="shared" si="45"/>
        <v>CG2</v>
      </c>
      <c r="R475" t="str">
        <f t="shared" si="44"/>
        <v>CG</v>
      </c>
    </row>
    <row r="476" spans="1:18" x14ac:dyDescent="0.25">
      <c r="C476" s="1">
        <v>226001370249</v>
      </c>
      <c r="D476" s="41" t="s">
        <v>70</v>
      </c>
      <c r="E476" s="41" t="s">
        <v>70</v>
      </c>
      <c r="F476" s="68" t="s">
        <v>25</v>
      </c>
      <c r="H476" s="76" t="s">
        <v>107</v>
      </c>
      <c r="I476" s="76" t="s">
        <v>112</v>
      </c>
      <c r="J476">
        <v>12</v>
      </c>
      <c r="K476">
        <v>58</v>
      </c>
      <c r="L476">
        <v>35</v>
      </c>
      <c r="M476">
        <v>22</v>
      </c>
      <c r="N476">
        <v>32</v>
      </c>
      <c r="O476">
        <v>60</v>
      </c>
      <c r="P476" t="str">
        <f t="shared" si="43"/>
        <v>Gravel</v>
      </c>
      <c r="Q476" t="str">
        <f t="shared" si="45"/>
        <v>CG2</v>
      </c>
      <c r="R476" t="str">
        <f t="shared" si="44"/>
        <v>CG</v>
      </c>
    </row>
    <row r="477" spans="1:18" x14ac:dyDescent="0.25">
      <c r="A477" s="15"/>
      <c r="B477" s="1"/>
      <c r="C477" s="1">
        <v>226001370203</v>
      </c>
      <c r="D477" s="41" t="s">
        <v>70</v>
      </c>
      <c r="E477" s="41" t="s">
        <v>70</v>
      </c>
      <c r="F477" s="68" t="s">
        <v>25</v>
      </c>
      <c r="G477" s="76" t="s">
        <v>106</v>
      </c>
      <c r="H477" s="80" t="s">
        <v>113</v>
      </c>
      <c r="I477" s="76" t="s">
        <v>106</v>
      </c>
      <c r="J477">
        <v>12</v>
      </c>
      <c r="K477">
        <v>21</v>
      </c>
      <c r="L477">
        <v>16</v>
      </c>
      <c r="M477">
        <v>10</v>
      </c>
      <c r="N477">
        <v>16</v>
      </c>
      <c r="O477">
        <v>5.1230000000000002</v>
      </c>
      <c r="P477" t="str">
        <f t="shared" si="43"/>
        <v>Gravel</v>
      </c>
      <c r="Q477" t="str">
        <f t="shared" si="45"/>
        <v>MG2</v>
      </c>
      <c r="R477" t="str">
        <f t="shared" si="44"/>
        <v>MG</v>
      </c>
    </row>
    <row r="478" spans="1:18" x14ac:dyDescent="0.25">
      <c r="A478" s="15"/>
      <c r="B478" s="1"/>
      <c r="C478" s="1">
        <v>226001370204</v>
      </c>
      <c r="D478" s="41" t="s">
        <v>70</v>
      </c>
      <c r="E478" s="41" t="s">
        <v>70</v>
      </c>
      <c r="F478" s="68" t="s">
        <v>25</v>
      </c>
      <c r="G478" s="76" t="s">
        <v>106</v>
      </c>
      <c r="H478" s="80" t="s">
        <v>113</v>
      </c>
      <c r="I478" s="76" t="s">
        <v>106</v>
      </c>
      <c r="J478">
        <v>12</v>
      </c>
      <c r="K478">
        <v>21</v>
      </c>
      <c r="L478">
        <v>18</v>
      </c>
      <c r="M478">
        <v>10</v>
      </c>
      <c r="N478">
        <v>16</v>
      </c>
      <c r="O478">
        <v>5.0670000000000002</v>
      </c>
      <c r="P478" t="str">
        <f t="shared" si="43"/>
        <v>Gravel</v>
      </c>
      <c r="Q478" t="str">
        <f t="shared" si="45"/>
        <v>MG2</v>
      </c>
      <c r="R478" t="str">
        <f t="shared" si="44"/>
        <v>MG</v>
      </c>
    </row>
    <row r="479" spans="1:18" x14ac:dyDescent="0.25">
      <c r="A479" s="15"/>
      <c r="B479" s="1"/>
      <c r="C479" s="1">
        <v>226001370205</v>
      </c>
      <c r="D479" s="41" t="s">
        <v>70</v>
      </c>
      <c r="E479" s="41" t="s">
        <v>70</v>
      </c>
      <c r="F479" s="68" t="s">
        <v>25</v>
      </c>
      <c r="G479" s="76" t="s">
        <v>106</v>
      </c>
      <c r="H479" s="80" t="s">
        <v>113</v>
      </c>
      <c r="I479" s="76" t="s">
        <v>106</v>
      </c>
      <c r="J479">
        <v>12</v>
      </c>
      <c r="K479">
        <v>35</v>
      </c>
      <c r="L479">
        <v>25</v>
      </c>
      <c r="M479">
        <v>18</v>
      </c>
      <c r="N479" s="13">
        <v>32</v>
      </c>
      <c r="O479" s="13">
        <v>45</v>
      </c>
      <c r="P479" t="str">
        <f t="shared" si="43"/>
        <v>Gravel</v>
      </c>
      <c r="Q479" t="str">
        <f t="shared" si="45"/>
        <v>CG2</v>
      </c>
      <c r="R479" t="str">
        <f t="shared" si="44"/>
        <v>CG</v>
      </c>
    </row>
    <row r="480" spans="1:18" x14ac:dyDescent="0.25">
      <c r="A480" s="15"/>
      <c r="B480" s="1"/>
      <c r="C480" s="1">
        <v>226001370222</v>
      </c>
      <c r="D480" s="41" t="s">
        <v>70</v>
      </c>
      <c r="E480" s="41" t="s">
        <v>70</v>
      </c>
      <c r="F480" s="68" t="s">
        <v>25</v>
      </c>
      <c r="G480" s="76" t="s">
        <v>106</v>
      </c>
      <c r="H480" s="80" t="s">
        <v>113</v>
      </c>
      <c r="I480" s="76" t="s">
        <v>106</v>
      </c>
      <c r="J480">
        <v>12</v>
      </c>
      <c r="K480">
        <v>26</v>
      </c>
      <c r="L480">
        <v>18</v>
      </c>
      <c r="M480">
        <v>11</v>
      </c>
      <c r="N480">
        <v>16</v>
      </c>
      <c r="O480">
        <v>7.0077999999999996</v>
      </c>
      <c r="P480" t="str">
        <f t="shared" si="43"/>
        <v>Gravel</v>
      </c>
      <c r="Q480" t="str">
        <f t="shared" si="45"/>
        <v>MG2</v>
      </c>
      <c r="R480" t="str">
        <f t="shared" si="44"/>
        <v>MG</v>
      </c>
    </row>
    <row r="481" spans="1:18" x14ac:dyDescent="0.25">
      <c r="A481" s="15"/>
      <c r="B481" s="1"/>
      <c r="C481" s="1">
        <v>226001370230</v>
      </c>
      <c r="D481" s="41" t="s">
        <v>70</v>
      </c>
      <c r="E481" s="41" t="s">
        <v>70</v>
      </c>
      <c r="F481" s="68" t="s">
        <v>25</v>
      </c>
      <c r="G481" s="76" t="s">
        <v>106</v>
      </c>
      <c r="H481" s="80" t="s">
        <v>113</v>
      </c>
      <c r="I481" s="76" t="s">
        <v>106</v>
      </c>
      <c r="J481">
        <v>12</v>
      </c>
      <c r="K481">
        <v>47</v>
      </c>
      <c r="L481">
        <v>29</v>
      </c>
      <c r="M481">
        <v>16</v>
      </c>
      <c r="N481" s="13">
        <v>32</v>
      </c>
      <c r="O481" s="13">
        <v>59</v>
      </c>
      <c r="P481" t="str">
        <f t="shared" si="43"/>
        <v>Gravel</v>
      </c>
      <c r="Q481" t="str">
        <f t="shared" si="45"/>
        <v>CG2</v>
      </c>
      <c r="R481" t="str">
        <f t="shared" si="44"/>
        <v>CG</v>
      </c>
    </row>
    <row r="482" spans="1:18" x14ac:dyDescent="0.25">
      <c r="A482" s="15"/>
      <c r="B482" s="1"/>
      <c r="C482" s="1">
        <v>226001370236</v>
      </c>
      <c r="D482" s="41" t="s">
        <v>70</v>
      </c>
      <c r="E482" s="41" t="s">
        <v>70</v>
      </c>
      <c r="F482" s="68" t="s">
        <v>25</v>
      </c>
      <c r="G482" s="76" t="s">
        <v>106</v>
      </c>
      <c r="H482" s="80" t="s">
        <v>113</v>
      </c>
      <c r="I482" s="76" t="s">
        <v>106</v>
      </c>
      <c r="J482">
        <v>12</v>
      </c>
      <c r="K482">
        <v>27</v>
      </c>
      <c r="L482">
        <v>21</v>
      </c>
      <c r="M482">
        <v>16</v>
      </c>
      <c r="N482" s="13">
        <v>32</v>
      </c>
      <c r="O482" s="13">
        <v>33</v>
      </c>
      <c r="P482" t="str">
        <f t="shared" si="43"/>
        <v>Gravel</v>
      </c>
      <c r="Q482" t="str">
        <f t="shared" si="45"/>
        <v>CG2</v>
      </c>
      <c r="R482" t="str">
        <f t="shared" si="44"/>
        <v>CG</v>
      </c>
    </row>
    <row r="483" spans="1:18" x14ac:dyDescent="0.25">
      <c r="A483" s="15"/>
      <c r="B483" s="1"/>
      <c r="C483" s="1">
        <v>226001370259</v>
      </c>
      <c r="D483" s="41" t="s">
        <v>70</v>
      </c>
      <c r="E483" s="41" t="s">
        <v>70</v>
      </c>
      <c r="F483" s="68" t="s">
        <v>25</v>
      </c>
      <c r="G483" s="76" t="s">
        <v>106</v>
      </c>
      <c r="H483" s="80" t="s">
        <v>113</v>
      </c>
      <c r="I483" s="76" t="s">
        <v>106</v>
      </c>
      <c r="J483">
        <v>12</v>
      </c>
      <c r="K483">
        <v>22</v>
      </c>
      <c r="L483">
        <v>17</v>
      </c>
      <c r="M483">
        <v>10</v>
      </c>
      <c r="N483">
        <v>16</v>
      </c>
      <c r="O483">
        <v>4.2729999999999997</v>
      </c>
      <c r="P483" t="str">
        <f t="shared" si="43"/>
        <v>Gravel</v>
      </c>
      <c r="Q483" t="str">
        <f t="shared" si="45"/>
        <v>MG2</v>
      </c>
      <c r="R483" t="str">
        <f t="shared" si="44"/>
        <v>MG</v>
      </c>
    </row>
    <row r="484" spans="1:18" x14ac:dyDescent="0.25">
      <c r="A484" s="15"/>
      <c r="B484" s="1"/>
      <c r="C484" s="1">
        <v>226001370291</v>
      </c>
      <c r="D484" s="41" t="s">
        <v>70</v>
      </c>
      <c r="E484" s="41" t="s">
        <v>70</v>
      </c>
      <c r="F484" s="68" t="s">
        <v>25</v>
      </c>
      <c r="G484" s="76" t="s">
        <v>106</v>
      </c>
      <c r="H484" s="80" t="s">
        <v>113</v>
      </c>
      <c r="I484" s="76" t="s">
        <v>106</v>
      </c>
      <c r="J484">
        <v>12</v>
      </c>
      <c r="K484">
        <v>36</v>
      </c>
      <c r="L484">
        <v>29</v>
      </c>
      <c r="M484">
        <v>10</v>
      </c>
      <c r="N484" s="13">
        <v>32</v>
      </c>
      <c r="O484" s="13">
        <v>32</v>
      </c>
      <c r="P484" t="str">
        <f t="shared" si="43"/>
        <v>Gravel</v>
      </c>
      <c r="Q484" t="str">
        <f t="shared" si="45"/>
        <v>CG2</v>
      </c>
      <c r="R484" t="str">
        <f t="shared" si="44"/>
        <v>CG</v>
      </c>
    </row>
    <row r="485" spans="1:18" x14ac:dyDescent="0.25">
      <c r="A485" s="15"/>
      <c r="B485" s="1"/>
      <c r="C485" s="1">
        <v>226001370397</v>
      </c>
      <c r="D485" s="41" t="s">
        <v>70</v>
      </c>
      <c r="E485" s="41" t="s">
        <v>70</v>
      </c>
      <c r="F485" s="68" t="s">
        <v>25</v>
      </c>
      <c r="G485" s="76" t="s">
        <v>106</v>
      </c>
      <c r="H485" s="80" t="s">
        <v>113</v>
      </c>
      <c r="I485" s="76" t="s">
        <v>106</v>
      </c>
      <c r="J485">
        <v>12</v>
      </c>
      <c r="K485">
        <v>20</v>
      </c>
      <c r="L485">
        <v>18</v>
      </c>
      <c r="M485">
        <v>7</v>
      </c>
      <c r="N485">
        <v>16</v>
      </c>
      <c r="O485">
        <v>3.093</v>
      </c>
      <c r="P485" t="str">
        <f t="shared" si="43"/>
        <v>Gravel</v>
      </c>
      <c r="Q485" t="str">
        <f t="shared" si="45"/>
        <v>MG2</v>
      </c>
      <c r="R485" t="str">
        <f t="shared" si="44"/>
        <v>MG</v>
      </c>
    </row>
    <row r="486" spans="1:18" x14ac:dyDescent="0.25">
      <c r="A486" s="15"/>
      <c r="B486" s="1"/>
      <c r="C486" s="1">
        <v>231000039741</v>
      </c>
      <c r="D486" s="41" t="s">
        <v>70</v>
      </c>
      <c r="E486" s="41" t="s">
        <v>70</v>
      </c>
      <c r="F486" s="68" t="s">
        <v>25</v>
      </c>
      <c r="G486" s="76" t="s">
        <v>106</v>
      </c>
      <c r="H486" s="80" t="s">
        <v>113</v>
      </c>
      <c r="I486" s="76" t="s">
        <v>106</v>
      </c>
      <c r="J486">
        <v>14</v>
      </c>
      <c r="K486">
        <v>35</v>
      </c>
      <c r="L486">
        <v>39</v>
      </c>
      <c r="M486">
        <v>21</v>
      </c>
      <c r="N486">
        <v>32</v>
      </c>
      <c r="O486">
        <v>35.5</v>
      </c>
      <c r="P486" t="str">
        <f t="shared" si="43"/>
        <v>Gravel</v>
      </c>
      <c r="Q486" t="str">
        <f t="shared" si="45"/>
        <v>CG2</v>
      </c>
      <c r="R486" t="str">
        <f t="shared" si="44"/>
        <v>CG</v>
      </c>
    </row>
    <row r="487" spans="1:18" x14ac:dyDescent="0.25">
      <c r="A487" s="39">
        <v>11</v>
      </c>
      <c r="B487" s="38">
        <v>111501</v>
      </c>
      <c r="C487" s="38">
        <v>230000111501</v>
      </c>
      <c r="D487" s="41">
        <v>304</v>
      </c>
      <c r="E487" s="40">
        <v>604</v>
      </c>
      <c r="F487" s="41">
        <v>3</v>
      </c>
      <c r="G487" s="68"/>
      <c r="H487" s="68" t="s">
        <v>103</v>
      </c>
      <c r="I487" s="68"/>
      <c r="J487">
        <v>32</v>
      </c>
      <c r="K487">
        <v>148</v>
      </c>
      <c r="L487">
        <v>110</v>
      </c>
      <c r="M487">
        <v>100</v>
      </c>
      <c r="N487">
        <v>128</v>
      </c>
      <c r="O487">
        <v>2344</v>
      </c>
      <c r="P487" t="str">
        <f t="shared" ref="P487:P518" si="46">IF(N487 &lt;=2, "Silt", IF(N487&lt;=2.8, "Sand", (IF(N487&lt;=64, "Gravel",(IF(N487&lt;=256, "Cobble",("Boulder")))))))</f>
        <v>Cobble</v>
      </c>
      <c r="Q487" t="str">
        <f t="shared" si="45"/>
        <v>SC2</v>
      </c>
      <c r="R487" t="s">
        <v>53</v>
      </c>
    </row>
    <row r="488" spans="1:18" x14ac:dyDescent="0.25">
      <c r="A488" s="39">
        <v>166</v>
      </c>
      <c r="B488" s="38">
        <v>111506</v>
      </c>
      <c r="C488" s="38">
        <v>230000111506</v>
      </c>
      <c r="D488" s="41">
        <v>192</v>
      </c>
      <c r="E488" s="40">
        <v>492</v>
      </c>
      <c r="F488" s="40">
        <v>1</v>
      </c>
      <c r="G488" s="80"/>
      <c r="H488" s="80" t="s">
        <v>103</v>
      </c>
      <c r="I488" s="80"/>
      <c r="J488">
        <v>32</v>
      </c>
      <c r="K488">
        <v>110</v>
      </c>
      <c r="L488">
        <v>108</v>
      </c>
      <c r="M488">
        <v>41</v>
      </c>
      <c r="N488">
        <v>128</v>
      </c>
      <c r="O488">
        <v>941</v>
      </c>
      <c r="P488" t="str">
        <f t="shared" si="46"/>
        <v>Cobble</v>
      </c>
      <c r="Q488" t="str">
        <f t="shared" si="45"/>
        <v>SC2</v>
      </c>
      <c r="R488" t="s">
        <v>53</v>
      </c>
    </row>
    <row r="489" spans="1:18" x14ac:dyDescent="0.25">
      <c r="A489" s="39">
        <v>14</v>
      </c>
      <c r="B489" s="38">
        <v>111509</v>
      </c>
      <c r="C489" s="38">
        <v>230000111509</v>
      </c>
      <c r="D489" s="41">
        <v>322</v>
      </c>
      <c r="E489" s="40">
        <v>622</v>
      </c>
      <c r="F489" s="41">
        <v>3</v>
      </c>
      <c r="G489" s="68"/>
      <c r="H489" s="68" t="s">
        <v>103</v>
      </c>
      <c r="I489" s="68"/>
      <c r="J489">
        <v>32</v>
      </c>
      <c r="K489">
        <v>103</v>
      </c>
      <c r="L489">
        <v>99</v>
      </c>
      <c r="M489">
        <v>48</v>
      </c>
      <c r="N489">
        <v>90</v>
      </c>
      <c r="O489">
        <v>750</v>
      </c>
      <c r="P489" t="str">
        <f t="shared" si="46"/>
        <v>Cobble</v>
      </c>
      <c r="Q489" t="str">
        <f t="shared" si="45"/>
        <v>SC1</v>
      </c>
      <c r="R489" t="s">
        <v>53</v>
      </c>
    </row>
    <row r="490" spans="1:18" x14ac:dyDescent="0.25">
      <c r="A490" s="39">
        <v>184</v>
      </c>
      <c r="B490" s="38">
        <v>111511</v>
      </c>
      <c r="C490" s="38">
        <v>230000111511</v>
      </c>
      <c r="D490" s="41">
        <v>396</v>
      </c>
      <c r="E490" s="40">
        <v>696</v>
      </c>
      <c r="F490" s="41">
        <v>3</v>
      </c>
      <c r="G490" s="68"/>
      <c r="H490" s="68" t="s">
        <v>103</v>
      </c>
      <c r="I490" s="68"/>
      <c r="J490">
        <v>32</v>
      </c>
      <c r="K490">
        <v>106</v>
      </c>
      <c r="L490">
        <v>93</v>
      </c>
      <c r="M490">
        <v>80</v>
      </c>
      <c r="N490">
        <v>90</v>
      </c>
      <c r="O490">
        <v>1175</v>
      </c>
      <c r="P490" t="str">
        <f t="shared" si="46"/>
        <v>Cobble</v>
      </c>
      <c r="Q490" t="str">
        <f t="shared" ref="Q490:Q521" si="47">IF(N490 &lt;=2, "silt", IF(N490&lt;=2.8, "VFG1", (IF(N490&lt;=4, "VFG2",(IF(N490&lt;=5.6, "FG1",(IF(N490&lt;=8, "FG2",(IF(N490&lt;=11, "MG1",(IF(N490&lt;=16, "MG2",(IF(N490&lt;=22.6, "CG1",(IF(N490&lt;=32, "CG2",(IF(N490&lt;=45, "VCG1",(IF(N490&lt;=64, "VCG2",(IF(N490&lt;=90, "SC1",(IF(N490&lt;=128, "SC2",(IF(N490&lt;=180, "LC1",(IF(N490&lt;=256, "LC2",(IF(N490&lt;=362, "SB1",(IF(N490&lt;=512, "SB2",(IF(N490&lt;=1024, "MB",(IF(N490&lt;=2048, "LVLB"))))))))))))))))))))))))))))))))))))</f>
        <v>SC1</v>
      </c>
      <c r="R490" t="s">
        <v>53</v>
      </c>
    </row>
    <row r="491" spans="1:18" x14ac:dyDescent="0.25">
      <c r="A491" s="39">
        <v>16</v>
      </c>
      <c r="B491" s="38">
        <v>111518</v>
      </c>
      <c r="C491" s="38">
        <v>230000111518</v>
      </c>
      <c r="D491" s="41">
        <v>312</v>
      </c>
      <c r="E491" s="40">
        <v>612</v>
      </c>
      <c r="F491" s="41">
        <v>3</v>
      </c>
      <c r="G491" s="68"/>
      <c r="H491" s="68" t="s">
        <v>103</v>
      </c>
      <c r="I491" s="68"/>
      <c r="J491">
        <v>32</v>
      </c>
      <c r="K491">
        <v>129</v>
      </c>
      <c r="L491">
        <v>102</v>
      </c>
      <c r="M491">
        <v>56</v>
      </c>
      <c r="N491">
        <v>90</v>
      </c>
      <c r="O491">
        <v>1168</v>
      </c>
      <c r="P491" t="str">
        <f t="shared" si="46"/>
        <v>Cobble</v>
      </c>
      <c r="Q491" t="str">
        <f t="shared" si="47"/>
        <v>SC1</v>
      </c>
      <c r="R491" t="s">
        <v>53</v>
      </c>
    </row>
    <row r="492" spans="1:18" x14ac:dyDescent="0.25">
      <c r="A492" s="39">
        <v>187</v>
      </c>
      <c r="B492" s="38">
        <v>111519</v>
      </c>
      <c r="C492" s="38">
        <v>230000111519</v>
      </c>
      <c r="D492" s="41">
        <v>389</v>
      </c>
      <c r="E492" s="41">
        <v>689</v>
      </c>
      <c r="F492" s="41">
        <v>3</v>
      </c>
      <c r="G492" s="68"/>
      <c r="H492" s="68" t="s">
        <v>103</v>
      </c>
      <c r="I492" s="68"/>
      <c r="J492">
        <v>32</v>
      </c>
      <c r="K492">
        <v>151</v>
      </c>
      <c r="L492">
        <v>141</v>
      </c>
      <c r="M492">
        <v>52</v>
      </c>
      <c r="N492">
        <v>128</v>
      </c>
      <c r="O492">
        <v>1937</v>
      </c>
      <c r="P492" t="str">
        <f t="shared" si="46"/>
        <v>Cobble</v>
      </c>
      <c r="Q492" t="str">
        <f t="shared" si="47"/>
        <v>SC2</v>
      </c>
      <c r="R492" t="s">
        <v>53</v>
      </c>
    </row>
    <row r="493" spans="1:18" x14ac:dyDescent="0.25">
      <c r="A493" s="39">
        <v>8</v>
      </c>
      <c r="B493" s="38">
        <v>111528</v>
      </c>
      <c r="C493" s="38">
        <v>230000111528</v>
      </c>
      <c r="D493" s="41">
        <v>314</v>
      </c>
      <c r="E493" s="40">
        <v>614</v>
      </c>
      <c r="F493" s="41">
        <v>3</v>
      </c>
      <c r="G493" s="68"/>
      <c r="H493" s="68" t="s">
        <v>103</v>
      </c>
      <c r="I493" s="68"/>
      <c r="J493">
        <v>32</v>
      </c>
      <c r="K493">
        <v>116</v>
      </c>
      <c r="L493">
        <v>93</v>
      </c>
      <c r="M493">
        <v>67</v>
      </c>
      <c r="N493">
        <v>90</v>
      </c>
      <c r="O493">
        <v>1027</v>
      </c>
      <c r="P493" t="str">
        <f t="shared" si="46"/>
        <v>Cobble</v>
      </c>
      <c r="Q493" t="str">
        <f t="shared" si="47"/>
        <v>SC1</v>
      </c>
      <c r="R493" t="s">
        <v>53</v>
      </c>
    </row>
    <row r="494" spans="1:18" x14ac:dyDescent="0.25">
      <c r="A494" s="39">
        <v>167</v>
      </c>
      <c r="B494" s="38">
        <v>111535</v>
      </c>
      <c r="C494" s="38">
        <v>230000111535</v>
      </c>
      <c r="D494" s="41">
        <v>183</v>
      </c>
      <c r="E494" s="41">
        <v>483</v>
      </c>
      <c r="F494" s="41">
        <v>1</v>
      </c>
      <c r="G494" s="68"/>
      <c r="H494" s="68" t="s">
        <v>103</v>
      </c>
      <c r="I494" s="68"/>
      <c r="J494">
        <v>32</v>
      </c>
      <c r="K494">
        <v>168</v>
      </c>
      <c r="L494">
        <v>101</v>
      </c>
      <c r="M494">
        <v>97</v>
      </c>
      <c r="N494">
        <v>128</v>
      </c>
      <c r="O494">
        <v>1715</v>
      </c>
      <c r="P494" t="str">
        <f t="shared" si="46"/>
        <v>Cobble</v>
      </c>
      <c r="Q494" t="str">
        <f t="shared" si="47"/>
        <v>SC2</v>
      </c>
      <c r="R494" t="s">
        <v>53</v>
      </c>
    </row>
    <row r="495" spans="1:18" x14ac:dyDescent="0.25">
      <c r="A495" s="39">
        <v>9</v>
      </c>
      <c r="B495" s="38">
        <v>111537</v>
      </c>
      <c r="C495" s="38">
        <v>230000111537</v>
      </c>
      <c r="D495" s="41">
        <v>308</v>
      </c>
      <c r="E495" s="40">
        <v>608</v>
      </c>
      <c r="F495" s="41">
        <v>3</v>
      </c>
      <c r="G495" s="68"/>
      <c r="H495" s="68" t="s">
        <v>103</v>
      </c>
      <c r="I495" s="68"/>
      <c r="J495">
        <v>32</v>
      </c>
      <c r="K495">
        <v>158</v>
      </c>
      <c r="L495">
        <v>99</v>
      </c>
      <c r="M495">
        <v>67</v>
      </c>
      <c r="N495">
        <v>128</v>
      </c>
      <c r="O495">
        <v>1856</v>
      </c>
      <c r="P495" t="str">
        <f t="shared" si="46"/>
        <v>Cobble</v>
      </c>
      <c r="Q495" t="str">
        <f t="shared" si="47"/>
        <v>SC2</v>
      </c>
      <c r="R495" t="s">
        <v>53</v>
      </c>
    </row>
    <row r="496" spans="1:18" x14ac:dyDescent="0.25">
      <c r="A496" s="39">
        <v>17</v>
      </c>
      <c r="B496" s="38">
        <v>111539</v>
      </c>
      <c r="C496" s="38">
        <v>230000111539</v>
      </c>
      <c r="D496" s="40">
        <v>302</v>
      </c>
      <c r="E496" s="40">
        <v>602</v>
      </c>
      <c r="F496" s="41">
        <v>3</v>
      </c>
      <c r="G496" s="68"/>
      <c r="H496" s="68" t="s">
        <v>103</v>
      </c>
      <c r="I496" s="68"/>
      <c r="J496">
        <v>32</v>
      </c>
      <c r="K496">
        <v>153</v>
      </c>
      <c r="L496">
        <v>112</v>
      </c>
      <c r="M496">
        <v>75</v>
      </c>
      <c r="N496">
        <v>128</v>
      </c>
      <c r="O496">
        <v>1871</v>
      </c>
      <c r="P496" t="str">
        <f t="shared" si="46"/>
        <v>Cobble</v>
      </c>
      <c r="Q496" t="str">
        <f t="shared" si="47"/>
        <v>SC2</v>
      </c>
      <c r="R496" t="s">
        <v>53</v>
      </c>
    </row>
    <row r="497" spans="1:18" x14ac:dyDescent="0.25">
      <c r="A497" s="39">
        <v>219</v>
      </c>
      <c r="B497" s="38">
        <v>111546</v>
      </c>
      <c r="C497" s="38">
        <v>230000111546</v>
      </c>
      <c r="D497" s="40">
        <v>342</v>
      </c>
      <c r="E497" s="40">
        <v>642</v>
      </c>
      <c r="F497" s="41">
        <v>3</v>
      </c>
      <c r="G497" s="68"/>
      <c r="H497" s="68" t="s">
        <v>103</v>
      </c>
      <c r="I497" s="68"/>
      <c r="J497">
        <v>32</v>
      </c>
      <c r="K497">
        <v>135</v>
      </c>
      <c r="L497">
        <v>108</v>
      </c>
      <c r="M497">
        <v>38</v>
      </c>
      <c r="N497">
        <v>128</v>
      </c>
      <c r="O497">
        <v>1187</v>
      </c>
      <c r="P497" t="str">
        <f t="shared" si="46"/>
        <v>Cobble</v>
      </c>
      <c r="Q497" t="str">
        <f t="shared" si="47"/>
        <v>SC2</v>
      </c>
      <c r="R497" t="s">
        <v>53</v>
      </c>
    </row>
    <row r="498" spans="1:18" x14ac:dyDescent="0.25">
      <c r="A498" s="39">
        <v>105</v>
      </c>
      <c r="B498" s="38">
        <v>111550</v>
      </c>
      <c r="C498" s="38">
        <v>230000111550</v>
      </c>
      <c r="D498" s="40">
        <v>138</v>
      </c>
      <c r="E498" s="40">
        <v>438</v>
      </c>
      <c r="F498" s="40">
        <v>1</v>
      </c>
      <c r="G498" s="80"/>
      <c r="H498" s="80" t="s">
        <v>103</v>
      </c>
      <c r="I498" s="80"/>
      <c r="J498">
        <v>32</v>
      </c>
      <c r="K498">
        <v>107</v>
      </c>
      <c r="L498">
        <v>91</v>
      </c>
      <c r="M498">
        <v>42</v>
      </c>
      <c r="N498">
        <v>90</v>
      </c>
      <c r="O498">
        <v>571</v>
      </c>
      <c r="P498" t="str">
        <f t="shared" si="46"/>
        <v>Cobble</v>
      </c>
      <c r="Q498" t="str">
        <f t="shared" si="47"/>
        <v>SC1</v>
      </c>
      <c r="R498" t="s">
        <v>53</v>
      </c>
    </row>
    <row r="499" spans="1:18" x14ac:dyDescent="0.25">
      <c r="A499" s="39">
        <v>94</v>
      </c>
      <c r="B499" s="38">
        <v>111558</v>
      </c>
      <c r="C499" s="38">
        <v>230000111558</v>
      </c>
      <c r="D499" s="40">
        <v>100</v>
      </c>
      <c r="E499" s="40">
        <v>400</v>
      </c>
      <c r="F499" s="40">
        <v>1</v>
      </c>
      <c r="G499" s="80"/>
      <c r="H499" s="80" t="s">
        <v>103</v>
      </c>
      <c r="I499" s="80"/>
      <c r="J499">
        <v>32</v>
      </c>
      <c r="K499">
        <v>145</v>
      </c>
      <c r="L499">
        <v>118</v>
      </c>
      <c r="M499">
        <v>52</v>
      </c>
      <c r="N499">
        <v>128</v>
      </c>
      <c r="O499">
        <v>1424</v>
      </c>
      <c r="P499" t="str">
        <f t="shared" si="46"/>
        <v>Cobble</v>
      </c>
      <c r="Q499" t="str">
        <f t="shared" si="47"/>
        <v>SC2</v>
      </c>
      <c r="R499" t="s">
        <v>53</v>
      </c>
    </row>
    <row r="500" spans="1:18" x14ac:dyDescent="0.25">
      <c r="A500" s="39">
        <v>207</v>
      </c>
      <c r="B500" s="38">
        <v>111559</v>
      </c>
      <c r="C500" s="38">
        <v>230000111559</v>
      </c>
      <c r="D500" s="40">
        <v>335</v>
      </c>
      <c r="E500" s="41">
        <v>635</v>
      </c>
      <c r="F500" s="41">
        <v>3</v>
      </c>
      <c r="G500" s="68"/>
      <c r="H500" s="68" t="s">
        <v>103</v>
      </c>
      <c r="I500" s="68"/>
      <c r="J500">
        <v>32</v>
      </c>
      <c r="K500">
        <v>104</v>
      </c>
      <c r="L500">
        <v>81</v>
      </c>
      <c r="M500">
        <v>74</v>
      </c>
      <c r="N500">
        <v>90</v>
      </c>
      <c r="O500">
        <v>892</v>
      </c>
      <c r="P500" t="str">
        <f t="shared" si="46"/>
        <v>Cobble</v>
      </c>
      <c r="Q500" t="str">
        <f t="shared" si="47"/>
        <v>SC1</v>
      </c>
      <c r="R500" t="s">
        <v>53</v>
      </c>
    </row>
    <row r="501" spans="1:18" x14ac:dyDescent="0.25">
      <c r="A501" s="39">
        <v>150</v>
      </c>
      <c r="B501" s="38">
        <v>111563</v>
      </c>
      <c r="C501" s="38">
        <v>230000111563</v>
      </c>
      <c r="D501" s="40">
        <v>374</v>
      </c>
      <c r="E501" s="40">
        <v>674</v>
      </c>
      <c r="F501" s="41">
        <v>3</v>
      </c>
      <c r="G501" s="68"/>
      <c r="H501" s="68" t="s">
        <v>103</v>
      </c>
      <c r="I501" s="68"/>
      <c r="J501">
        <v>32</v>
      </c>
      <c r="K501">
        <v>114</v>
      </c>
      <c r="L501">
        <v>62</v>
      </c>
      <c r="M501">
        <v>54</v>
      </c>
      <c r="N501">
        <v>90</v>
      </c>
      <c r="O501">
        <v>634</v>
      </c>
      <c r="P501" t="str">
        <f t="shared" si="46"/>
        <v>Cobble</v>
      </c>
      <c r="Q501" t="str">
        <f t="shared" si="47"/>
        <v>SC1</v>
      </c>
      <c r="R501" t="s">
        <v>53</v>
      </c>
    </row>
    <row r="502" spans="1:18" x14ac:dyDescent="0.25">
      <c r="A502" s="39">
        <v>31</v>
      </c>
      <c r="B502" s="38">
        <v>111564</v>
      </c>
      <c r="C502" s="38">
        <v>230000111564</v>
      </c>
      <c r="D502" s="40">
        <v>262</v>
      </c>
      <c r="E502" s="40">
        <v>562</v>
      </c>
      <c r="F502" s="41">
        <v>2</v>
      </c>
      <c r="G502" s="68"/>
      <c r="H502" s="68" t="s">
        <v>103</v>
      </c>
      <c r="I502" s="68"/>
      <c r="J502">
        <v>32</v>
      </c>
      <c r="K502">
        <v>109</v>
      </c>
      <c r="L502">
        <v>85</v>
      </c>
      <c r="M502">
        <v>42</v>
      </c>
      <c r="N502">
        <v>90</v>
      </c>
      <c r="O502">
        <v>747</v>
      </c>
      <c r="P502" t="str">
        <f t="shared" si="46"/>
        <v>Cobble</v>
      </c>
      <c r="Q502" t="str">
        <f t="shared" si="47"/>
        <v>SC1</v>
      </c>
      <c r="R502" t="s">
        <v>53</v>
      </c>
    </row>
    <row r="503" spans="1:18" x14ac:dyDescent="0.25">
      <c r="A503" s="39">
        <v>182</v>
      </c>
      <c r="B503" s="38">
        <v>111569</v>
      </c>
      <c r="C503" s="38">
        <v>230000111569</v>
      </c>
      <c r="D503" s="40">
        <v>398</v>
      </c>
      <c r="E503" s="40">
        <v>698</v>
      </c>
      <c r="F503" s="41">
        <v>3</v>
      </c>
      <c r="G503" s="68"/>
      <c r="H503" s="68" t="s">
        <v>103</v>
      </c>
      <c r="I503" s="68"/>
      <c r="J503">
        <v>32</v>
      </c>
      <c r="K503">
        <v>94</v>
      </c>
      <c r="L503">
        <v>71</v>
      </c>
      <c r="M503">
        <v>67</v>
      </c>
      <c r="N503">
        <v>90</v>
      </c>
      <c r="O503">
        <v>638</v>
      </c>
      <c r="P503" t="str">
        <f t="shared" si="46"/>
        <v>Cobble</v>
      </c>
      <c r="Q503" t="str">
        <f t="shared" si="47"/>
        <v>SC1</v>
      </c>
      <c r="R503" t="s">
        <v>53</v>
      </c>
    </row>
    <row r="504" spans="1:18" x14ac:dyDescent="0.25">
      <c r="A504" s="39">
        <v>153</v>
      </c>
      <c r="B504" s="38">
        <v>111571</v>
      </c>
      <c r="C504" s="38">
        <v>230000111571</v>
      </c>
      <c r="D504" s="40">
        <v>315</v>
      </c>
      <c r="E504" s="41">
        <v>615</v>
      </c>
      <c r="F504" s="41">
        <v>3</v>
      </c>
      <c r="G504" s="68"/>
      <c r="H504" s="68" t="s">
        <v>103</v>
      </c>
      <c r="I504" s="68"/>
      <c r="J504">
        <v>32</v>
      </c>
      <c r="K504">
        <v>126</v>
      </c>
      <c r="L504">
        <v>87</v>
      </c>
      <c r="M504">
        <v>39</v>
      </c>
      <c r="N504">
        <v>90</v>
      </c>
      <c r="O504">
        <v>849</v>
      </c>
      <c r="P504" t="str">
        <f t="shared" si="46"/>
        <v>Cobble</v>
      </c>
      <c r="Q504" t="str">
        <f t="shared" si="47"/>
        <v>SC1</v>
      </c>
      <c r="R504" t="s">
        <v>53</v>
      </c>
    </row>
    <row r="505" spans="1:18" x14ac:dyDescent="0.25">
      <c r="A505" s="39">
        <v>151</v>
      </c>
      <c r="B505" s="38">
        <v>111573</v>
      </c>
      <c r="C505" s="38">
        <v>230000111573</v>
      </c>
      <c r="D505" s="41">
        <v>353</v>
      </c>
      <c r="E505" s="41">
        <v>653</v>
      </c>
      <c r="F505" s="41">
        <v>3</v>
      </c>
      <c r="G505" s="68"/>
      <c r="H505" s="68" t="s">
        <v>103</v>
      </c>
      <c r="I505" s="68"/>
      <c r="J505">
        <v>32</v>
      </c>
      <c r="K505">
        <v>137</v>
      </c>
      <c r="L505">
        <v>93</v>
      </c>
      <c r="M505">
        <v>55</v>
      </c>
      <c r="N505">
        <v>90</v>
      </c>
      <c r="O505">
        <v>1165</v>
      </c>
      <c r="P505" t="str">
        <f t="shared" si="46"/>
        <v>Cobble</v>
      </c>
      <c r="Q505" t="str">
        <f t="shared" si="47"/>
        <v>SC1</v>
      </c>
      <c r="R505" t="s">
        <v>53</v>
      </c>
    </row>
    <row r="506" spans="1:18" x14ac:dyDescent="0.25">
      <c r="A506" s="39">
        <v>149</v>
      </c>
      <c r="B506" s="38">
        <v>111582</v>
      </c>
      <c r="C506" s="38">
        <v>230000111582</v>
      </c>
      <c r="D506" s="41">
        <v>334</v>
      </c>
      <c r="E506" s="40">
        <v>634</v>
      </c>
      <c r="F506" s="41">
        <v>3</v>
      </c>
      <c r="G506" s="68"/>
      <c r="H506" s="68" t="s">
        <v>103</v>
      </c>
      <c r="I506" s="68"/>
      <c r="J506">
        <v>32</v>
      </c>
      <c r="K506">
        <v>115</v>
      </c>
      <c r="L506">
        <v>113</v>
      </c>
      <c r="M506">
        <v>51</v>
      </c>
      <c r="N506">
        <v>90</v>
      </c>
      <c r="O506">
        <v>1007</v>
      </c>
      <c r="P506" t="str">
        <f t="shared" si="46"/>
        <v>Cobble</v>
      </c>
      <c r="Q506" t="str">
        <f t="shared" si="47"/>
        <v>SC1</v>
      </c>
      <c r="R506" t="s">
        <v>53</v>
      </c>
    </row>
    <row r="507" spans="1:18" x14ac:dyDescent="0.25">
      <c r="A507" s="39">
        <v>28</v>
      </c>
      <c r="B507" s="38">
        <v>111585</v>
      </c>
      <c r="C507" s="38">
        <v>230000111585</v>
      </c>
      <c r="D507" s="41">
        <v>270</v>
      </c>
      <c r="E507" s="40">
        <v>570</v>
      </c>
      <c r="F507" s="41">
        <v>2</v>
      </c>
      <c r="G507" s="68"/>
      <c r="H507" s="68" t="s">
        <v>103</v>
      </c>
      <c r="I507" s="68"/>
      <c r="J507">
        <v>32</v>
      </c>
      <c r="K507">
        <v>115</v>
      </c>
      <c r="L507">
        <v>105</v>
      </c>
      <c r="M507">
        <v>33</v>
      </c>
      <c r="N507">
        <v>90</v>
      </c>
      <c r="O507">
        <v>770</v>
      </c>
      <c r="P507" t="str">
        <f t="shared" si="46"/>
        <v>Cobble</v>
      </c>
      <c r="Q507" t="str">
        <f t="shared" si="47"/>
        <v>SC1</v>
      </c>
      <c r="R507" t="s">
        <v>53</v>
      </c>
    </row>
    <row r="508" spans="1:18" x14ac:dyDescent="0.25">
      <c r="A508" s="39">
        <v>142</v>
      </c>
      <c r="B508" s="38">
        <v>111588</v>
      </c>
      <c r="C508" s="38">
        <v>230000111588</v>
      </c>
      <c r="D508" s="41" t="s">
        <v>70</v>
      </c>
      <c r="E508" s="41" t="s">
        <v>70</v>
      </c>
      <c r="F508" s="41" t="s">
        <v>25</v>
      </c>
      <c r="G508" s="68"/>
      <c r="H508" s="68"/>
      <c r="I508" s="68"/>
      <c r="J508">
        <v>32</v>
      </c>
      <c r="K508">
        <v>110</v>
      </c>
      <c r="L508">
        <v>77</v>
      </c>
      <c r="M508">
        <v>55</v>
      </c>
      <c r="N508">
        <v>90</v>
      </c>
      <c r="O508">
        <v>937</v>
      </c>
      <c r="P508" t="str">
        <f t="shared" si="46"/>
        <v>Cobble</v>
      </c>
      <c r="Q508" t="str">
        <f t="shared" si="47"/>
        <v>SC1</v>
      </c>
      <c r="R508" t="s">
        <v>53</v>
      </c>
    </row>
    <row r="509" spans="1:18" x14ac:dyDescent="0.25">
      <c r="A509" s="39">
        <v>1</v>
      </c>
      <c r="B509" s="38">
        <v>111589</v>
      </c>
      <c r="C509" s="47">
        <v>230000111589</v>
      </c>
      <c r="D509" s="41">
        <v>387</v>
      </c>
      <c r="E509" s="41">
        <v>687</v>
      </c>
      <c r="F509" s="41">
        <v>3</v>
      </c>
      <c r="G509" s="68"/>
      <c r="H509" s="68" t="s">
        <v>103</v>
      </c>
      <c r="I509" s="68"/>
      <c r="J509">
        <v>32</v>
      </c>
      <c r="K509">
        <v>125</v>
      </c>
      <c r="L509">
        <v>113</v>
      </c>
      <c r="M509">
        <v>95</v>
      </c>
      <c r="N509">
        <v>128</v>
      </c>
      <c r="O509">
        <v>2284</v>
      </c>
      <c r="P509" t="str">
        <f t="shared" si="46"/>
        <v>Cobble</v>
      </c>
      <c r="Q509" t="str">
        <f t="shared" si="47"/>
        <v>SC2</v>
      </c>
      <c r="R509" t="s">
        <v>53</v>
      </c>
    </row>
    <row r="510" spans="1:18" x14ac:dyDescent="0.25">
      <c r="A510" s="39">
        <v>218</v>
      </c>
      <c r="B510" s="38">
        <v>111591</v>
      </c>
      <c r="C510" s="38">
        <v>230000111591</v>
      </c>
      <c r="D510" s="41">
        <v>311</v>
      </c>
      <c r="E510" s="41">
        <v>611</v>
      </c>
      <c r="F510" s="41">
        <v>3</v>
      </c>
      <c r="G510" s="68"/>
      <c r="H510" s="68" t="s">
        <v>103</v>
      </c>
      <c r="I510" s="68"/>
      <c r="J510">
        <v>32</v>
      </c>
      <c r="K510">
        <v>150</v>
      </c>
      <c r="L510">
        <v>122</v>
      </c>
      <c r="M510">
        <v>61</v>
      </c>
      <c r="N510">
        <v>128</v>
      </c>
      <c r="O510">
        <v>1204</v>
      </c>
      <c r="P510" t="str">
        <f t="shared" si="46"/>
        <v>Cobble</v>
      </c>
      <c r="Q510" t="str">
        <f t="shared" si="47"/>
        <v>SC2</v>
      </c>
      <c r="R510" t="s">
        <v>53</v>
      </c>
    </row>
    <row r="511" spans="1:18" x14ac:dyDescent="0.25">
      <c r="A511" s="39">
        <v>104</v>
      </c>
      <c r="B511" s="38">
        <v>111593</v>
      </c>
      <c r="C511" s="38">
        <v>230000111593</v>
      </c>
      <c r="D511" s="41">
        <v>290</v>
      </c>
      <c r="E511" s="40">
        <v>590</v>
      </c>
      <c r="F511" s="41">
        <v>2</v>
      </c>
      <c r="G511" s="68"/>
      <c r="H511" s="68" t="s">
        <v>103</v>
      </c>
      <c r="I511" s="68"/>
      <c r="J511">
        <v>32</v>
      </c>
      <c r="K511">
        <v>165</v>
      </c>
      <c r="L511">
        <v>66</v>
      </c>
      <c r="M511">
        <v>54</v>
      </c>
      <c r="N511">
        <v>90</v>
      </c>
      <c r="O511">
        <v>1192</v>
      </c>
      <c r="P511" t="str">
        <f t="shared" si="46"/>
        <v>Cobble</v>
      </c>
      <c r="Q511" t="str">
        <f t="shared" si="47"/>
        <v>SC1</v>
      </c>
      <c r="R511" t="s">
        <v>53</v>
      </c>
    </row>
    <row r="512" spans="1:18" x14ac:dyDescent="0.25">
      <c r="A512" s="89">
        <v>81</v>
      </c>
      <c r="B512" s="78">
        <v>111598</v>
      </c>
      <c r="C512" s="78">
        <v>230000111598</v>
      </c>
      <c r="D512" s="41">
        <v>124</v>
      </c>
      <c r="E512" s="40">
        <v>424</v>
      </c>
      <c r="F512" s="40">
        <v>1</v>
      </c>
      <c r="G512" s="80"/>
      <c r="H512" s="80" t="s">
        <v>103</v>
      </c>
      <c r="I512" s="80"/>
      <c r="J512" s="79">
        <v>32</v>
      </c>
      <c r="K512" s="79">
        <v>142</v>
      </c>
      <c r="L512" s="79">
        <v>104</v>
      </c>
      <c r="M512" s="79">
        <v>54</v>
      </c>
      <c r="N512" s="79">
        <v>128</v>
      </c>
      <c r="O512" s="79">
        <v>1046</v>
      </c>
      <c r="P512" s="79" t="str">
        <f t="shared" si="46"/>
        <v>Cobble</v>
      </c>
      <c r="Q512" s="79" t="str">
        <f t="shared" si="47"/>
        <v>SC2</v>
      </c>
      <c r="R512" s="79" t="s">
        <v>53</v>
      </c>
    </row>
    <row r="513" spans="1:18" x14ac:dyDescent="0.25">
      <c r="A513" s="39">
        <v>210</v>
      </c>
      <c r="B513" s="38">
        <v>111600</v>
      </c>
      <c r="C513" s="38">
        <v>230000111600</v>
      </c>
      <c r="D513" s="41">
        <v>346</v>
      </c>
      <c r="E513" s="40">
        <v>646</v>
      </c>
      <c r="F513" s="41">
        <v>3</v>
      </c>
      <c r="G513" s="68"/>
      <c r="H513" s="68" t="s">
        <v>103</v>
      </c>
      <c r="I513" s="68"/>
      <c r="J513">
        <v>32</v>
      </c>
      <c r="K513">
        <v>107</v>
      </c>
      <c r="L513">
        <v>90</v>
      </c>
      <c r="M513">
        <v>49</v>
      </c>
      <c r="N513">
        <v>90</v>
      </c>
      <c r="O513">
        <v>709</v>
      </c>
      <c r="P513" t="str">
        <f t="shared" si="46"/>
        <v>Cobble</v>
      </c>
      <c r="Q513" t="str">
        <f t="shared" si="47"/>
        <v>SC1</v>
      </c>
      <c r="R513" t="s">
        <v>53</v>
      </c>
    </row>
    <row r="514" spans="1:18" x14ac:dyDescent="0.25">
      <c r="A514" s="39">
        <v>128</v>
      </c>
      <c r="B514" s="38">
        <v>111607</v>
      </c>
      <c r="C514" s="38">
        <v>230000111607</v>
      </c>
      <c r="D514" s="41">
        <v>175</v>
      </c>
      <c r="E514" s="41">
        <v>475</v>
      </c>
      <c r="F514" s="41">
        <v>1</v>
      </c>
      <c r="G514" s="68"/>
      <c r="H514" s="68" t="s">
        <v>103</v>
      </c>
      <c r="I514" s="68"/>
      <c r="J514">
        <v>32</v>
      </c>
      <c r="K514">
        <v>113</v>
      </c>
      <c r="L514">
        <v>100</v>
      </c>
      <c r="M514">
        <v>63</v>
      </c>
      <c r="N514">
        <v>90</v>
      </c>
      <c r="O514">
        <v>1093</v>
      </c>
      <c r="P514" t="str">
        <f t="shared" si="46"/>
        <v>Cobble</v>
      </c>
      <c r="Q514" t="str">
        <f t="shared" si="47"/>
        <v>SC1</v>
      </c>
      <c r="R514" t="s">
        <v>53</v>
      </c>
    </row>
    <row r="515" spans="1:18" x14ac:dyDescent="0.25">
      <c r="A515" s="39">
        <v>186</v>
      </c>
      <c r="B515" s="38">
        <v>111613</v>
      </c>
      <c r="C515" s="38">
        <v>230000111613</v>
      </c>
      <c r="D515" s="41">
        <v>394</v>
      </c>
      <c r="E515" s="40">
        <v>694</v>
      </c>
      <c r="F515" s="41">
        <v>3</v>
      </c>
      <c r="G515" s="68"/>
      <c r="H515" s="68" t="s">
        <v>103</v>
      </c>
      <c r="I515" s="68"/>
      <c r="J515">
        <v>32</v>
      </c>
      <c r="K515">
        <v>136</v>
      </c>
      <c r="L515">
        <v>112</v>
      </c>
      <c r="M515">
        <v>43</v>
      </c>
      <c r="N515">
        <v>90</v>
      </c>
      <c r="O515">
        <v>1002</v>
      </c>
      <c r="P515" t="str">
        <f t="shared" si="46"/>
        <v>Cobble</v>
      </c>
      <c r="Q515" t="str">
        <f t="shared" si="47"/>
        <v>SC1</v>
      </c>
      <c r="R515" t="s">
        <v>53</v>
      </c>
    </row>
    <row r="516" spans="1:18" x14ac:dyDescent="0.25">
      <c r="A516" s="39">
        <v>80</v>
      </c>
      <c r="B516" s="38">
        <v>111619</v>
      </c>
      <c r="C516" s="38">
        <v>230000111619</v>
      </c>
      <c r="D516" s="41">
        <v>219</v>
      </c>
      <c r="E516" s="40">
        <v>519</v>
      </c>
      <c r="F516" s="41">
        <v>2</v>
      </c>
      <c r="G516" s="68"/>
      <c r="H516" s="68" t="s">
        <v>103</v>
      </c>
      <c r="I516" s="68"/>
      <c r="J516">
        <v>32</v>
      </c>
      <c r="K516">
        <v>95</v>
      </c>
      <c r="L516">
        <v>64</v>
      </c>
      <c r="M516">
        <v>54</v>
      </c>
      <c r="N516">
        <v>90</v>
      </c>
      <c r="O516">
        <v>460</v>
      </c>
      <c r="P516" t="str">
        <f t="shared" si="46"/>
        <v>Cobble</v>
      </c>
      <c r="Q516" t="str">
        <f t="shared" si="47"/>
        <v>SC1</v>
      </c>
      <c r="R516" t="s">
        <v>53</v>
      </c>
    </row>
    <row r="517" spans="1:18" x14ac:dyDescent="0.25">
      <c r="A517" s="39">
        <v>103</v>
      </c>
      <c r="B517" s="38">
        <v>111622</v>
      </c>
      <c r="C517" s="38">
        <v>230000111622</v>
      </c>
      <c r="D517" s="41">
        <v>294</v>
      </c>
      <c r="E517" s="41">
        <v>594</v>
      </c>
      <c r="F517" s="41">
        <v>2</v>
      </c>
      <c r="G517" s="68"/>
      <c r="H517" s="68" t="s">
        <v>103</v>
      </c>
      <c r="I517" s="68"/>
      <c r="J517">
        <v>32</v>
      </c>
      <c r="K517">
        <v>122</v>
      </c>
      <c r="L517">
        <v>66</v>
      </c>
      <c r="M517">
        <v>42</v>
      </c>
      <c r="N517">
        <v>90</v>
      </c>
      <c r="O517">
        <v>555</v>
      </c>
      <c r="P517" t="str">
        <f t="shared" si="46"/>
        <v>Cobble</v>
      </c>
      <c r="Q517" t="str">
        <f t="shared" si="47"/>
        <v>SC1</v>
      </c>
      <c r="R517" t="s">
        <v>53</v>
      </c>
    </row>
    <row r="518" spans="1:18" x14ac:dyDescent="0.25">
      <c r="A518" s="39">
        <v>144</v>
      </c>
      <c r="B518" s="38">
        <v>111625</v>
      </c>
      <c r="C518" s="38">
        <v>230000111625</v>
      </c>
      <c r="D518" s="41">
        <v>357</v>
      </c>
      <c r="E518" s="41">
        <v>657</v>
      </c>
      <c r="F518" s="41">
        <v>3</v>
      </c>
      <c r="G518" s="68"/>
      <c r="H518" s="68" t="s">
        <v>103</v>
      </c>
      <c r="I518" s="68"/>
      <c r="J518">
        <v>32</v>
      </c>
      <c r="K518">
        <v>118</v>
      </c>
      <c r="L518">
        <v>106</v>
      </c>
      <c r="M518">
        <v>77</v>
      </c>
      <c r="N518">
        <v>128</v>
      </c>
      <c r="O518">
        <v>1218</v>
      </c>
      <c r="P518" t="str">
        <f t="shared" si="46"/>
        <v>Cobble</v>
      </c>
      <c r="Q518" t="str">
        <f t="shared" si="47"/>
        <v>SC2</v>
      </c>
      <c r="R518" t="s">
        <v>53</v>
      </c>
    </row>
    <row r="519" spans="1:18" x14ac:dyDescent="0.25">
      <c r="A519" s="39">
        <v>20</v>
      </c>
      <c r="B519" s="38">
        <v>111630</v>
      </c>
      <c r="C519" s="38">
        <v>230000111630</v>
      </c>
      <c r="D519" s="41">
        <v>321</v>
      </c>
      <c r="E519" s="41">
        <v>621</v>
      </c>
      <c r="F519" s="41">
        <v>3</v>
      </c>
      <c r="G519" s="68"/>
      <c r="H519" s="68" t="s">
        <v>103</v>
      </c>
      <c r="I519" s="68"/>
      <c r="J519">
        <v>32</v>
      </c>
      <c r="K519">
        <v>115</v>
      </c>
      <c r="L519">
        <v>98</v>
      </c>
      <c r="M519">
        <v>59</v>
      </c>
      <c r="N519">
        <v>90</v>
      </c>
      <c r="O519">
        <v>1042</v>
      </c>
      <c r="P519" t="str">
        <f t="shared" ref="P519:P550" si="48">IF(N519 &lt;=2, "Silt", IF(N519&lt;=2.8, "Sand", (IF(N519&lt;=64, "Gravel",(IF(N519&lt;=256, "Cobble",("Boulder")))))))</f>
        <v>Cobble</v>
      </c>
      <c r="Q519" t="str">
        <f t="shared" si="47"/>
        <v>SC1</v>
      </c>
      <c r="R519" t="s">
        <v>53</v>
      </c>
    </row>
    <row r="520" spans="1:18" x14ac:dyDescent="0.25">
      <c r="A520" s="39">
        <v>84</v>
      </c>
      <c r="B520" s="38">
        <v>111632</v>
      </c>
      <c r="C520" s="38">
        <v>230000111632</v>
      </c>
      <c r="D520" s="41">
        <v>115</v>
      </c>
      <c r="E520" s="41">
        <v>415</v>
      </c>
      <c r="F520" s="41">
        <v>1</v>
      </c>
      <c r="G520" s="68"/>
      <c r="H520" s="68" t="s">
        <v>103</v>
      </c>
      <c r="I520" s="68"/>
      <c r="J520">
        <v>32</v>
      </c>
      <c r="K520">
        <v>124</v>
      </c>
      <c r="L520">
        <v>96</v>
      </c>
      <c r="M520">
        <v>53</v>
      </c>
      <c r="N520">
        <v>90</v>
      </c>
      <c r="O520">
        <v>802</v>
      </c>
      <c r="P520" t="str">
        <f t="shared" si="48"/>
        <v>Cobble</v>
      </c>
      <c r="Q520" t="str">
        <f t="shared" si="47"/>
        <v>SC1</v>
      </c>
      <c r="R520" t="s">
        <v>53</v>
      </c>
    </row>
    <row r="521" spans="1:18" x14ac:dyDescent="0.25">
      <c r="A521" s="39">
        <v>93</v>
      </c>
      <c r="B521" s="38">
        <v>111636</v>
      </c>
      <c r="C521" s="38">
        <v>230000111636</v>
      </c>
      <c r="D521" s="41">
        <v>164</v>
      </c>
      <c r="E521" s="40">
        <v>464</v>
      </c>
      <c r="F521" s="40">
        <v>1</v>
      </c>
      <c r="G521" s="80"/>
      <c r="H521" s="80" t="s">
        <v>103</v>
      </c>
      <c r="I521" s="80"/>
      <c r="J521">
        <v>32</v>
      </c>
      <c r="K521">
        <v>141</v>
      </c>
      <c r="L521">
        <v>97</v>
      </c>
      <c r="M521">
        <v>83</v>
      </c>
      <c r="N521">
        <v>128</v>
      </c>
      <c r="O521">
        <v>2024</v>
      </c>
      <c r="P521" t="str">
        <f t="shared" si="48"/>
        <v>Cobble</v>
      </c>
      <c r="Q521" t="str">
        <f t="shared" si="47"/>
        <v>SC2</v>
      </c>
      <c r="R521" t="s">
        <v>53</v>
      </c>
    </row>
    <row r="522" spans="1:18" x14ac:dyDescent="0.25">
      <c r="A522" s="39">
        <v>57</v>
      </c>
      <c r="B522" s="38">
        <v>111639</v>
      </c>
      <c r="C522" s="38">
        <v>230000111639</v>
      </c>
      <c r="D522" s="41" t="s">
        <v>70</v>
      </c>
      <c r="E522" s="41" t="s">
        <v>70</v>
      </c>
      <c r="F522" s="41" t="s">
        <v>25</v>
      </c>
      <c r="G522" s="68"/>
      <c r="H522" s="68"/>
      <c r="I522" s="68"/>
      <c r="J522">
        <v>32</v>
      </c>
      <c r="K522">
        <v>116</v>
      </c>
      <c r="L522">
        <v>98</v>
      </c>
      <c r="M522">
        <v>53</v>
      </c>
      <c r="N522">
        <v>90</v>
      </c>
      <c r="O522">
        <v>714</v>
      </c>
      <c r="P522" t="str">
        <f t="shared" si="48"/>
        <v>Cobble</v>
      </c>
      <c r="Q522" t="str">
        <f t="shared" ref="Q522:Q558" si="49">IF(N522 &lt;=2, "silt", IF(N522&lt;=2.8, "VFG1", (IF(N522&lt;=4, "VFG2",(IF(N522&lt;=5.6, "FG1",(IF(N522&lt;=8, "FG2",(IF(N522&lt;=11, "MG1",(IF(N522&lt;=16, "MG2",(IF(N522&lt;=22.6, "CG1",(IF(N522&lt;=32, "CG2",(IF(N522&lt;=45, "VCG1",(IF(N522&lt;=64, "VCG2",(IF(N522&lt;=90, "SC1",(IF(N522&lt;=128, "SC2",(IF(N522&lt;=180, "LC1",(IF(N522&lt;=256, "LC2",(IF(N522&lt;=362, "SB1",(IF(N522&lt;=512, "SB2",(IF(N522&lt;=1024, "MB",(IF(N522&lt;=2048, "LVLB"))))))))))))))))))))))))))))))))))))</f>
        <v>SC1</v>
      </c>
      <c r="R522" t="s">
        <v>53</v>
      </c>
    </row>
    <row r="523" spans="1:18" x14ac:dyDescent="0.25">
      <c r="A523" s="39">
        <v>27</v>
      </c>
      <c r="B523" s="38">
        <v>111652</v>
      </c>
      <c r="C523" s="38">
        <v>230000111652</v>
      </c>
      <c r="D523" s="41">
        <v>272</v>
      </c>
      <c r="E523" s="40">
        <v>572</v>
      </c>
      <c r="F523" s="41">
        <v>2</v>
      </c>
      <c r="G523" s="68"/>
      <c r="H523" s="68" t="s">
        <v>103</v>
      </c>
      <c r="I523" s="68"/>
      <c r="J523">
        <v>32</v>
      </c>
      <c r="K523">
        <v>120</v>
      </c>
      <c r="L523">
        <v>78</v>
      </c>
      <c r="M523">
        <v>71</v>
      </c>
      <c r="N523">
        <v>90</v>
      </c>
      <c r="O523">
        <v>861</v>
      </c>
      <c r="P523" t="str">
        <f t="shared" si="48"/>
        <v>Cobble</v>
      </c>
      <c r="Q523" t="str">
        <f t="shared" si="49"/>
        <v>SC1</v>
      </c>
      <c r="R523" t="s">
        <v>53</v>
      </c>
    </row>
    <row r="524" spans="1:18" x14ac:dyDescent="0.25">
      <c r="A524" s="39">
        <v>41</v>
      </c>
      <c r="B524" s="38">
        <v>111654</v>
      </c>
      <c r="C524" s="38">
        <v>230000111654</v>
      </c>
      <c r="D524" s="41">
        <v>215</v>
      </c>
      <c r="E524" s="41">
        <v>515</v>
      </c>
      <c r="F524" s="41">
        <v>2</v>
      </c>
      <c r="G524" s="68"/>
      <c r="H524" s="68" t="s">
        <v>103</v>
      </c>
      <c r="I524" s="68"/>
      <c r="J524">
        <v>32</v>
      </c>
      <c r="K524">
        <v>114</v>
      </c>
      <c r="L524">
        <v>105</v>
      </c>
      <c r="M524">
        <v>95</v>
      </c>
      <c r="N524">
        <v>128</v>
      </c>
      <c r="O524">
        <v>1678</v>
      </c>
      <c r="P524" t="str">
        <f t="shared" si="48"/>
        <v>Cobble</v>
      </c>
      <c r="Q524" t="str">
        <f t="shared" si="49"/>
        <v>SC2</v>
      </c>
      <c r="R524" t="s">
        <v>53</v>
      </c>
    </row>
    <row r="525" spans="1:18" x14ac:dyDescent="0.25">
      <c r="A525" s="39">
        <v>212</v>
      </c>
      <c r="B525" s="38">
        <v>111662</v>
      </c>
      <c r="C525" s="38">
        <v>230000111662</v>
      </c>
      <c r="D525" s="41">
        <v>316</v>
      </c>
      <c r="E525" s="40">
        <v>616</v>
      </c>
      <c r="F525" s="41">
        <v>3</v>
      </c>
      <c r="G525" s="68"/>
      <c r="H525" s="68" t="s">
        <v>103</v>
      </c>
      <c r="I525" s="68"/>
      <c r="J525">
        <v>32</v>
      </c>
      <c r="K525">
        <v>136</v>
      </c>
      <c r="L525">
        <v>83</v>
      </c>
      <c r="M525">
        <v>60</v>
      </c>
      <c r="N525">
        <v>90</v>
      </c>
      <c r="O525">
        <v>1117</v>
      </c>
      <c r="P525" t="str">
        <f t="shared" si="48"/>
        <v>Cobble</v>
      </c>
      <c r="Q525" t="str">
        <f t="shared" si="49"/>
        <v>SC1</v>
      </c>
      <c r="R525" t="s">
        <v>53</v>
      </c>
    </row>
    <row r="526" spans="1:18" x14ac:dyDescent="0.25">
      <c r="A526" s="39">
        <v>46</v>
      </c>
      <c r="B526" s="38">
        <v>111665</v>
      </c>
      <c r="C526" s="38">
        <v>230000111665</v>
      </c>
      <c r="D526" s="41">
        <v>249</v>
      </c>
      <c r="E526" s="41">
        <v>549</v>
      </c>
      <c r="F526" s="41">
        <v>2</v>
      </c>
      <c r="G526" s="68"/>
      <c r="H526" s="68" t="s">
        <v>103</v>
      </c>
      <c r="I526" s="68"/>
      <c r="J526">
        <v>32</v>
      </c>
      <c r="K526">
        <v>83</v>
      </c>
      <c r="L526">
        <v>68</v>
      </c>
      <c r="M526">
        <v>48</v>
      </c>
      <c r="N526">
        <v>90</v>
      </c>
      <c r="O526">
        <v>400</v>
      </c>
      <c r="P526" t="str">
        <f t="shared" si="48"/>
        <v>Cobble</v>
      </c>
      <c r="Q526" t="str">
        <f t="shared" si="49"/>
        <v>SC1</v>
      </c>
      <c r="R526" t="s">
        <v>53</v>
      </c>
    </row>
    <row r="527" spans="1:18" x14ac:dyDescent="0.25">
      <c r="A527" s="39">
        <v>173</v>
      </c>
      <c r="B527" s="38">
        <v>111667</v>
      </c>
      <c r="C527" s="38">
        <v>230000111667</v>
      </c>
      <c r="D527" s="41">
        <v>193</v>
      </c>
      <c r="E527" s="41">
        <v>493</v>
      </c>
      <c r="F527" s="41">
        <v>1</v>
      </c>
      <c r="G527" s="68"/>
      <c r="H527" s="68" t="s">
        <v>103</v>
      </c>
      <c r="I527" s="68"/>
      <c r="J527">
        <v>32</v>
      </c>
      <c r="K527">
        <v>153</v>
      </c>
      <c r="L527">
        <v>114</v>
      </c>
      <c r="M527">
        <v>52</v>
      </c>
      <c r="N527">
        <v>128</v>
      </c>
      <c r="O527">
        <v>1347</v>
      </c>
      <c r="P527" t="str">
        <f t="shared" si="48"/>
        <v>Cobble</v>
      </c>
      <c r="Q527" t="str">
        <f t="shared" si="49"/>
        <v>SC2</v>
      </c>
      <c r="R527" t="s">
        <v>53</v>
      </c>
    </row>
    <row r="528" spans="1:18" x14ac:dyDescent="0.25">
      <c r="A528" s="39">
        <v>45</v>
      </c>
      <c r="B528" s="38">
        <v>111670</v>
      </c>
      <c r="C528" s="38">
        <v>230000111670</v>
      </c>
      <c r="D528" s="41">
        <v>231</v>
      </c>
      <c r="E528" s="41">
        <v>531</v>
      </c>
      <c r="F528" s="41">
        <v>2</v>
      </c>
      <c r="G528" s="68"/>
      <c r="H528" s="68" t="s">
        <v>103</v>
      </c>
      <c r="I528" s="68"/>
      <c r="J528">
        <v>32</v>
      </c>
      <c r="K528">
        <v>95</v>
      </c>
      <c r="L528">
        <v>80</v>
      </c>
      <c r="M528">
        <v>51</v>
      </c>
      <c r="N528">
        <v>90</v>
      </c>
      <c r="O528">
        <v>627</v>
      </c>
      <c r="P528" t="str">
        <f t="shared" si="48"/>
        <v>Cobble</v>
      </c>
      <c r="Q528" t="str">
        <f t="shared" si="49"/>
        <v>SC1</v>
      </c>
      <c r="R528" t="s">
        <v>53</v>
      </c>
    </row>
    <row r="529" spans="1:18" x14ac:dyDescent="0.25">
      <c r="A529" s="39">
        <v>43</v>
      </c>
      <c r="B529" s="38">
        <v>111672</v>
      </c>
      <c r="C529" s="38">
        <v>230000111672</v>
      </c>
      <c r="D529" s="41">
        <v>220</v>
      </c>
      <c r="E529" s="40">
        <v>520</v>
      </c>
      <c r="F529" s="41">
        <v>2</v>
      </c>
      <c r="G529" s="68"/>
      <c r="H529" s="68" t="s">
        <v>103</v>
      </c>
      <c r="I529" s="68"/>
      <c r="J529">
        <v>32</v>
      </c>
      <c r="K529">
        <v>102</v>
      </c>
      <c r="L529">
        <v>80</v>
      </c>
      <c r="M529">
        <v>55</v>
      </c>
      <c r="N529">
        <v>90</v>
      </c>
      <c r="O529">
        <v>831</v>
      </c>
      <c r="P529" t="str">
        <f t="shared" si="48"/>
        <v>Cobble</v>
      </c>
      <c r="Q529" t="str">
        <f t="shared" si="49"/>
        <v>SC1</v>
      </c>
      <c r="R529" t="s">
        <v>53</v>
      </c>
    </row>
    <row r="530" spans="1:18" x14ac:dyDescent="0.25">
      <c r="A530" s="39">
        <v>117</v>
      </c>
      <c r="B530" s="38">
        <v>111679</v>
      </c>
      <c r="C530" s="38">
        <v>230000111679</v>
      </c>
      <c r="D530" s="41">
        <v>134</v>
      </c>
      <c r="E530" s="40">
        <v>434</v>
      </c>
      <c r="F530" s="40">
        <v>1</v>
      </c>
      <c r="G530" s="80"/>
      <c r="H530" s="80" t="s">
        <v>103</v>
      </c>
      <c r="I530" s="80"/>
      <c r="J530">
        <v>32</v>
      </c>
      <c r="K530">
        <v>141</v>
      </c>
      <c r="L530">
        <v>105</v>
      </c>
      <c r="M530">
        <v>79</v>
      </c>
      <c r="N530">
        <v>128</v>
      </c>
      <c r="O530">
        <v>1381</v>
      </c>
      <c r="P530" t="str">
        <f t="shared" si="48"/>
        <v>Cobble</v>
      </c>
      <c r="Q530" t="str">
        <f t="shared" si="49"/>
        <v>SC2</v>
      </c>
      <c r="R530" t="s">
        <v>53</v>
      </c>
    </row>
    <row r="531" spans="1:18" x14ac:dyDescent="0.25">
      <c r="A531" s="39">
        <v>185</v>
      </c>
      <c r="B531" s="38">
        <v>111680</v>
      </c>
      <c r="C531" s="38">
        <v>230000111680</v>
      </c>
      <c r="D531" s="41">
        <v>380</v>
      </c>
      <c r="E531" s="40">
        <v>680</v>
      </c>
      <c r="F531" s="41">
        <v>3</v>
      </c>
      <c r="G531" s="68"/>
      <c r="H531" s="68" t="s">
        <v>103</v>
      </c>
      <c r="I531" s="68"/>
      <c r="J531">
        <v>32</v>
      </c>
      <c r="K531">
        <v>131</v>
      </c>
      <c r="L531">
        <v>112</v>
      </c>
      <c r="M531">
        <v>71</v>
      </c>
      <c r="N531">
        <v>128</v>
      </c>
      <c r="O531">
        <v>1468</v>
      </c>
      <c r="P531" t="str">
        <f t="shared" si="48"/>
        <v>Cobble</v>
      </c>
      <c r="Q531" t="str">
        <f t="shared" si="49"/>
        <v>SC2</v>
      </c>
      <c r="R531" t="s">
        <v>53</v>
      </c>
    </row>
    <row r="532" spans="1:18" x14ac:dyDescent="0.25">
      <c r="A532" s="39">
        <v>75</v>
      </c>
      <c r="B532" s="38">
        <v>111682</v>
      </c>
      <c r="C532" s="38">
        <v>230000111682</v>
      </c>
      <c r="D532" s="41">
        <v>200</v>
      </c>
      <c r="E532" s="40">
        <v>500</v>
      </c>
      <c r="F532" s="41">
        <v>2</v>
      </c>
      <c r="G532" s="68"/>
      <c r="H532" s="68" t="s">
        <v>103</v>
      </c>
      <c r="I532" s="68"/>
      <c r="J532">
        <v>32</v>
      </c>
      <c r="K532">
        <v>110</v>
      </c>
      <c r="L532">
        <v>97</v>
      </c>
      <c r="M532">
        <v>52</v>
      </c>
      <c r="N532">
        <v>90</v>
      </c>
      <c r="O532">
        <v>812</v>
      </c>
      <c r="P532" t="str">
        <f t="shared" si="48"/>
        <v>Cobble</v>
      </c>
      <c r="Q532" t="str">
        <f t="shared" si="49"/>
        <v>SC1</v>
      </c>
      <c r="R532" t="s">
        <v>53</v>
      </c>
    </row>
    <row r="533" spans="1:18" x14ac:dyDescent="0.25">
      <c r="A533" s="39">
        <v>51</v>
      </c>
      <c r="B533" s="38">
        <v>111685</v>
      </c>
      <c r="C533" s="38">
        <v>230000111685</v>
      </c>
      <c r="D533" s="41">
        <v>224</v>
      </c>
      <c r="E533" s="40">
        <v>524</v>
      </c>
      <c r="F533" s="41">
        <v>2</v>
      </c>
      <c r="G533" s="68"/>
      <c r="H533" s="68" t="s">
        <v>103</v>
      </c>
      <c r="I533" s="68"/>
      <c r="J533">
        <v>32</v>
      </c>
      <c r="K533">
        <v>110</v>
      </c>
      <c r="L533">
        <v>96</v>
      </c>
      <c r="M533">
        <v>55</v>
      </c>
      <c r="N533">
        <v>90</v>
      </c>
      <c r="O533">
        <v>873</v>
      </c>
      <c r="P533" t="str">
        <f t="shared" si="48"/>
        <v>Cobble</v>
      </c>
      <c r="Q533" t="str">
        <f t="shared" si="49"/>
        <v>SC1</v>
      </c>
      <c r="R533" t="s">
        <v>53</v>
      </c>
    </row>
    <row r="534" spans="1:18" x14ac:dyDescent="0.25">
      <c r="A534" s="39">
        <v>147</v>
      </c>
      <c r="B534" s="38">
        <v>111687</v>
      </c>
      <c r="C534" s="38">
        <v>230000111687</v>
      </c>
      <c r="D534" s="41">
        <v>301</v>
      </c>
      <c r="E534" s="41">
        <v>601</v>
      </c>
      <c r="F534" s="41">
        <v>3</v>
      </c>
      <c r="G534" s="68"/>
      <c r="H534" s="68" t="s">
        <v>103</v>
      </c>
      <c r="I534" s="68"/>
      <c r="J534">
        <v>32</v>
      </c>
      <c r="K534">
        <v>167</v>
      </c>
      <c r="L534">
        <v>118</v>
      </c>
      <c r="M534">
        <v>59</v>
      </c>
      <c r="N534">
        <v>128</v>
      </c>
      <c r="O534">
        <v>1363</v>
      </c>
      <c r="P534" t="str">
        <f t="shared" si="48"/>
        <v>Cobble</v>
      </c>
      <c r="Q534" t="str">
        <f t="shared" si="49"/>
        <v>SC2</v>
      </c>
      <c r="R534" t="s">
        <v>53</v>
      </c>
    </row>
    <row r="535" spans="1:18" x14ac:dyDescent="0.25">
      <c r="A535" s="39">
        <v>5</v>
      </c>
      <c r="B535" s="38">
        <v>111688</v>
      </c>
      <c r="C535" s="38">
        <v>230000111688</v>
      </c>
      <c r="D535" s="41">
        <v>318</v>
      </c>
      <c r="E535" s="40">
        <v>618</v>
      </c>
      <c r="F535" s="41">
        <v>3</v>
      </c>
      <c r="G535" s="68"/>
      <c r="H535" s="68" t="s">
        <v>103</v>
      </c>
      <c r="I535" s="68"/>
      <c r="J535">
        <v>32</v>
      </c>
      <c r="K535">
        <v>116</v>
      </c>
      <c r="L535">
        <v>90</v>
      </c>
      <c r="M535">
        <v>40</v>
      </c>
      <c r="N535">
        <v>90</v>
      </c>
      <c r="O535">
        <v>655</v>
      </c>
      <c r="P535" t="str">
        <f t="shared" si="48"/>
        <v>Cobble</v>
      </c>
      <c r="Q535" t="str">
        <f t="shared" si="49"/>
        <v>SC1</v>
      </c>
      <c r="R535" t="s">
        <v>53</v>
      </c>
    </row>
    <row r="536" spans="1:18" x14ac:dyDescent="0.25">
      <c r="A536" s="39">
        <v>159</v>
      </c>
      <c r="B536" s="38">
        <v>111690</v>
      </c>
      <c r="C536" s="38">
        <v>230000111690</v>
      </c>
      <c r="D536" s="41" t="s">
        <v>70</v>
      </c>
      <c r="E536" s="41" t="s">
        <v>70</v>
      </c>
      <c r="F536" s="41" t="s">
        <v>25</v>
      </c>
      <c r="G536" s="68"/>
      <c r="H536" s="68"/>
      <c r="I536" s="68"/>
      <c r="J536">
        <v>32</v>
      </c>
      <c r="K536">
        <v>170</v>
      </c>
      <c r="L536">
        <v>106</v>
      </c>
      <c r="M536">
        <v>83</v>
      </c>
      <c r="N536">
        <v>128</v>
      </c>
      <c r="O536">
        <v>2708</v>
      </c>
      <c r="P536" t="str">
        <f t="shared" si="48"/>
        <v>Cobble</v>
      </c>
      <c r="Q536" t="str">
        <f t="shared" si="49"/>
        <v>SC2</v>
      </c>
      <c r="R536" t="s">
        <v>53</v>
      </c>
    </row>
    <row r="537" spans="1:18" x14ac:dyDescent="0.25">
      <c r="A537" s="39">
        <v>146</v>
      </c>
      <c r="B537" s="38">
        <v>111691</v>
      </c>
      <c r="C537" s="38">
        <v>230000111691</v>
      </c>
      <c r="D537" s="41">
        <v>393</v>
      </c>
      <c r="E537" s="41">
        <v>693</v>
      </c>
      <c r="F537" s="41">
        <v>3</v>
      </c>
      <c r="G537" s="68"/>
      <c r="H537" s="68" t="s">
        <v>103</v>
      </c>
      <c r="I537" s="68"/>
      <c r="J537">
        <v>32</v>
      </c>
      <c r="K537">
        <v>145</v>
      </c>
      <c r="L537">
        <v>105</v>
      </c>
      <c r="M537">
        <v>63</v>
      </c>
      <c r="N537">
        <v>128</v>
      </c>
      <c r="O537">
        <v>1716</v>
      </c>
      <c r="P537" t="str">
        <f t="shared" si="48"/>
        <v>Cobble</v>
      </c>
      <c r="Q537" t="str">
        <f t="shared" si="49"/>
        <v>SC2</v>
      </c>
      <c r="R537" t="s">
        <v>53</v>
      </c>
    </row>
    <row r="538" spans="1:18" x14ac:dyDescent="0.25">
      <c r="A538" s="39">
        <v>217</v>
      </c>
      <c r="B538" s="38">
        <v>111692</v>
      </c>
      <c r="C538" s="38">
        <v>230000111692</v>
      </c>
      <c r="D538" s="41">
        <v>338</v>
      </c>
      <c r="E538" s="40">
        <v>638</v>
      </c>
      <c r="F538" s="41">
        <v>3</v>
      </c>
      <c r="G538" s="68"/>
      <c r="H538" s="68" t="s">
        <v>103</v>
      </c>
      <c r="I538" s="68"/>
      <c r="J538">
        <v>32</v>
      </c>
      <c r="K538">
        <v>111</v>
      </c>
      <c r="L538">
        <v>81</v>
      </c>
      <c r="M538">
        <v>77</v>
      </c>
      <c r="N538">
        <v>90</v>
      </c>
      <c r="O538">
        <v>969</v>
      </c>
      <c r="P538" t="str">
        <f t="shared" si="48"/>
        <v>Cobble</v>
      </c>
      <c r="Q538" t="str">
        <f t="shared" si="49"/>
        <v>SC1</v>
      </c>
      <c r="R538" t="s">
        <v>53</v>
      </c>
    </row>
    <row r="539" spans="1:18" x14ac:dyDescent="0.25">
      <c r="A539" s="39">
        <v>70</v>
      </c>
      <c r="B539" s="38">
        <v>111697</v>
      </c>
      <c r="C539" s="38">
        <v>230000111697</v>
      </c>
      <c r="D539" s="41">
        <v>235</v>
      </c>
      <c r="E539" s="41">
        <v>535</v>
      </c>
      <c r="F539" s="41">
        <v>2</v>
      </c>
      <c r="G539" s="68"/>
      <c r="H539" s="68" t="s">
        <v>103</v>
      </c>
      <c r="I539" s="68"/>
      <c r="J539">
        <v>32</v>
      </c>
      <c r="K539">
        <v>115</v>
      </c>
      <c r="L539">
        <v>89</v>
      </c>
      <c r="M539">
        <v>65</v>
      </c>
      <c r="N539">
        <v>128</v>
      </c>
      <c r="O539">
        <v>985</v>
      </c>
      <c r="P539" t="str">
        <f t="shared" si="48"/>
        <v>Cobble</v>
      </c>
      <c r="Q539" t="str">
        <f t="shared" si="49"/>
        <v>SC2</v>
      </c>
      <c r="R539" t="s">
        <v>53</v>
      </c>
    </row>
    <row r="540" spans="1:18" x14ac:dyDescent="0.25">
      <c r="A540" s="39">
        <v>124</v>
      </c>
      <c r="B540" s="38">
        <v>111707</v>
      </c>
      <c r="C540" s="38">
        <v>230000111707</v>
      </c>
      <c r="D540" s="41">
        <v>173</v>
      </c>
      <c r="E540" s="41">
        <v>473</v>
      </c>
      <c r="F540" s="41">
        <v>1</v>
      </c>
      <c r="G540" s="68"/>
      <c r="H540" s="68" t="s">
        <v>103</v>
      </c>
      <c r="I540" s="68"/>
      <c r="J540">
        <v>32</v>
      </c>
      <c r="K540">
        <v>151</v>
      </c>
      <c r="L540">
        <v>98</v>
      </c>
      <c r="M540">
        <v>58</v>
      </c>
      <c r="N540">
        <v>90</v>
      </c>
      <c r="O540">
        <v>1186</v>
      </c>
      <c r="P540" t="str">
        <f t="shared" si="48"/>
        <v>Cobble</v>
      </c>
      <c r="Q540" t="str">
        <f t="shared" si="49"/>
        <v>SC1</v>
      </c>
      <c r="R540" t="s">
        <v>53</v>
      </c>
    </row>
    <row r="541" spans="1:18" x14ac:dyDescent="0.25">
      <c r="A541" s="39">
        <v>143</v>
      </c>
      <c r="B541" s="38">
        <v>111710</v>
      </c>
      <c r="C541" s="38">
        <v>230000111710</v>
      </c>
      <c r="D541" s="41">
        <v>367</v>
      </c>
      <c r="E541" s="41">
        <v>667</v>
      </c>
      <c r="F541" s="41">
        <v>3</v>
      </c>
      <c r="G541" s="68"/>
      <c r="H541" s="68" t="s">
        <v>103</v>
      </c>
      <c r="I541" s="68"/>
      <c r="J541">
        <v>32</v>
      </c>
      <c r="K541">
        <v>107</v>
      </c>
      <c r="L541">
        <v>85</v>
      </c>
      <c r="M541">
        <v>63</v>
      </c>
      <c r="N541">
        <v>90</v>
      </c>
      <c r="O541">
        <v>830</v>
      </c>
      <c r="P541" t="str">
        <f t="shared" si="48"/>
        <v>Cobble</v>
      </c>
      <c r="Q541" t="str">
        <f t="shared" si="49"/>
        <v>SC1</v>
      </c>
      <c r="R541" t="s">
        <v>53</v>
      </c>
    </row>
    <row r="542" spans="1:18" x14ac:dyDescent="0.25">
      <c r="A542" s="39">
        <v>79</v>
      </c>
      <c r="B542" s="38">
        <v>111713</v>
      </c>
      <c r="C542" s="38">
        <v>230000111713</v>
      </c>
      <c r="D542" s="41">
        <v>223</v>
      </c>
      <c r="E542" s="41">
        <v>523</v>
      </c>
      <c r="F542" s="41">
        <v>2</v>
      </c>
      <c r="G542" s="68"/>
      <c r="H542" s="68" t="s">
        <v>103</v>
      </c>
      <c r="I542" s="68"/>
      <c r="J542">
        <v>32</v>
      </c>
      <c r="K542">
        <v>104</v>
      </c>
      <c r="L542">
        <v>86</v>
      </c>
      <c r="M542">
        <v>45</v>
      </c>
      <c r="N542">
        <v>90</v>
      </c>
      <c r="O542">
        <v>730</v>
      </c>
      <c r="P542" t="str">
        <f t="shared" si="48"/>
        <v>Cobble</v>
      </c>
      <c r="Q542" t="str">
        <f t="shared" si="49"/>
        <v>SC1</v>
      </c>
      <c r="R542" t="s">
        <v>53</v>
      </c>
    </row>
    <row r="543" spans="1:18" x14ac:dyDescent="0.25">
      <c r="A543" s="39">
        <v>160</v>
      </c>
      <c r="B543" s="38">
        <v>111721</v>
      </c>
      <c r="C543" s="38">
        <v>230000111721</v>
      </c>
      <c r="D543" s="41">
        <v>366</v>
      </c>
      <c r="E543" s="40">
        <v>666</v>
      </c>
      <c r="F543" s="41">
        <v>3</v>
      </c>
      <c r="G543" s="68"/>
      <c r="H543" s="68" t="s">
        <v>103</v>
      </c>
      <c r="I543" s="68"/>
      <c r="J543">
        <v>32</v>
      </c>
      <c r="K543">
        <v>187</v>
      </c>
      <c r="L543">
        <v>97</v>
      </c>
      <c r="M543">
        <v>51</v>
      </c>
      <c r="N543">
        <v>90</v>
      </c>
      <c r="O543">
        <v>1395</v>
      </c>
      <c r="P543" t="str">
        <f t="shared" si="48"/>
        <v>Cobble</v>
      </c>
      <c r="Q543" t="str">
        <f t="shared" si="49"/>
        <v>SC1</v>
      </c>
      <c r="R543" t="s">
        <v>53</v>
      </c>
    </row>
    <row r="544" spans="1:18" x14ac:dyDescent="0.25">
      <c r="A544" s="39">
        <v>214</v>
      </c>
      <c r="B544" s="38">
        <v>111724</v>
      </c>
      <c r="C544" s="38">
        <v>230000111724</v>
      </c>
      <c r="D544" s="41">
        <v>339</v>
      </c>
      <c r="E544" s="41">
        <v>639</v>
      </c>
      <c r="F544" s="41">
        <v>3</v>
      </c>
      <c r="G544" s="68"/>
      <c r="H544" s="68" t="s">
        <v>103</v>
      </c>
      <c r="I544" s="68"/>
      <c r="J544">
        <v>32</v>
      </c>
      <c r="K544">
        <v>169</v>
      </c>
      <c r="L544">
        <v>128</v>
      </c>
      <c r="M544">
        <v>69</v>
      </c>
      <c r="N544">
        <v>128</v>
      </c>
      <c r="O544">
        <v>2436</v>
      </c>
      <c r="P544" t="str">
        <f t="shared" si="48"/>
        <v>Cobble</v>
      </c>
      <c r="Q544" t="str">
        <f t="shared" si="49"/>
        <v>SC2</v>
      </c>
      <c r="R544" t="s">
        <v>53</v>
      </c>
    </row>
    <row r="545" spans="1:19" x14ac:dyDescent="0.25">
      <c r="A545" s="39">
        <v>42</v>
      </c>
      <c r="B545" s="38">
        <v>111727</v>
      </c>
      <c r="C545" s="38">
        <v>230000111727</v>
      </c>
      <c r="D545" s="41">
        <v>283</v>
      </c>
      <c r="E545" s="41">
        <v>583</v>
      </c>
      <c r="F545" s="41">
        <v>2</v>
      </c>
      <c r="G545" s="68"/>
      <c r="H545" s="68" t="s">
        <v>103</v>
      </c>
      <c r="I545" s="68"/>
      <c r="J545">
        <v>32</v>
      </c>
      <c r="K545">
        <v>165</v>
      </c>
      <c r="L545">
        <v>125</v>
      </c>
      <c r="M545">
        <v>60</v>
      </c>
      <c r="N545">
        <v>128</v>
      </c>
      <c r="O545">
        <v>2087</v>
      </c>
      <c r="P545" t="str">
        <f t="shared" si="48"/>
        <v>Cobble</v>
      </c>
      <c r="Q545" t="str">
        <f t="shared" si="49"/>
        <v>SC2</v>
      </c>
      <c r="R545" t="s">
        <v>53</v>
      </c>
    </row>
    <row r="546" spans="1:19" x14ac:dyDescent="0.25">
      <c r="A546" s="39">
        <v>99</v>
      </c>
      <c r="B546" s="38">
        <v>111731</v>
      </c>
      <c r="C546" s="38">
        <v>230000111731</v>
      </c>
      <c r="D546" s="41">
        <v>104</v>
      </c>
      <c r="E546" s="40">
        <v>404</v>
      </c>
      <c r="F546" s="40">
        <v>1</v>
      </c>
      <c r="G546" s="80"/>
      <c r="H546" s="80" t="s">
        <v>103</v>
      </c>
      <c r="I546" s="80"/>
      <c r="J546">
        <v>32</v>
      </c>
      <c r="K546">
        <v>145</v>
      </c>
      <c r="L546">
        <v>98</v>
      </c>
      <c r="M546">
        <v>56</v>
      </c>
      <c r="N546">
        <v>128</v>
      </c>
      <c r="O546">
        <v>1335</v>
      </c>
      <c r="P546" t="str">
        <f t="shared" si="48"/>
        <v>Cobble</v>
      </c>
      <c r="Q546" t="str">
        <f t="shared" si="49"/>
        <v>SC2</v>
      </c>
      <c r="R546" t="s">
        <v>53</v>
      </c>
    </row>
    <row r="547" spans="1:19" x14ac:dyDescent="0.25">
      <c r="A547" s="39">
        <v>65</v>
      </c>
      <c r="B547" s="38">
        <v>111739</v>
      </c>
      <c r="C547" s="38">
        <v>230000111739</v>
      </c>
      <c r="D547" s="41">
        <v>233</v>
      </c>
      <c r="E547" s="41">
        <v>533</v>
      </c>
      <c r="F547" s="41">
        <v>2</v>
      </c>
      <c r="G547" s="68"/>
      <c r="H547" s="68" t="s">
        <v>103</v>
      </c>
      <c r="I547" s="68"/>
      <c r="J547">
        <v>32</v>
      </c>
      <c r="K547">
        <v>99</v>
      </c>
      <c r="L547">
        <v>86</v>
      </c>
      <c r="M547">
        <v>33</v>
      </c>
      <c r="N547">
        <v>90</v>
      </c>
      <c r="O547">
        <v>557</v>
      </c>
      <c r="P547" t="str">
        <f t="shared" si="48"/>
        <v>Cobble</v>
      </c>
      <c r="Q547" t="str">
        <f t="shared" si="49"/>
        <v>SC1</v>
      </c>
      <c r="R547" t="s">
        <v>53</v>
      </c>
    </row>
    <row r="548" spans="1:19" x14ac:dyDescent="0.25">
      <c r="A548" s="39">
        <v>211</v>
      </c>
      <c r="B548" s="38">
        <v>111740</v>
      </c>
      <c r="C548" s="38">
        <v>230000111740</v>
      </c>
      <c r="D548" s="41">
        <v>330</v>
      </c>
      <c r="E548" s="40">
        <v>630</v>
      </c>
      <c r="F548" s="41">
        <v>3</v>
      </c>
      <c r="G548" s="68"/>
      <c r="H548" s="68" t="s">
        <v>103</v>
      </c>
      <c r="I548" s="68"/>
      <c r="J548">
        <v>32</v>
      </c>
      <c r="K548">
        <v>145</v>
      </c>
      <c r="L548">
        <v>94</v>
      </c>
      <c r="M548">
        <v>62</v>
      </c>
      <c r="N548">
        <v>90</v>
      </c>
      <c r="O548">
        <v>1384</v>
      </c>
      <c r="P548" t="str">
        <f t="shared" si="48"/>
        <v>Cobble</v>
      </c>
      <c r="Q548" t="str">
        <f t="shared" si="49"/>
        <v>SC1</v>
      </c>
      <c r="R548" t="s">
        <v>53</v>
      </c>
    </row>
    <row r="549" spans="1:19" x14ac:dyDescent="0.25">
      <c r="A549" s="39">
        <v>33</v>
      </c>
      <c r="B549" s="38">
        <v>111742</v>
      </c>
      <c r="C549" s="38">
        <v>230000111742</v>
      </c>
      <c r="D549" s="41">
        <v>265</v>
      </c>
      <c r="E549" s="41">
        <v>565</v>
      </c>
      <c r="F549" s="41">
        <v>2</v>
      </c>
      <c r="G549" s="68"/>
      <c r="H549" s="68" t="s">
        <v>103</v>
      </c>
      <c r="I549" s="68"/>
      <c r="J549">
        <v>32</v>
      </c>
      <c r="K549">
        <v>111</v>
      </c>
      <c r="L549">
        <v>72</v>
      </c>
      <c r="M549">
        <v>46</v>
      </c>
      <c r="N549">
        <v>90</v>
      </c>
      <c r="O549">
        <v>646</v>
      </c>
      <c r="P549" t="str">
        <f t="shared" si="48"/>
        <v>Cobble</v>
      </c>
      <c r="Q549" t="str">
        <f t="shared" si="49"/>
        <v>SC1</v>
      </c>
      <c r="R549" t="s">
        <v>53</v>
      </c>
    </row>
    <row r="550" spans="1:19" x14ac:dyDescent="0.25">
      <c r="A550" s="39">
        <v>205</v>
      </c>
      <c r="B550" s="38">
        <v>111743</v>
      </c>
      <c r="C550" s="38">
        <v>230000111743</v>
      </c>
      <c r="D550" s="41">
        <v>326</v>
      </c>
      <c r="E550" s="40">
        <v>626</v>
      </c>
      <c r="F550" s="41">
        <v>3</v>
      </c>
      <c r="G550" s="68"/>
      <c r="H550" s="68" t="s">
        <v>103</v>
      </c>
      <c r="I550" s="68"/>
      <c r="J550">
        <v>32</v>
      </c>
      <c r="K550">
        <v>119</v>
      </c>
      <c r="L550">
        <v>97</v>
      </c>
      <c r="M550">
        <v>74</v>
      </c>
      <c r="N550">
        <v>90</v>
      </c>
      <c r="O550">
        <v>1151</v>
      </c>
      <c r="P550" t="str">
        <f t="shared" si="48"/>
        <v>Cobble</v>
      </c>
      <c r="Q550" t="str">
        <f t="shared" si="49"/>
        <v>SC1</v>
      </c>
      <c r="R550" t="s">
        <v>53</v>
      </c>
    </row>
    <row r="551" spans="1:19" x14ac:dyDescent="0.25">
      <c r="A551" s="39">
        <v>204</v>
      </c>
      <c r="B551" s="38">
        <v>111744</v>
      </c>
      <c r="C551" s="38">
        <v>230000111744</v>
      </c>
      <c r="D551" s="41">
        <v>328</v>
      </c>
      <c r="E551" s="40">
        <v>628</v>
      </c>
      <c r="F551" s="41">
        <v>3</v>
      </c>
      <c r="G551" s="68"/>
      <c r="H551" s="68" t="s">
        <v>103</v>
      </c>
      <c r="I551" s="68"/>
      <c r="J551">
        <v>32</v>
      </c>
      <c r="K551">
        <v>113</v>
      </c>
      <c r="L551">
        <v>96</v>
      </c>
      <c r="M551">
        <v>57</v>
      </c>
      <c r="N551">
        <v>90</v>
      </c>
      <c r="O551">
        <v>914</v>
      </c>
      <c r="P551" t="str">
        <f t="shared" ref="P551:P559" si="50">IF(N551 &lt;=2, "Silt", IF(N551&lt;=2.8, "Sand", (IF(N551&lt;=64, "Gravel",(IF(N551&lt;=256, "Cobble",("Boulder")))))))</f>
        <v>Cobble</v>
      </c>
      <c r="Q551" t="str">
        <f t="shared" si="49"/>
        <v>SC1</v>
      </c>
      <c r="R551" t="s">
        <v>53</v>
      </c>
    </row>
    <row r="552" spans="1:19" x14ac:dyDescent="0.25">
      <c r="A552" s="39">
        <v>62</v>
      </c>
      <c r="B552" s="38">
        <v>111747</v>
      </c>
      <c r="C552" s="38">
        <v>230000111747</v>
      </c>
      <c r="D552" s="41">
        <v>202</v>
      </c>
      <c r="E552" s="40">
        <v>502</v>
      </c>
      <c r="F552" s="41">
        <v>2</v>
      </c>
      <c r="G552" s="68"/>
      <c r="H552" s="68" t="s">
        <v>103</v>
      </c>
      <c r="I552" s="68"/>
      <c r="J552">
        <v>32</v>
      </c>
      <c r="K552">
        <v>110</v>
      </c>
      <c r="L552">
        <v>100</v>
      </c>
      <c r="M552">
        <v>59</v>
      </c>
      <c r="N552">
        <v>128</v>
      </c>
      <c r="O552">
        <v>897</v>
      </c>
      <c r="P552" t="str">
        <f t="shared" si="50"/>
        <v>Cobble</v>
      </c>
      <c r="Q552" t="str">
        <f t="shared" si="49"/>
        <v>SC2</v>
      </c>
      <c r="R552" t="s">
        <v>53</v>
      </c>
    </row>
    <row r="553" spans="1:19" x14ac:dyDescent="0.25">
      <c r="A553" s="39">
        <v>155</v>
      </c>
      <c r="B553" s="38">
        <v>111748</v>
      </c>
      <c r="C553" s="38">
        <v>230000111748</v>
      </c>
      <c r="D553" s="41">
        <v>361</v>
      </c>
      <c r="E553" s="41">
        <v>661</v>
      </c>
      <c r="F553" s="41">
        <v>3</v>
      </c>
      <c r="G553" s="68"/>
      <c r="H553" s="68" t="s">
        <v>103</v>
      </c>
      <c r="I553" s="68"/>
      <c r="J553">
        <v>32</v>
      </c>
      <c r="K553">
        <v>154</v>
      </c>
      <c r="L553">
        <v>99</v>
      </c>
      <c r="M553">
        <v>80</v>
      </c>
      <c r="N553">
        <v>128</v>
      </c>
      <c r="O553">
        <v>1669</v>
      </c>
      <c r="P553" t="str">
        <f t="shared" si="50"/>
        <v>Cobble</v>
      </c>
      <c r="Q553" t="str">
        <f t="shared" si="49"/>
        <v>SC2</v>
      </c>
      <c r="R553" t="s">
        <v>53</v>
      </c>
    </row>
    <row r="554" spans="1:19" x14ac:dyDescent="0.25">
      <c r="A554" s="39">
        <v>157</v>
      </c>
      <c r="B554" s="38">
        <v>111749</v>
      </c>
      <c r="C554" s="38">
        <v>230000111749</v>
      </c>
      <c r="D554" s="41">
        <v>354</v>
      </c>
      <c r="E554" s="40">
        <v>654</v>
      </c>
      <c r="F554" s="41">
        <v>3</v>
      </c>
      <c r="G554" s="68"/>
      <c r="H554" s="68" t="s">
        <v>103</v>
      </c>
      <c r="I554" s="68"/>
      <c r="J554">
        <v>32</v>
      </c>
      <c r="K554">
        <v>157</v>
      </c>
      <c r="L554">
        <v>125</v>
      </c>
      <c r="M554">
        <v>80</v>
      </c>
      <c r="N554">
        <v>128</v>
      </c>
      <c r="O554">
        <v>1961</v>
      </c>
      <c r="P554" t="str">
        <f t="shared" si="50"/>
        <v>Cobble</v>
      </c>
      <c r="Q554" t="str">
        <f t="shared" si="49"/>
        <v>SC2</v>
      </c>
      <c r="R554" t="s">
        <v>53</v>
      </c>
    </row>
    <row r="555" spans="1:19" x14ac:dyDescent="0.25">
      <c r="A555" s="77">
        <v>265</v>
      </c>
      <c r="B555" s="78">
        <v>607529</v>
      </c>
      <c r="C555" s="78">
        <v>228000607529</v>
      </c>
      <c r="D555" s="41" t="s">
        <v>70</v>
      </c>
      <c r="E555" s="41" t="s">
        <v>70</v>
      </c>
      <c r="F555" s="41" t="s">
        <v>25</v>
      </c>
      <c r="G555" s="68"/>
      <c r="H555" s="68"/>
      <c r="I555" s="68"/>
      <c r="J555" s="79">
        <v>23</v>
      </c>
      <c r="K555" s="79">
        <v>113</v>
      </c>
      <c r="L555" s="79">
        <v>52</v>
      </c>
      <c r="M555" s="79">
        <v>43</v>
      </c>
      <c r="N555" s="9">
        <v>64</v>
      </c>
      <c r="O555" s="9">
        <v>475</v>
      </c>
      <c r="P555" s="79" t="str">
        <f t="shared" si="50"/>
        <v>Gravel</v>
      </c>
      <c r="Q555" s="79" t="str">
        <f t="shared" si="49"/>
        <v>VCG2</v>
      </c>
      <c r="R555" s="79" t="s">
        <v>52</v>
      </c>
      <c r="S555" t="s">
        <v>94</v>
      </c>
    </row>
    <row r="556" spans="1:19" x14ac:dyDescent="0.25">
      <c r="A556" s="55">
        <v>277</v>
      </c>
      <c r="B556" s="56">
        <v>607545</v>
      </c>
      <c r="C556" s="56">
        <v>228000607545</v>
      </c>
      <c r="D556" s="57">
        <v>298</v>
      </c>
      <c r="E556" s="54">
        <v>598</v>
      </c>
      <c r="F556" s="57">
        <v>2</v>
      </c>
      <c r="G556" s="81"/>
      <c r="H556" s="81"/>
      <c r="I556" s="81"/>
      <c r="J556" s="18">
        <v>23</v>
      </c>
      <c r="K556" s="18">
        <v>71</v>
      </c>
      <c r="L556" s="18">
        <v>65</v>
      </c>
      <c r="M556" s="18">
        <v>55</v>
      </c>
      <c r="N556" s="18">
        <v>64</v>
      </c>
      <c r="O556" s="18">
        <v>387</v>
      </c>
      <c r="P556" s="18" t="str">
        <f t="shared" si="50"/>
        <v>Gravel</v>
      </c>
      <c r="Q556" s="18" t="str">
        <f t="shared" si="49"/>
        <v>VCG2</v>
      </c>
      <c r="R556" s="18" t="s">
        <v>52</v>
      </c>
      <c r="S556" s="18" t="s">
        <v>88</v>
      </c>
    </row>
    <row r="557" spans="1:19" x14ac:dyDescent="0.25">
      <c r="C557" s="1">
        <v>209000132802</v>
      </c>
      <c r="D557" s="41" t="s">
        <v>70</v>
      </c>
      <c r="E557" s="41" t="s">
        <v>70</v>
      </c>
      <c r="F557" s="68" t="s">
        <v>25</v>
      </c>
      <c r="H557" s="76" t="s">
        <v>107</v>
      </c>
      <c r="I557" s="68"/>
      <c r="J557">
        <v>23</v>
      </c>
      <c r="K557">
        <v>184</v>
      </c>
      <c r="L557">
        <v>155</v>
      </c>
      <c r="M557">
        <v>105</v>
      </c>
      <c r="N557">
        <v>180</v>
      </c>
      <c r="O557">
        <v>4768</v>
      </c>
      <c r="P557" s="18" t="str">
        <f t="shared" si="50"/>
        <v>Cobble</v>
      </c>
      <c r="Q557" s="18" t="str">
        <f t="shared" si="49"/>
        <v>LC1</v>
      </c>
      <c r="R557" s="18"/>
    </row>
    <row r="558" spans="1:19" x14ac:dyDescent="0.25">
      <c r="C558" s="1">
        <v>209000132723</v>
      </c>
      <c r="D558" s="41" t="s">
        <v>70</v>
      </c>
      <c r="E558" s="41" t="s">
        <v>70</v>
      </c>
      <c r="F558" s="68" t="s">
        <v>25</v>
      </c>
      <c r="H558" s="76" t="s">
        <v>107</v>
      </c>
      <c r="I558"/>
      <c r="J558">
        <v>23</v>
      </c>
      <c r="K558">
        <v>207</v>
      </c>
      <c r="L558">
        <v>204</v>
      </c>
      <c r="M558">
        <v>91</v>
      </c>
      <c r="N558">
        <v>180</v>
      </c>
      <c r="O558">
        <v>5526</v>
      </c>
      <c r="P558" s="18" t="str">
        <f t="shared" si="50"/>
        <v>Cobble</v>
      </c>
      <c r="Q558" s="18" t="str">
        <f t="shared" si="49"/>
        <v>LC1</v>
      </c>
      <c r="R558" s="18"/>
    </row>
    <row r="559" spans="1:19" x14ac:dyDescent="0.25">
      <c r="C559" s="1">
        <v>209000132797</v>
      </c>
      <c r="D559" s="41" t="s">
        <v>70</v>
      </c>
      <c r="E559" s="41" t="s">
        <v>70</v>
      </c>
      <c r="F559" s="68" t="s">
        <v>25</v>
      </c>
      <c r="H559" s="76" t="s">
        <v>107</v>
      </c>
      <c r="I559"/>
      <c r="J559">
        <v>23</v>
      </c>
      <c r="K559">
        <v>411</v>
      </c>
      <c r="L559">
        <v>280</v>
      </c>
      <c r="M559">
        <v>220</v>
      </c>
      <c r="N559" t="s">
        <v>68</v>
      </c>
      <c r="O559">
        <v>29700</v>
      </c>
      <c r="P559" s="18" t="str">
        <f t="shared" si="50"/>
        <v>Boulder</v>
      </c>
      <c r="Q559" s="18" t="b">
        <f>IF(N559 &lt;=2, "silt", IF(N559&lt;=2.8, "VFG1", (IF(N559&lt;=4, "VFG2",(IF(N559&lt;=5.6, "FG1",(IF(N559&lt;=8, "FG2",(IF(N559&lt;=11, "MG1",(IF(N559&lt;=16, "MG2",(IF(N559&lt;=22.6, "CG1",(IF(N559&lt;=32, "CG2",(IF(N559&lt;=45, "VCG1",(IF(N559&lt;=64, "VCG2",(IF(N559&lt;=90, "SC1",(IF(N559&lt;=128, "SC2",(IF(N559&lt;=180, "LC1",(IF(N559&lt;=256, "LC2",(IF(N559&lt;=362, "SB1",(IF(N559&lt;=512, "SB2",(IF(N559&lt;=1024, "MB",(IF(N559&lt;=2048, "LVLB"))))))))))))))))))))))))))))))))))))</f>
        <v>0</v>
      </c>
      <c r="R559" s="18"/>
    </row>
  </sheetData>
  <sortState ref="A5:S559">
    <sortCondition ref="I5:I559"/>
    <sortCondition ref="B5:B5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7"/>
  <sheetViews>
    <sheetView workbookViewId="0">
      <selection activeCell="F205" sqref="F205:F227"/>
    </sheetView>
  </sheetViews>
  <sheetFormatPr defaultRowHeight="15" x14ac:dyDescent="0.25"/>
  <cols>
    <col min="3" max="3" width="15.7109375" bestFit="1" customWidth="1"/>
    <col min="6" max="6" width="13.42578125" bestFit="1" customWidth="1"/>
    <col min="7" max="7" width="10.28515625" bestFit="1" customWidth="1"/>
    <col min="8" max="8" width="13.42578125" bestFit="1" customWidth="1"/>
    <col min="12" max="12" width="19" bestFit="1" customWidth="1"/>
    <col min="13" max="13" width="10.42578125" bestFit="1" customWidth="1"/>
    <col min="16" max="16" width="10.42578125" bestFit="1" customWidth="1"/>
    <col min="21" max="21" width="10.28515625" customWidth="1"/>
  </cols>
  <sheetData>
    <row r="1" spans="1:27" x14ac:dyDescent="0.25">
      <c r="A1" s="2" t="s">
        <v>93</v>
      </c>
      <c r="B1" s="38"/>
      <c r="C1" s="38"/>
      <c r="D1" s="38"/>
      <c r="E1" s="38"/>
      <c r="F1" s="38"/>
      <c r="G1" s="38"/>
    </row>
    <row r="2" spans="1:27" x14ac:dyDescent="0.25">
      <c r="A2" s="2"/>
      <c r="B2" s="38"/>
      <c r="C2" s="38"/>
      <c r="D2" s="38"/>
      <c r="E2" s="38"/>
      <c r="F2" s="38"/>
      <c r="G2" s="38"/>
    </row>
    <row r="3" spans="1:27" ht="15.75" thickBot="1" x14ac:dyDescent="0.3">
      <c r="B3" s="38"/>
      <c r="C3" s="38"/>
      <c r="D3" s="11" t="s">
        <v>67</v>
      </c>
      <c r="E3" s="11" t="s">
        <v>39</v>
      </c>
      <c r="F3" s="38"/>
      <c r="G3" s="38"/>
    </row>
    <row r="4" spans="1:27" x14ac:dyDescent="0.25">
      <c r="A4" s="2" t="s">
        <v>34</v>
      </c>
      <c r="B4" s="11" t="s">
        <v>35</v>
      </c>
      <c r="C4" s="11" t="s">
        <v>36</v>
      </c>
      <c r="D4" s="12" t="s">
        <v>37</v>
      </c>
      <c r="E4" s="12" t="s">
        <v>37</v>
      </c>
      <c r="F4" s="12" t="s">
        <v>90</v>
      </c>
      <c r="G4" s="12" t="s">
        <v>91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48</v>
      </c>
      <c r="P4" s="2" t="s">
        <v>49</v>
      </c>
      <c r="Q4" s="2" t="s">
        <v>95</v>
      </c>
      <c r="R4" s="19" t="s">
        <v>77</v>
      </c>
      <c r="U4" s="32">
        <v>1</v>
      </c>
      <c r="V4" s="34">
        <f>COUNTIF(G5:G507, "1")</f>
        <v>100</v>
      </c>
    </row>
    <row r="5" spans="1:27" x14ac:dyDescent="0.25">
      <c r="A5" s="39">
        <v>94</v>
      </c>
      <c r="B5" s="38">
        <v>111558</v>
      </c>
      <c r="C5" s="38">
        <v>230000111558</v>
      </c>
      <c r="D5" s="40">
        <v>100</v>
      </c>
      <c r="E5" s="40">
        <v>400</v>
      </c>
      <c r="F5" s="40">
        <v>1</v>
      </c>
      <c r="G5" s="40"/>
      <c r="H5">
        <v>32</v>
      </c>
      <c r="I5">
        <v>145</v>
      </c>
      <c r="J5">
        <v>118</v>
      </c>
      <c r="K5">
        <v>52</v>
      </c>
      <c r="L5">
        <v>128</v>
      </c>
      <c r="M5">
        <v>1424</v>
      </c>
      <c r="N5" t="str">
        <f>IF(L5 &lt;=2, "Silt", IF(L5&lt;=2.8, "Sand", (IF(L5&lt;=64, "Gravel",(IF(L5&lt;=256, "Cobble",("Boulder")))))))</f>
        <v>Cobble</v>
      </c>
      <c r="O5" t="str">
        <f>IF(L5 &lt;=2, "silt", IF(L5&lt;=2.8, "VFG1", (IF(L5&lt;=4, "VFG2",(IF(L5&lt;=5.6, "FG1",(IF(L5&lt;=8, "FG2",(IF(L5&lt;=11, "MG1",(IF(L5&lt;=16, "MG2",(IF(L5&lt;=22.6, "CG1",(IF(L5&lt;=32, "CG2",(IF(L5&lt;=45, "VCG1",(IF(L5&lt;=64, "VCG2",(IF(L5&lt;=90, "SC1",(IF(L5&lt;=128, "SC2",(IF(L5&lt;=180, "LC1",(IF(L5&lt;=256, "LC2",(IF(L5&lt;=362, "SB1",(IF(L5&lt;=512, "SB2",(IF(L5&lt;=1024, "MB",(IF(L5&lt;=2048, "LVLB"))))))))))))))))))))))))))))))))))))</f>
        <v>SC2</v>
      </c>
      <c r="P5" t="s">
        <v>53</v>
      </c>
      <c r="R5" s="15" t="s">
        <v>78</v>
      </c>
      <c r="U5" s="29" t="s">
        <v>73</v>
      </c>
      <c r="V5" s="35">
        <f>COUNTIF(G5:G507, "2A")</f>
        <v>50</v>
      </c>
    </row>
    <row r="6" spans="1:27" x14ac:dyDescent="0.25">
      <c r="A6" s="39">
        <v>83</v>
      </c>
      <c r="B6" s="38">
        <v>111677</v>
      </c>
      <c r="C6" s="38">
        <v>230000111677</v>
      </c>
      <c r="D6" s="41">
        <v>101</v>
      </c>
      <c r="E6" s="41">
        <v>401</v>
      </c>
      <c r="F6" s="41">
        <v>1</v>
      </c>
      <c r="G6" s="41">
        <v>1</v>
      </c>
      <c r="H6">
        <v>32</v>
      </c>
      <c r="I6">
        <v>90</v>
      </c>
      <c r="J6">
        <v>78</v>
      </c>
      <c r="K6">
        <v>69</v>
      </c>
      <c r="L6">
        <v>90</v>
      </c>
      <c r="M6">
        <v>608</v>
      </c>
      <c r="N6" t="str">
        <f t="shared" ref="N6:N69" si="0">IF(L6 &lt;=2, "Silt", IF(L6&lt;=2.8, "Sand", (IF(L6&lt;=64, "Gravel",(IF(L6&lt;=256, "Cobble",("Boulder")))))))</f>
        <v>Cobble</v>
      </c>
      <c r="O6" t="str">
        <f t="shared" ref="O6:O69" si="1">IF(L6 &lt;=2, "silt", IF(L6&lt;=2.8, "VFG1", (IF(L6&lt;=4, "VFG2",(IF(L6&lt;=5.6, "FG1",(IF(L6&lt;=8, "FG2",(IF(L6&lt;=11, "MG1",(IF(L6&lt;=16, "MG2",(IF(L6&lt;=22.6, "CG1",(IF(L6&lt;=32, "CG2",(IF(L6&lt;=45, "VCG1",(IF(L6&lt;=64, "VCG2",(IF(L6&lt;=90, "SC1",(IF(L6&lt;=128, "SC2",(IF(L6&lt;=180, "LC1",(IF(L6&lt;=256, "LC2",(IF(L6&lt;=362, "SB1",(IF(L6&lt;=512, "SB2",(IF(L6&lt;=1024, "MB",(IF(L6&lt;=2048, "LVLB"))))))))))))))))))))))))))))))))))))</f>
        <v>SC1</v>
      </c>
      <c r="P6" t="s">
        <v>53</v>
      </c>
      <c r="R6" s="20" t="s">
        <v>76</v>
      </c>
      <c r="U6" s="29" t="s">
        <v>74</v>
      </c>
      <c r="V6" s="36">
        <f>COUNTIF(G5:G507, "2B")</f>
        <v>50</v>
      </c>
    </row>
    <row r="7" spans="1:27" ht="15.75" thickBot="1" x14ac:dyDescent="0.3">
      <c r="A7" s="39">
        <v>90</v>
      </c>
      <c r="B7" s="38">
        <v>111624</v>
      </c>
      <c r="C7" s="38">
        <v>230000111624</v>
      </c>
      <c r="D7" s="41">
        <v>102</v>
      </c>
      <c r="E7" s="40">
        <v>402</v>
      </c>
      <c r="F7" s="40">
        <v>1</v>
      </c>
      <c r="G7" s="40">
        <v>1</v>
      </c>
      <c r="H7">
        <v>32</v>
      </c>
      <c r="I7">
        <v>157</v>
      </c>
      <c r="J7">
        <v>152</v>
      </c>
      <c r="K7">
        <v>82</v>
      </c>
      <c r="L7">
        <v>180</v>
      </c>
      <c r="M7">
        <v>2584</v>
      </c>
      <c r="N7" t="str">
        <f t="shared" si="0"/>
        <v>Cobble</v>
      </c>
      <c r="O7" t="str">
        <f t="shared" si="1"/>
        <v>LC1</v>
      </c>
      <c r="P7" t="s">
        <v>60</v>
      </c>
      <c r="U7" s="33" t="s">
        <v>65</v>
      </c>
      <c r="V7" s="37">
        <f>COUNTIF(G5:G507, "GravelAug")</f>
        <v>68</v>
      </c>
    </row>
    <row r="8" spans="1:27" x14ac:dyDescent="0.25">
      <c r="A8" s="42">
        <v>237</v>
      </c>
      <c r="B8" s="38">
        <v>607573</v>
      </c>
      <c r="C8" s="38">
        <v>228000607573</v>
      </c>
      <c r="D8" s="41">
        <v>103</v>
      </c>
      <c r="E8" s="41">
        <v>403</v>
      </c>
      <c r="F8" s="41">
        <v>1</v>
      </c>
      <c r="G8" s="41">
        <v>1</v>
      </c>
      <c r="H8">
        <v>23</v>
      </c>
      <c r="I8">
        <v>102</v>
      </c>
      <c r="J8">
        <v>61</v>
      </c>
      <c r="K8">
        <v>48</v>
      </c>
      <c r="L8" s="43">
        <v>64</v>
      </c>
      <c r="M8" s="43">
        <v>550</v>
      </c>
      <c r="N8" t="str">
        <f t="shared" si="0"/>
        <v>Gravel</v>
      </c>
      <c r="O8" t="str">
        <f t="shared" si="1"/>
        <v>VCG2</v>
      </c>
      <c r="P8" t="s">
        <v>52</v>
      </c>
      <c r="U8" s="63"/>
    </row>
    <row r="9" spans="1:27" x14ac:dyDescent="0.25">
      <c r="A9" s="39">
        <v>99</v>
      </c>
      <c r="B9" s="38">
        <v>111731</v>
      </c>
      <c r="C9" s="38">
        <v>230000111731</v>
      </c>
      <c r="D9" s="41">
        <v>104</v>
      </c>
      <c r="E9" s="40">
        <v>404</v>
      </c>
      <c r="F9" s="40">
        <v>1</v>
      </c>
      <c r="G9" s="40"/>
      <c r="H9">
        <v>32</v>
      </c>
      <c r="I9">
        <v>145</v>
      </c>
      <c r="J9">
        <v>98</v>
      </c>
      <c r="K9">
        <v>56</v>
      </c>
      <c r="L9">
        <v>128</v>
      </c>
      <c r="M9">
        <v>1335</v>
      </c>
      <c r="N9" t="str">
        <f t="shared" si="0"/>
        <v>Cobble</v>
      </c>
      <c r="O9" t="str">
        <f t="shared" si="1"/>
        <v>SC2</v>
      </c>
      <c r="P9" t="s">
        <v>53</v>
      </c>
    </row>
    <row r="10" spans="1:27" x14ac:dyDescent="0.25">
      <c r="A10" s="39">
        <v>98</v>
      </c>
      <c r="B10" s="38">
        <v>111736</v>
      </c>
      <c r="C10" s="38">
        <v>230000111736</v>
      </c>
      <c r="D10" s="41">
        <v>105</v>
      </c>
      <c r="E10" s="41">
        <v>405</v>
      </c>
      <c r="F10" s="41">
        <v>1</v>
      </c>
      <c r="G10" s="41"/>
      <c r="H10">
        <v>32</v>
      </c>
      <c r="I10">
        <v>155</v>
      </c>
      <c r="J10">
        <v>109</v>
      </c>
      <c r="K10">
        <v>66</v>
      </c>
      <c r="L10">
        <v>128</v>
      </c>
      <c r="M10">
        <v>1789</v>
      </c>
      <c r="N10" t="str">
        <f t="shared" si="0"/>
        <v>Cobble</v>
      </c>
      <c r="O10" t="str">
        <f t="shared" si="1"/>
        <v>SC2</v>
      </c>
      <c r="P10" t="s">
        <v>53</v>
      </c>
    </row>
    <row r="11" spans="1:27" x14ac:dyDescent="0.25">
      <c r="A11" s="39">
        <v>97</v>
      </c>
      <c r="B11" s="38">
        <v>111684</v>
      </c>
      <c r="C11" s="38">
        <v>230000111684</v>
      </c>
      <c r="D11" s="41">
        <v>106</v>
      </c>
      <c r="E11" s="40">
        <v>406</v>
      </c>
      <c r="F11" s="40">
        <v>1</v>
      </c>
      <c r="G11" s="40">
        <v>1</v>
      </c>
      <c r="H11">
        <v>32</v>
      </c>
      <c r="I11">
        <v>198</v>
      </c>
      <c r="J11">
        <v>117</v>
      </c>
      <c r="K11">
        <v>64</v>
      </c>
      <c r="L11">
        <v>128</v>
      </c>
      <c r="M11">
        <v>2248</v>
      </c>
      <c r="N11" t="str">
        <f t="shared" si="0"/>
        <v>Cobble</v>
      </c>
      <c r="O11" t="str">
        <f t="shared" si="1"/>
        <v>SC2</v>
      </c>
      <c r="P11" t="s">
        <v>53</v>
      </c>
    </row>
    <row r="12" spans="1:27" x14ac:dyDescent="0.25">
      <c r="A12" s="44">
        <v>294</v>
      </c>
      <c r="B12" s="45">
        <v>111541</v>
      </c>
      <c r="C12" s="38">
        <v>230000111541</v>
      </c>
      <c r="D12" s="40">
        <v>107</v>
      </c>
      <c r="E12" s="41">
        <v>407</v>
      </c>
      <c r="F12" s="41">
        <v>1</v>
      </c>
      <c r="G12" s="41">
        <v>1</v>
      </c>
      <c r="H12" s="43">
        <v>32</v>
      </c>
      <c r="I12" s="43">
        <v>356</v>
      </c>
      <c r="J12" s="43">
        <v>290</v>
      </c>
      <c r="K12" s="43">
        <v>138</v>
      </c>
      <c r="L12" t="s">
        <v>68</v>
      </c>
      <c r="M12" s="43">
        <v>14100</v>
      </c>
      <c r="N12" t="str">
        <f t="shared" si="0"/>
        <v>Boulder</v>
      </c>
      <c r="O12" t="s">
        <v>69</v>
      </c>
      <c r="P12" t="s">
        <v>64</v>
      </c>
      <c r="R12" s="74" t="s">
        <v>97</v>
      </c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5">
      <c r="A13" s="42">
        <v>261</v>
      </c>
      <c r="B13" s="38">
        <v>607534</v>
      </c>
      <c r="C13" s="38">
        <v>228000607534</v>
      </c>
      <c r="D13" s="41">
        <v>108</v>
      </c>
      <c r="E13" s="40">
        <v>408</v>
      </c>
      <c r="F13" s="40">
        <v>1</v>
      </c>
      <c r="G13" s="40">
        <v>1</v>
      </c>
      <c r="H13">
        <v>23</v>
      </c>
      <c r="I13">
        <v>70</v>
      </c>
      <c r="J13">
        <v>63</v>
      </c>
      <c r="K13">
        <v>55</v>
      </c>
      <c r="L13" s="43">
        <v>64</v>
      </c>
      <c r="M13" s="43">
        <v>654</v>
      </c>
      <c r="N13" t="str">
        <f t="shared" si="0"/>
        <v>Gravel</v>
      </c>
      <c r="O13" t="str">
        <f t="shared" si="1"/>
        <v>VCG2</v>
      </c>
      <c r="P13" t="s">
        <v>52</v>
      </c>
    </row>
    <row r="14" spans="1:27" x14ac:dyDescent="0.25">
      <c r="A14" s="42">
        <v>222</v>
      </c>
      <c r="B14" s="38">
        <v>607505</v>
      </c>
      <c r="C14" s="38">
        <v>228000607505</v>
      </c>
      <c r="D14" s="46">
        <v>109</v>
      </c>
      <c r="E14" s="41">
        <v>409</v>
      </c>
      <c r="F14" s="41">
        <v>1</v>
      </c>
      <c r="G14" s="41">
        <v>1</v>
      </c>
      <c r="H14">
        <v>23</v>
      </c>
      <c r="I14">
        <v>94</v>
      </c>
      <c r="J14">
        <v>61</v>
      </c>
      <c r="K14">
        <v>41</v>
      </c>
      <c r="L14">
        <v>64</v>
      </c>
      <c r="M14">
        <v>336</v>
      </c>
      <c r="N14" t="str">
        <f t="shared" si="0"/>
        <v>Gravel</v>
      </c>
      <c r="O14" t="str">
        <f t="shared" si="1"/>
        <v>VCG2</v>
      </c>
      <c r="P14" t="s">
        <v>52</v>
      </c>
    </row>
    <row r="15" spans="1:27" x14ac:dyDescent="0.25">
      <c r="A15" s="39">
        <v>96</v>
      </c>
      <c r="B15" s="38">
        <v>111683</v>
      </c>
      <c r="C15" s="38">
        <v>230000111683</v>
      </c>
      <c r="D15" s="41">
        <v>110</v>
      </c>
      <c r="E15" s="40">
        <v>410</v>
      </c>
      <c r="F15" s="40">
        <v>1</v>
      </c>
      <c r="G15" s="40">
        <v>1</v>
      </c>
      <c r="H15">
        <v>32</v>
      </c>
      <c r="I15">
        <v>132</v>
      </c>
      <c r="J15">
        <v>90</v>
      </c>
      <c r="K15">
        <v>80</v>
      </c>
      <c r="L15">
        <v>128</v>
      </c>
      <c r="M15">
        <v>1427</v>
      </c>
      <c r="N15" t="str">
        <f t="shared" si="0"/>
        <v>Cobble</v>
      </c>
      <c r="O15" t="str">
        <f t="shared" si="1"/>
        <v>SC2</v>
      </c>
      <c r="P15" t="s">
        <v>53</v>
      </c>
    </row>
    <row r="16" spans="1:27" x14ac:dyDescent="0.25">
      <c r="A16" s="39">
        <v>91</v>
      </c>
      <c r="B16" s="38">
        <v>111737</v>
      </c>
      <c r="C16" s="38">
        <v>230000111737</v>
      </c>
      <c r="D16" s="41">
        <v>111</v>
      </c>
      <c r="E16" s="41">
        <v>411</v>
      </c>
      <c r="F16" s="58">
        <v>1</v>
      </c>
      <c r="G16" s="58" t="s">
        <v>65</v>
      </c>
      <c r="H16">
        <v>32</v>
      </c>
      <c r="I16">
        <v>169</v>
      </c>
      <c r="J16">
        <v>138</v>
      </c>
      <c r="K16">
        <v>82</v>
      </c>
      <c r="L16">
        <v>128</v>
      </c>
      <c r="M16">
        <v>2929</v>
      </c>
      <c r="N16" t="str">
        <f t="shared" si="0"/>
        <v>Cobble</v>
      </c>
      <c r="O16" t="str">
        <f t="shared" si="1"/>
        <v>SC2</v>
      </c>
      <c r="P16" t="s">
        <v>53</v>
      </c>
      <c r="Q16" s="60" t="s">
        <v>87</v>
      </c>
    </row>
    <row r="17" spans="1:17" x14ac:dyDescent="0.25">
      <c r="A17" s="39">
        <v>92</v>
      </c>
      <c r="B17" s="38">
        <v>111641</v>
      </c>
      <c r="C17" s="38">
        <v>230000111641</v>
      </c>
      <c r="D17" s="41">
        <v>112</v>
      </c>
      <c r="E17" s="40">
        <v>412</v>
      </c>
      <c r="F17" s="40">
        <v>1</v>
      </c>
      <c r="G17" s="40"/>
      <c r="H17">
        <v>32</v>
      </c>
      <c r="I17">
        <v>124</v>
      </c>
      <c r="J17">
        <v>104</v>
      </c>
      <c r="K17">
        <v>56</v>
      </c>
      <c r="L17">
        <v>90</v>
      </c>
      <c r="M17">
        <v>1093</v>
      </c>
      <c r="N17" t="str">
        <f t="shared" si="0"/>
        <v>Cobble</v>
      </c>
      <c r="O17" t="str">
        <f t="shared" si="1"/>
        <v>SC1</v>
      </c>
      <c r="P17" t="s">
        <v>53</v>
      </c>
    </row>
    <row r="18" spans="1:17" x14ac:dyDescent="0.25">
      <c r="A18" s="42">
        <v>229</v>
      </c>
      <c r="B18" s="38">
        <v>607513</v>
      </c>
      <c r="C18" s="38">
        <v>228000607513</v>
      </c>
      <c r="D18" s="41">
        <v>113</v>
      </c>
      <c r="E18" s="41">
        <v>413</v>
      </c>
      <c r="F18" s="41">
        <v>1</v>
      </c>
      <c r="G18" s="41">
        <v>1</v>
      </c>
      <c r="H18">
        <v>23</v>
      </c>
      <c r="I18">
        <v>91</v>
      </c>
      <c r="J18">
        <v>60</v>
      </c>
      <c r="K18">
        <v>38</v>
      </c>
      <c r="L18" s="43">
        <v>64</v>
      </c>
      <c r="M18">
        <v>273</v>
      </c>
      <c r="N18" t="str">
        <f t="shared" si="0"/>
        <v>Gravel</v>
      </c>
      <c r="O18" t="str">
        <f t="shared" si="1"/>
        <v>VCG2</v>
      </c>
      <c r="P18" t="s">
        <v>52</v>
      </c>
    </row>
    <row r="19" spans="1:17" x14ac:dyDescent="0.25">
      <c r="A19" s="39">
        <v>85</v>
      </c>
      <c r="B19" s="38">
        <v>111644</v>
      </c>
      <c r="C19" s="38">
        <v>230000111644</v>
      </c>
      <c r="D19" s="41">
        <v>114</v>
      </c>
      <c r="E19" s="40">
        <v>414</v>
      </c>
      <c r="F19" s="40">
        <v>1</v>
      </c>
      <c r="G19" s="40">
        <v>1</v>
      </c>
      <c r="H19">
        <v>32</v>
      </c>
      <c r="I19">
        <v>135</v>
      </c>
      <c r="J19">
        <v>93</v>
      </c>
      <c r="K19">
        <v>72</v>
      </c>
      <c r="L19">
        <v>90</v>
      </c>
      <c r="M19">
        <v>1442</v>
      </c>
      <c r="N19" t="str">
        <f t="shared" si="0"/>
        <v>Cobble</v>
      </c>
      <c r="O19" t="str">
        <f t="shared" si="1"/>
        <v>SC1</v>
      </c>
      <c r="P19" t="s">
        <v>53</v>
      </c>
    </row>
    <row r="20" spans="1:17" x14ac:dyDescent="0.25">
      <c r="A20" s="39">
        <v>84</v>
      </c>
      <c r="B20" s="38">
        <v>111632</v>
      </c>
      <c r="C20" s="38">
        <v>230000111632</v>
      </c>
      <c r="D20" s="41">
        <v>115</v>
      </c>
      <c r="E20" s="41">
        <v>415</v>
      </c>
      <c r="F20" s="41">
        <v>1</v>
      </c>
      <c r="G20" s="41"/>
      <c r="H20">
        <v>32</v>
      </c>
      <c r="I20">
        <v>124</v>
      </c>
      <c r="J20">
        <v>96</v>
      </c>
      <c r="K20">
        <v>53</v>
      </c>
      <c r="L20">
        <v>90</v>
      </c>
      <c r="M20">
        <v>802</v>
      </c>
      <c r="N20" t="str">
        <f t="shared" si="0"/>
        <v>Cobble</v>
      </c>
      <c r="O20" t="str">
        <f t="shared" si="1"/>
        <v>SC1</v>
      </c>
      <c r="P20" t="s">
        <v>53</v>
      </c>
    </row>
    <row r="21" spans="1:17" x14ac:dyDescent="0.25">
      <c r="A21" s="39">
        <v>86</v>
      </c>
      <c r="B21" s="38">
        <v>111695</v>
      </c>
      <c r="C21" s="38">
        <v>230000111695</v>
      </c>
      <c r="D21" s="41">
        <v>116</v>
      </c>
      <c r="E21" s="40">
        <v>416</v>
      </c>
      <c r="F21" s="40">
        <v>1</v>
      </c>
      <c r="G21" s="40">
        <v>1</v>
      </c>
      <c r="H21">
        <v>32</v>
      </c>
      <c r="I21">
        <v>120</v>
      </c>
      <c r="J21">
        <v>97</v>
      </c>
      <c r="K21">
        <v>77</v>
      </c>
      <c r="L21">
        <v>90</v>
      </c>
      <c r="M21">
        <v>1034</v>
      </c>
      <c r="N21" t="str">
        <f t="shared" si="0"/>
        <v>Cobble</v>
      </c>
      <c r="O21" t="str">
        <f t="shared" si="1"/>
        <v>SC1</v>
      </c>
      <c r="P21" t="s">
        <v>53</v>
      </c>
    </row>
    <row r="22" spans="1:17" x14ac:dyDescent="0.25">
      <c r="A22" s="42">
        <v>245</v>
      </c>
      <c r="B22" s="38">
        <v>607532</v>
      </c>
      <c r="C22" s="38">
        <v>228000607532</v>
      </c>
      <c r="D22" s="41">
        <v>117</v>
      </c>
      <c r="E22" s="41">
        <v>417</v>
      </c>
      <c r="F22" s="41">
        <v>1</v>
      </c>
      <c r="G22" s="41">
        <v>1</v>
      </c>
      <c r="H22">
        <v>23</v>
      </c>
      <c r="I22">
        <v>90</v>
      </c>
      <c r="J22">
        <v>55</v>
      </c>
      <c r="K22">
        <v>42</v>
      </c>
      <c r="L22" s="43">
        <v>64</v>
      </c>
      <c r="M22" s="43">
        <v>446</v>
      </c>
      <c r="N22" t="str">
        <f t="shared" si="0"/>
        <v>Gravel</v>
      </c>
      <c r="O22" t="str">
        <f t="shared" si="1"/>
        <v>VCG2</v>
      </c>
      <c r="P22" t="s">
        <v>52</v>
      </c>
    </row>
    <row r="23" spans="1:17" x14ac:dyDescent="0.25">
      <c r="A23" s="39">
        <v>87</v>
      </c>
      <c r="B23" s="38">
        <v>111631</v>
      </c>
      <c r="C23" s="38">
        <v>230000111631</v>
      </c>
      <c r="D23" s="41">
        <v>118</v>
      </c>
      <c r="E23" s="40">
        <v>418</v>
      </c>
      <c r="F23" s="40">
        <v>1</v>
      </c>
      <c r="G23" s="40">
        <v>1</v>
      </c>
      <c r="H23">
        <v>32</v>
      </c>
      <c r="I23">
        <v>97</v>
      </c>
      <c r="J23">
        <v>56</v>
      </c>
      <c r="K23">
        <v>50</v>
      </c>
      <c r="L23" s="43">
        <v>64</v>
      </c>
      <c r="M23">
        <v>363</v>
      </c>
      <c r="N23" t="str">
        <f t="shared" si="0"/>
        <v>Gravel</v>
      </c>
      <c r="O23" t="str">
        <f t="shared" si="1"/>
        <v>VCG2</v>
      </c>
      <c r="P23" t="s">
        <v>52</v>
      </c>
    </row>
    <row r="24" spans="1:17" x14ac:dyDescent="0.25">
      <c r="A24" s="39">
        <v>100</v>
      </c>
      <c r="B24" s="38">
        <v>111689</v>
      </c>
      <c r="C24" s="38">
        <v>230000111689</v>
      </c>
      <c r="D24" s="41">
        <v>119</v>
      </c>
      <c r="E24" s="41">
        <v>419</v>
      </c>
      <c r="F24" s="58">
        <v>1</v>
      </c>
      <c r="G24" s="58" t="s">
        <v>65</v>
      </c>
      <c r="H24">
        <v>32</v>
      </c>
      <c r="I24">
        <v>141</v>
      </c>
      <c r="J24">
        <v>84</v>
      </c>
      <c r="K24">
        <v>37</v>
      </c>
      <c r="L24">
        <v>90</v>
      </c>
      <c r="M24">
        <v>888</v>
      </c>
      <c r="N24" t="str">
        <f t="shared" si="0"/>
        <v>Cobble</v>
      </c>
      <c r="O24" t="str">
        <f t="shared" si="1"/>
        <v>SC1</v>
      </c>
      <c r="P24" t="s">
        <v>53</v>
      </c>
      <c r="Q24" s="60" t="s">
        <v>87</v>
      </c>
    </row>
    <row r="25" spans="1:17" x14ac:dyDescent="0.25">
      <c r="A25" s="42">
        <v>239</v>
      </c>
      <c r="B25" s="38">
        <v>607533</v>
      </c>
      <c r="C25" s="38">
        <v>228000607533</v>
      </c>
      <c r="D25" s="41">
        <v>120</v>
      </c>
      <c r="E25" s="40">
        <v>420</v>
      </c>
      <c r="F25" s="40">
        <v>1</v>
      </c>
      <c r="G25" s="40">
        <v>1</v>
      </c>
      <c r="H25">
        <v>23</v>
      </c>
      <c r="I25">
        <v>89</v>
      </c>
      <c r="J25">
        <v>65</v>
      </c>
      <c r="K25">
        <v>52</v>
      </c>
      <c r="L25" s="43">
        <v>64</v>
      </c>
      <c r="M25" s="43">
        <v>400</v>
      </c>
      <c r="N25" t="str">
        <f t="shared" si="0"/>
        <v>Gravel</v>
      </c>
      <c r="O25" t="str">
        <f t="shared" si="1"/>
        <v>VCG2</v>
      </c>
      <c r="P25" t="s">
        <v>52</v>
      </c>
    </row>
    <row r="26" spans="1:17" x14ac:dyDescent="0.25">
      <c r="A26" s="39">
        <v>88</v>
      </c>
      <c r="B26" s="38">
        <v>111712</v>
      </c>
      <c r="C26" s="38">
        <v>230000111712</v>
      </c>
      <c r="D26" s="41">
        <v>121</v>
      </c>
      <c r="E26" s="41">
        <v>421</v>
      </c>
      <c r="F26" s="41">
        <v>1</v>
      </c>
      <c r="G26" s="41">
        <v>1</v>
      </c>
      <c r="H26">
        <v>32</v>
      </c>
      <c r="I26">
        <v>176</v>
      </c>
      <c r="J26">
        <v>113</v>
      </c>
      <c r="K26">
        <v>74</v>
      </c>
      <c r="L26">
        <v>128</v>
      </c>
      <c r="M26">
        <v>2062</v>
      </c>
      <c r="N26" t="str">
        <f t="shared" si="0"/>
        <v>Cobble</v>
      </c>
      <c r="O26" t="str">
        <f t="shared" si="1"/>
        <v>SC2</v>
      </c>
      <c r="P26" t="s">
        <v>53</v>
      </c>
    </row>
    <row r="27" spans="1:17" x14ac:dyDescent="0.25">
      <c r="A27" s="39">
        <v>115</v>
      </c>
      <c r="B27" s="38">
        <v>111534</v>
      </c>
      <c r="C27" s="38">
        <v>230000111534</v>
      </c>
      <c r="D27" s="41">
        <v>122</v>
      </c>
      <c r="E27" s="40">
        <v>422</v>
      </c>
      <c r="F27" s="40">
        <v>1</v>
      </c>
      <c r="G27" s="61">
        <v>1</v>
      </c>
      <c r="H27">
        <v>32</v>
      </c>
      <c r="I27">
        <v>157</v>
      </c>
      <c r="J27">
        <v>135</v>
      </c>
      <c r="K27">
        <v>130</v>
      </c>
      <c r="L27">
        <v>180</v>
      </c>
      <c r="M27">
        <v>3638</v>
      </c>
      <c r="N27" t="str">
        <f t="shared" si="0"/>
        <v>Cobble</v>
      </c>
      <c r="O27" t="str">
        <f t="shared" si="1"/>
        <v>LC1</v>
      </c>
      <c r="P27" t="s">
        <v>60</v>
      </c>
    </row>
    <row r="28" spans="1:17" x14ac:dyDescent="0.25">
      <c r="A28" s="42">
        <v>273</v>
      </c>
      <c r="B28" s="38">
        <v>607520</v>
      </c>
      <c r="C28" s="38">
        <v>228000607520</v>
      </c>
      <c r="D28" s="41">
        <v>123</v>
      </c>
      <c r="E28" s="41">
        <v>423</v>
      </c>
      <c r="F28" s="41">
        <v>1</v>
      </c>
      <c r="G28" s="41">
        <v>1</v>
      </c>
      <c r="H28">
        <v>23</v>
      </c>
      <c r="I28">
        <v>90</v>
      </c>
      <c r="J28">
        <v>64</v>
      </c>
      <c r="K28">
        <v>52</v>
      </c>
      <c r="L28" s="43">
        <v>64</v>
      </c>
      <c r="M28" s="43">
        <v>543</v>
      </c>
      <c r="N28" t="str">
        <f t="shared" si="0"/>
        <v>Gravel</v>
      </c>
      <c r="O28" t="str">
        <f t="shared" si="1"/>
        <v>VCG2</v>
      </c>
      <c r="P28" t="s">
        <v>52</v>
      </c>
    </row>
    <row r="29" spans="1:17" x14ac:dyDescent="0.25">
      <c r="A29" s="39">
        <v>81</v>
      </c>
      <c r="B29" s="38">
        <v>111598</v>
      </c>
      <c r="C29" s="38">
        <v>230000111598</v>
      </c>
      <c r="D29" s="41">
        <v>124</v>
      </c>
      <c r="E29" s="40">
        <v>424</v>
      </c>
      <c r="F29" s="40">
        <v>1</v>
      </c>
      <c r="G29" s="40"/>
      <c r="H29">
        <v>32</v>
      </c>
      <c r="I29">
        <v>142</v>
      </c>
      <c r="J29">
        <v>104</v>
      </c>
      <c r="K29">
        <v>54</v>
      </c>
      <c r="L29">
        <v>128</v>
      </c>
      <c r="M29">
        <v>1046</v>
      </c>
      <c r="N29" t="str">
        <f t="shared" si="0"/>
        <v>Cobble</v>
      </c>
      <c r="O29" t="str">
        <f t="shared" si="1"/>
        <v>SC2</v>
      </c>
      <c r="P29" t="s">
        <v>53</v>
      </c>
    </row>
    <row r="30" spans="1:17" x14ac:dyDescent="0.25">
      <c r="A30" s="39">
        <v>114</v>
      </c>
      <c r="B30" s="38">
        <v>111741</v>
      </c>
      <c r="C30" s="38">
        <v>230000111741</v>
      </c>
      <c r="D30" s="41">
        <v>125</v>
      </c>
      <c r="E30" s="41">
        <v>425</v>
      </c>
      <c r="F30" s="41">
        <v>1</v>
      </c>
      <c r="G30" s="41"/>
      <c r="H30">
        <v>32</v>
      </c>
      <c r="I30">
        <v>148</v>
      </c>
      <c r="J30">
        <v>100</v>
      </c>
      <c r="K30">
        <v>84</v>
      </c>
      <c r="L30">
        <v>128</v>
      </c>
      <c r="M30">
        <v>1958</v>
      </c>
      <c r="N30" t="str">
        <f t="shared" si="0"/>
        <v>Cobble</v>
      </c>
      <c r="O30" t="str">
        <f t="shared" si="1"/>
        <v>SC2</v>
      </c>
      <c r="P30" t="s">
        <v>53</v>
      </c>
    </row>
    <row r="31" spans="1:17" x14ac:dyDescent="0.25">
      <c r="A31" s="42">
        <v>231</v>
      </c>
      <c r="B31" s="38">
        <v>607546</v>
      </c>
      <c r="C31" s="38">
        <v>228000607546</v>
      </c>
      <c r="D31" s="41">
        <v>126</v>
      </c>
      <c r="E31" s="40">
        <v>426</v>
      </c>
      <c r="F31" s="40">
        <v>1</v>
      </c>
      <c r="G31" s="40">
        <v>1</v>
      </c>
      <c r="H31">
        <v>23</v>
      </c>
      <c r="I31">
        <v>97</v>
      </c>
      <c r="J31">
        <v>71</v>
      </c>
      <c r="K31">
        <v>35</v>
      </c>
      <c r="L31" s="43">
        <v>64</v>
      </c>
      <c r="M31">
        <v>338</v>
      </c>
      <c r="N31" t="str">
        <f t="shared" si="0"/>
        <v>Gravel</v>
      </c>
      <c r="O31" t="str">
        <f t="shared" si="1"/>
        <v>VCG2</v>
      </c>
      <c r="P31" t="s">
        <v>52</v>
      </c>
    </row>
    <row r="32" spans="1:17" x14ac:dyDescent="0.25">
      <c r="A32" s="39">
        <v>180</v>
      </c>
      <c r="B32" s="38">
        <v>111523</v>
      </c>
      <c r="C32" s="38">
        <v>230000111523</v>
      </c>
      <c r="D32" s="41">
        <v>127</v>
      </c>
      <c r="E32" s="41">
        <v>427</v>
      </c>
      <c r="F32" s="40">
        <v>1</v>
      </c>
      <c r="G32" s="40">
        <v>1</v>
      </c>
      <c r="H32">
        <v>32</v>
      </c>
      <c r="I32">
        <v>150</v>
      </c>
      <c r="J32">
        <v>109</v>
      </c>
      <c r="K32">
        <v>78</v>
      </c>
      <c r="L32">
        <v>128</v>
      </c>
      <c r="M32">
        <v>1992</v>
      </c>
      <c r="N32" t="str">
        <f t="shared" si="0"/>
        <v>Cobble</v>
      </c>
      <c r="O32" t="str">
        <f t="shared" si="1"/>
        <v>SC2</v>
      </c>
      <c r="P32" t="s">
        <v>53</v>
      </c>
    </row>
    <row r="33" spans="1:16" x14ac:dyDescent="0.25">
      <c r="A33" s="39">
        <v>109</v>
      </c>
      <c r="B33" s="38">
        <v>111698</v>
      </c>
      <c r="C33" s="38">
        <v>230000111698</v>
      </c>
      <c r="D33" s="41">
        <v>128</v>
      </c>
      <c r="E33" s="40">
        <v>428</v>
      </c>
      <c r="F33" s="40">
        <v>1</v>
      </c>
      <c r="G33" s="40">
        <v>1</v>
      </c>
      <c r="H33">
        <v>32</v>
      </c>
      <c r="I33">
        <v>89</v>
      </c>
      <c r="J33">
        <v>82</v>
      </c>
      <c r="K33">
        <v>70</v>
      </c>
      <c r="L33">
        <v>90</v>
      </c>
      <c r="M33">
        <v>771</v>
      </c>
      <c r="N33" t="str">
        <f t="shared" si="0"/>
        <v>Cobble</v>
      </c>
      <c r="O33" t="str">
        <f t="shared" si="1"/>
        <v>SC1</v>
      </c>
      <c r="P33" t="s">
        <v>53</v>
      </c>
    </row>
    <row r="34" spans="1:16" x14ac:dyDescent="0.25">
      <c r="A34" s="39">
        <v>119</v>
      </c>
      <c r="B34" s="38">
        <v>111643</v>
      </c>
      <c r="C34" s="38">
        <v>230000111643</v>
      </c>
      <c r="D34" s="41">
        <v>129</v>
      </c>
      <c r="E34" s="41">
        <v>429</v>
      </c>
      <c r="F34" s="41">
        <v>1</v>
      </c>
      <c r="G34" s="41">
        <v>1</v>
      </c>
      <c r="H34">
        <v>32</v>
      </c>
      <c r="I34">
        <v>184</v>
      </c>
      <c r="J34">
        <v>125</v>
      </c>
      <c r="K34">
        <v>58</v>
      </c>
      <c r="L34">
        <v>128</v>
      </c>
      <c r="M34">
        <v>2352</v>
      </c>
      <c r="N34" t="str">
        <f t="shared" si="0"/>
        <v>Cobble</v>
      </c>
      <c r="O34" t="str">
        <f t="shared" si="1"/>
        <v>SC2</v>
      </c>
      <c r="P34" t="s">
        <v>53</v>
      </c>
    </row>
    <row r="35" spans="1:16" x14ac:dyDescent="0.25">
      <c r="A35" s="42">
        <v>243</v>
      </c>
      <c r="B35" s="38">
        <v>607537</v>
      </c>
      <c r="C35" s="38">
        <v>228000607537</v>
      </c>
      <c r="D35" s="41">
        <v>130</v>
      </c>
      <c r="E35" s="40">
        <v>430</v>
      </c>
      <c r="F35" s="40">
        <v>1</v>
      </c>
      <c r="G35" s="40">
        <v>1</v>
      </c>
      <c r="H35">
        <v>23</v>
      </c>
      <c r="I35">
        <v>95</v>
      </c>
      <c r="J35">
        <v>61</v>
      </c>
      <c r="K35">
        <v>35</v>
      </c>
      <c r="L35" s="43">
        <v>64</v>
      </c>
      <c r="M35" s="43">
        <v>458</v>
      </c>
      <c r="N35" t="str">
        <f t="shared" si="0"/>
        <v>Gravel</v>
      </c>
      <c r="O35" t="str">
        <f t="shared" si="1"/>
        <v>VCG2</v>
      </c>
      <c r="P35" t="s">
        <v>52</v>
      </c>
    </row>
    <row r="36" spans="1:16" x14ac:dyDescent="0.25">
      <c r="A36" s="39">
        <v>120</v>
      </c>
      <c r="B36" s="38">
        <v>111734</v>
      </c>
      <c r="C36" s="38">
        <v>230000111734</v>
      </c>
      <c r="D36" s="41">
        <v>131</v>
      </c>
      <c r="E36" s="41">
        <v>431</v>
      </c>
      <c r="F36" s="41">
        <v>1</v>
      </c>
      <c r="G36" s="41">
        <v>1</v>
      </c>
      <c r="H36">
        <v>32</v>
      </c>
      <c r="I36">
        <v>120</v>
      </c>
      <c r="J36">
        <v>104</v>
      </c>
      <c r="K36">
        <v>64</v>
      </c>
      <c r="L36">
        <v>128</v>
      </c>
      <c r="M36">
        <v>1233</v>
      </c>
      <c r="N36" t="str">
        <f t="shared" si="0"/>
        <v>Cobble</v>
      </c>
      <c r="O36" t="str">
        <f t="shared" si="1"/>
        <v>SC2</v>
      </c>
      <c r="P36" t="s">
        <v>53</v>
      </c>
    </row>
    <row r="37" spans="1:16" x14ac:dyDescent="0.25">
      <c r="A37" s="39">
        <v>110</v>
      </c>
      <c r="B37" s="38">
        <v>111651</v>
      </c>
      <c r="C37" s="38">
        <v>230000111651</v>
      </c>
      <c r="D37" s="41">
        <v>132</v>
      </c>
      <c r="E37" s="40">
        <v>432</v>
      </c>
      <c r="F37" s="40">
        <v>1</v>
      </c>
      <c r="G37" s="40"/>
      <c r="H37">
        <v>32</v>
      </c>
      <c r="I37">
        <v>117</v>
      </c>
      <c r="J37">
        <v>111</v>
      </c>
      <c r="K37">
        <v>49</v>
      </c>
      <c r="L37">
        <v>90</v>
      </c>
      <c r="M37">
        <v>767</v>
      </c>
      <c r="N37" t="str">
        <f t="shared" si="0"/>
        <v>Cobble</v>
      </c>
      <c r="O37" t="str">
        <f t="shared" si="1"/>
        <v>SC1</v>
      </c>
      <c r="P37" t="s">
        <v>53</v>
      </c>
    </row>
    <row r="38" spans="1:16" x14ac:dyDescent="0.25">
      <c r="A38" s="44">
        <v>302</v>
      </c>
      <c r="B38" s="45">
        <v>111733</v>
      </c>
      <c r="C38" s="38">
        <v>230000111733</v>
      </c>
      <c r="D38" s="41">
        <v>133</v>
      </c>
      <c r="E38" s="41">
        <v>433</v>
      </c>
      <c r="F38" s="41">
        <v>1</v>
      </c>
      <c r="G38" s="41">
        <v>1</v>
      </c>
      <c r="H38" s="43">
        <v>32</v>
      </c>
      <c r="I38" s="43">
        <v>303</v>
      </c>
      <c r="J38" s="43">
        <v>265</v>
      </c>
      <c r="K38" s="43">
        <v>148</v>
      </c>
      <c r="L38" t="s">
        <v>68</v>
      </c>
      <c r="M38" s="43">
        <v>15900</v>
      </c>
      <c r="N38" t="str">
        <f t="shared" si="0"/>
        <v>Boulder</v>
      </c>
      <c r="O38" t="s">
        <v>69</v>
      </c>
      <c r="P38" t="s">
        <v>64</v>
      </c>
    </row>
    <row r="39" spans="1:16" x14ac:dyDescent="0.25">
      <c r="A39" s="39">
        <v>117</v>
      </c>
      <c r="B39" s="38">
        <v>111679</v>
      </c>
      <c r="C39" s="38">
        <v>230000111679</v>
      </c>
      <c r="D39" s="41">
        <v>134</v>
      </c>
      <c r="E39" s="40">
        <v>434</v>
      </c>
      <c r="F39" s="40">
        <v>1</v>
      </c>
      <c r="G39" s="40"/>
      <c r="H39">
        <v>32</v>
      </c>
      <c r="I39">
        <v>141</v>
      </c>
      <c r="J39">
        <v>105</v>
      </c>
      <c r="K39">
        <v>79</v>
      </c>
      <c r="L39">
        <v>128</v>
      </c>
      <c r="M39">
        <v>1381</v>
      </c>
      <c r="N39" t="str">
        <f t="shared" si="0"/>
        <v>Cobble</v>
      </c>
      <c r="O39" t="str">
        <f t="shared" si="1"/>
        <v>SC2</v>
      </c>
      <c r="P39" t="s">
        <v>53</v>
      </c>
    </row>
    <row r="40" spans="1:16" x14ac:dyDescent="0.25">
      <c r="A40" s="39">
        <v>111</v>
      </c>
      <c r="B40" s="38">
        <v>111623</v>
      </c>
      <c r="C40" s="38">
        <v>230000111623</v>
      </c>
      <c r="D40" s="41">
        <v>135</v>
      </c>
      <c r="E40" s="41">
        <v>435</v>
      </c>
      <c r="F40" s="41">
        <v>1</v>
      </c>
      <c r="G40" s="41"/>
      <c r="H40">
        <v>32</v>
      </c>
      <c r="I40">
        <v>136</v>
      </c>
      <c r="J40">
        <v>109</v>
      </c>
      <c r="K40">
        <v>36</v>
      </c>
      <c r="L40">
        <v>90</v>
      </c>
      <c r="M40">
        <v>858</v>
      </c>
      <c r="N40" t="str">
        <f t="shared" si="0"/>
        <v>Cobble</v>
      </c>
      <c r="O40" t="str">
        <f t="shared" si="1"/>
        <v>SC1</v>
      </c>
      <c r="P40" t="s">
        <v>53</v>
      </c>
    </row>
    <row r="41" spans="1:16" x14ac:dyDescent="0.25">
      <c r="A41" s="39">
        <v>113</v>
      </c>
      <c r="B41" s="38">
        <v>111615</v>
      </c>
      <c r="C41" s="38">
        <v>230000111615</v>
      </c>
      <c r="D41" s="41">
        <v>136</v>
      </c>
      <c r="E41" s="40">
        <v>436</v>
      </c>
      <c r="F41" s="40">
        <v>1</v>
      </c>
      <c r="G41" s="40"/>
      <c r="H41">
        <v>32</v>
      </c>
      <c r="I41">
        <v>134</v>
      </c>
      <c r="J41">
        <v>115</v>
      </c>
      <c r="K41">
        <v>42</v>
      </c>
      <c r="L41">
        <v>128</v>
      </c>
      <c r="M41">
        <v>986</v>
      </c>
      <c r="N41" t="str">
        <f t="shared" si="0"/>
        <v>Cobble</v>
      </c>
      <c r="O41" t="str">
        <f t="shared" si="1"/>
        <v>SC2</v>
      </c>
      <c r="P41" t="s">
        <v>53</v>
      </c>
    </row>
    <row r="42" spans="1:16" x14ac:dyDescent="0.25">
      <c r="A42" s="39">
        <v>112</v>
      </c>
      <c r="B42" s="38">
        <v>111544</v>
      </c>
      <c r="C42" s="38">
        <v>230000111544</v>
      </c>
      <c r="D42" s="40">
        <v>137</v>
      </c>
      <c r="E42" s="41">
        <v>437</v>
      </c>
      <c r="F42" s="41">
        <v>1</v>
      </c>
      <c r="G42" s="41"/>
      <c r="H42">
        <v>32</v>
      </c>
      <c r="I42">
        <v>86</v>
      </c>
      <c r="J42">
        <v>73</v>
      </c>
      <c r="K42">
        <v>51</v>
      </c>
      <c r="L42">
        <v>90</v>
      </c>
      <c r="M42">
        <v>518</v>
      </c>
      <c r="N42" t="str">
        <f t="shared" si="0"/>
        <v>Cobble</v>
      </c>
      <c r="O42" t="str">
        <f t="shared" si="1"/>
        <v>SC1</v>
      </c>
      <c r="P42" t="s">
        <v>53</v>
      </c>
    </row>
    <row r="43" spans="1:16" x14ac:dyDescent="0.25">
      <c r="A43" s="39">
        <v>105</v>
      </c>
      <c r="B43" s="38">
        <v>111550</v>
      </c>
      <c r="C43" s="38">
        <v>230000111550</v>
      </c>
      <c r="D43" s="40">
        <v>138</v>
      </c>
      <c r="E43" s="40">
        <v>438</v>
      </c>
      <c r="F43" s="40">
        <v>1</v>
      </c>
      <c r="G43" s="40"/>
      <c r="H43">
        <v>32</v>
      </c>
      <c r="I43">
        <v>107</v>
      </c>
      <c r="J43">
        <v>91</v>
      </c>
      <c r="K43">
        <v>42</v>
      </c>
      <c r="L43">
        <v>90</v>
      </c>
      <c r="M43">
        <v>571</v>
      </c>
      <c r="N43" t="str">
        <f t="shared" si="0"/>
        <v>Cobble</v>
      </c>
      <c r="O43" t="str">
        <f t="shared" si="1"/>
        <v>SC1</v>
      </c>
      <c r="P43" t="s">
        <v>53</v>
      </c>
    </row>
    <row r="44" spans="1:16" x14ac:dyDescent="0.25">
      <c r="A44" s="42">
        <v>228</v>
      </c>
      <c r="B44" s="38">
        <v>607541</v>
      </c>
      <c r="C44" s="38">
        <v>228000607541</v>
      </c>
      <c r="D44" s="41">
        <v>139</v>
      </c>
      <c r="E44" s="41">
        <v>439</v>
      </c>
      <c r="F44" s="41">
        <v>1</v>
      </c>
      <c r="G44" s="41">
        <v>1</v>
      </c>
      <c r="H44">
        <v>23</v>
      </c>
      <c r="I44">
        <v>91</v>
      </c>
      <c r="J44">
        <v>64</v>
      </c>
      <c r="K44">
        <v>40</v>
      </c>
      <c r="L44" s="43">
        <v>64</v>
      </c>
      <c r="M44">
        <v>398</v>
      </c>
      <c r="N44" t="str">
        <f t="shared" si="0"/>
        <v>Gravel</v>
      </c>
      <c r="O44" t="str">
        <f t="shared" si="1"/>
        <v>VCG2</v>
      </c>
      <c r="P44" t="s">
        <v>52</v>
      </c>
    </row>
    <row r="45" spans="1:16" x14ac:dyDescent="0.25">
      <c r="A45" s="39">
        <v>123</v>
      </c>
      <c r="B45" s="38">
        <v>111517</v>
      </c>
      <c r="C45" s="38">
        <v>230000111517</v>
      </c>
      <c r="D45" s="41">
        <v>140</v>
      </c>
      <c r="E45" s="40">
        <v>440</v>
      </c>
      <c r="F45" s="40">
        <v>1</v>
      </c>
      <c r="G45" s="40"/>
      <c r="H45">
        <v>32</v>
      </c>
      <c r="I45">
        <v>142</v>
      </c>
      <c r="J45">
        <v>136</v>
      </c>
      <c r="K45">
        <v>46</v>
      </c>
      <c r="L45">
        <v>128</v>
      </c>
      <c r="M45">
        <v>1173</v>
      </c>
      <c r="N45" t="str">
        <f t="shared" si="0"/>
        <v>Cobble</v>
      </c>
      <c r="O45" t="str">
        <f t="shared" si="1"/>
        <v>SC2</v>
      </c>
      <c r="P45" t="s">
        <v>53</v>
      </c>
    </row>
    <row r="46" spans="1:16" x14ac:dyDescent="0.25">
      <c r="A46" s="39">
        <v>137</v>
      </c>
      <c r="B46" s="38">
        <v>111708</v>
      </c>
      <c r="C46" s="38">
        <v>230000111708</v>
      </c>
      <c r="D46" s="41">
        <v>141</v>
      </c>
      <c r="E46" s="41">
        <v>441</v>
      </c>
      <c r="F46" s="41">
        <v>1</v>
      </c>
      <c r="G46" s="41">
        <v>1</v>
      </c>
      <c r="H46">
        <v>32</v>
      </c>
      <c r="I46">
        <v>181</v>
      </c>
      <c r="J46">
        <v>124</v>
      </c>
      <c r="K46">
        <v>84</v>
      </c>
      <c r="L46">
        <v>128</v>
      </c>
      <c r="M46">
        <v>2277</v>
      </c>
      <c r="N46" t="str">
        <f t="shared" si="0"/>
        <v>Cobble</v>
      </c>
      <c r="O46" t="str">
        <f t="shared" si="1"/>
        <v>SC2</v>
      </c>
      <c r="P46" t="s">
        <v>53</v>
      </c>
    </row>
    <row r="47" spans="1:16" x14ac:dyDescent="0.25">
      <c r="A47" s="42">
        <v>232</v>
      </c>
      <c r="B47" s="45">
        <v>607524</v>
      </c>
      <c r="C47" s="38">
        <v>228000607524</v>
      </c>
      <c r="D47" s="41">
        <v>142</v>
      </c>
      <c r="E47" s="40">
        <v>442</v>
      </c>
      <c r="F47" s="40">
        <v>1</v>
      </c>
      <c r="G47" s="40">
        <v>1</v>
      </c>
      <c r="H47" s="43">
        <v>23</v>
      </c>
      <c r="I47" s="43">
        <v>86</v>
      </c>
      <c r="J47" s="43">
        <v>68</v>
      </c>
      <c r="K47" s="43">
        <v>54</v>
      </c>
      <c r="L47" s="43">
        <v>64</v>
      </c>
      <c r="M47" s="43">
        <v>562</v>
      </c>
      <c r="N47" t="str">
        <f t="shared" si="0"/>
        <v>Gravel</v>
      </c>
      <c r="O47" t="str">
        <f t="shared" si="1"/>
        <v>VCG2</v>
      </c>
      <c r="P47" t="s">
        <v>52</v>
      </c>
    </row>
    <row r="48" spans="1:16" x14ac:dyDescent="0.25">
      <c r="A48" s="39">
        <v>136</v>
      </c>
      <c r="B48" s="38">
        <v>111668</v>
      </c>
      <c r="C48" s="38">
        <v>230000111668</v>
      </c>
      <c r="D48" s="41">
        <v>143</v>
      </c>
      <c r="E48" s="41">
        <v>443</v>
      </c>
      <c r="F48" s="40">
        <v>1</v>
      </c>
      <c r="G48" s="40">
        <v>1</v>
      </c>
      <c r="H48">
        <v>32</v>
      </c>
      <c r="I48">
        <v>177</v>
      </c>
      <c r="J48">
        <v>112</v>
      </c>
      <c r="K48">
        <v>67</v>
      </c>
      <c r="L48">
        <v>128</v>
      </c>
      <c r="M48">
        <v>1929</v>
      </c>
      <c r="N48" t="str">
        <f t="shared" si="0"/>
        <v>Cobble</v>
      </c>
      <c r="O48" t="str">
        <f t="shared" si="1"/>
        <v>SC2</v>
      </c>
      <c r="P48" t="s">
        <v>53</v>
      </c>
    </row>
    <row r="49" spans="1:16" x14ac:dyDescent="0.25">
      <c r="A49" s="44">
        <v>303</v>
      </c>
      <c r="B49" s="45">
        <v>111510</v>
      </c>
      <c r="C49" s="38">
        <v>230000111510</v>
      </c>
      <c r="D49" s="41">
        <v>144</v>
      </c>
      <c r="E49" s="40">
        <v>444</v>
      </c>
      <c r="F49" s="40">
        <v>1</v>
      </c>
      <c r="G49" s="40">
        <v>1</v>
      </c>
      <c r="H49" s="43">
        <v>32</v>
      </c>
      <c r="I49" s="43">
        <v>460</v>
      </c>
      <c r="J49" s="43">
        <v>230</v>
      </c>
      <c r="K49" s="43">
        <v>125</v>
      </c>
      <c r="L49" s="43">
        <v>256</v>
      </c>
      <c r="M49" s="43">
        <v>17100</v>
      </c>
      <c r="N49" t="str">
        <f t="shared" si="0"/>
        <v>Cobble</v>
      </c>
      <c r="O49" t="str">
        <f t="shared" si="1"/>
        <v>LC2</v>
      </c>
      <c r="P49" t="s">
        <v>60</v>
      </c>
    </row>
    <row r="50" spans="1:16" x14ac:dyDescent="0.25">
      <c r="A50" s="42">
        <v>266</v>
      </c>
      <c r="B50" s="38">
        <v>607516</v>
      </c>
      <c r="C50" s="38">
        <v>228000607516</v>
      </c>
      <c r="D50" s="41">
        <v>145</v>
      </c>
      <c r="E50" s="41">
        <v>445</v>
      </c>
      <c r="F50" s="41">
        <v>1</v>
      </c>
      <c r="G50" s="41">
        <v>1</v>
      </c>
      <c r="H50">
        <v>23</v>
      </c>
      <c r="I50">
        <v>81</v>
      </c>
      <c r="J50">
        <v>63</v>
      </c>
      <c r="K50">
        <v>55</v>
      </c>
      <c r="L50" s="43">
        <v>64</v>
      </c>
      <c r="M50" s="43">
        <v>514</v>
      </c>
      <c r="N50" t="str">
        <f t="shared" si="0"/>
        <v>Gravel</v>
      </c>
      <c r="O50" t="str">
        <f t="shared" si="1"/>
        <v>VCG2</v>
      </c>
      <c r="P50" t="s">
        <v>52</v>
      </c>
    </row>
    <row r="51" spans="1:16" x14ac:dyDescent="0.25">
      <c r="A51" s="39">
        <v>125</v>
      </c>
      <c r="B51" s="38">
        <v>111595</v>
      </c>
      <c r="C51" s="38">
        <v>230000111595</v>
      </c>
      <c r="D51" s="41">
        <v>146</v>
      </c>
      <c r="E51" s="40">
        <v>446</v>
      </c>
      <c r="F51" s="40">
        <v>1</v>
      </c>
      <c r="G51" s="40"/>
      <c r="H51">
        <v>32</v>
      </c>
      <c r="I51">
        <v>158</v>
      </c>
      <c r="J51">
        <v>98</v>
      </c>
      <c r="K51">
        <v>49</v>
      </c>
      <c r="L51">
        <v>90</v>
      </c>
      <c r="M51">
        <v>939</v>
      </c>
      <c r="N51" t="str">
        <f t="shared" si="0"/>
        <v>Cobble</v>
      </c>
      <c r="O51" t="str">
        <f t="shared" si="1"/>
        <v>SC1</v>
      </c>
      <c r="P51" t="s">
        <v>53</v>
      </c>
    </row>
    <row r="52" spans="1:16" x14ac:dyDescent="0.25">
      <c r="A52" s="39">
        <v>133</v>
      </c>
      <c r="B52" s="38">
        <v>111676</v>
      </c>
      <c r="C52" s="38">
        <v>230000111676</v>
      </c>
      <c r="D52" s="41">
        <v>147</v>
      </c>
      <c r="E52" s="41">
        <v>447</v>
      </c>
      <c r="F52" s="41">
        <v>1</v>
      </c>
      <c r="G52" s="41"/>
      <c r="H52">
        <v>32</v>
      </c>
      <c r="I52">
        <v>145</v>
      </c>
      <c r="J52">
        <v>84</v>
      </c>
      <c r="K52">
        <v>71</v>
      </c>
      <c r="L52">
        <v>90</v>
      </c>
      <c r="M52">
        <v>1337</v>
      </c>
      <c r="N52" t="str">
        <f t="shared" si="0"/>
        <v>Cobble</v>
      </c>
      <c r="O52" t="str">
        <f t="shared" si="1"/>
        <v>SC1</v>
      </c>
      <c r="P52" t="s">
        <v>53</v>
      </c>
    </row>
    <row r="53" spans="1:16" x14ac:dyDescent="0.25">
      <c r="A53" s="39">
        <v>126</v>
      </c>
      <c r="B53" s="38">
        <v>111735</v>
      </c>
      <c r="C53" s="38">
        <v>230000111735</v>
      </c>
      <c r="D53" s="41">
        <v>148</v>
      </c>
      <c r="E53" s="40">
        <v>448</v>
      </c>
      <c r="F53" s="40">
        <v>1</v>
      </c>
      <c r="G53" s="40">
        <v>1</v>
      </c>
      <c r="H53">
        <v>32</v>
      </c>
      <c r="I53">
        <v>141</v>
      </c>
      <c r="J53">
        <v>117</v>
      </c>
      <c r="K53">
        <v>56</v>
      </c>
      <c r="L53">
        <v>128</v>
      </c>
      <c r="M53">
        <v>1706</v>
      </c>
      <c r="N53" t="str">
        <f t="shared" si="0"/>
        <v>Cobble</v>
      </c>
      <c r="O53" t="str">
        <f t="shared" si="1"/>
        <v>SC2</v>
      </c>
      <c r="P53" t="s">
        <v>53</v>
      </c>
    </row>
    <row r="54" spans="1:16" x14ac:dyDescent="0.25">
      <c r="A54" s="39">
        <v>140</v>
      </c>
      <c r="B54" s="38">
        <v>111686</v>
      </c>
      <c r="C54" s="38">
        <v>230000111686</v>
      </c>
      <c r="D54" s="41">
        <v>149</v>
      </c>
      <c r="E54" s="41">
        <v>449</v>
      </c>
      <c r="F54" s="41">
        <v>1</v>
      </c>
      <c r="G54" s="41">
        <v>1</v>
      </c>
      <c r="H54">
        <v>32</v>
      </c>
      <c r="I54">
        <v>110</v>
      </c>
      <c r="J54">
        <v>78</v>
      </c>
      <c r="K54">
        <v>34</v>
      </c>
      <c r="L54">
        <v>90</v>
      </c>
      <c r="M54">
        <v>601</v>
      </c>
      <c r="N54" t="str">
        <f t="shared" si="0"/>
        <v>Cobble</v>
      </c>
      <c r="O54" t="str">
        <f t="shared" si="1"/>
        <v>SC1</v>
      </c>
      <c r="P54" t="s">
        <v>53</v>
      </c>
    </row>
    <row r="55" spans="1:16" x14ac:dyDescent="0.25">
      <c r="A55" s="42">
        <v>225</v>
      </c>
      <c r="B55" s="38">
        <v>607509</v>
      </c>
      <c r="C55" s="38">
        <v>228000607509</v>
      </c>
      <c r="D55" s="41">
        <v>150</v>
      </c>
      <c r="E55" s="40">
        <v>450</v>
      </c>
      <c r="F55" s="40">
        <v>1</v>
      </c>
      <c r="G55" s="40">
        <v>1</v>
      </c>
      <c r="H55">
        <v>23</v>
      </c>
      <c r="I55">
        <v>106</v>
      </c>
      <c r="J55">
        <v>64</v>
      </c>
      <c r="K55">
        <v>36</v>
      </c>
      <c r="L55" s="43">
        <v>64</v>
      </c>
      <c r="M55">
        <v>440</v>
      </c>
      <c r="N55" t="str">
        <f t="shared" si="0"/>
        <v>Gravel</v>
      </c>
      <c r="O55" t="str">
        <f t="shared" si="1"/>
        <v>VCG2</v>
      </c>
      <c r="P55" t="s">
        <v>52</v>
      </c>
    </row>
    <row r="56" spans="1:16" x14ac:dyDescent="0.25">
      <c r="A56" s="39">
        <v>121</v>
      </c>
      <c r="B56" s="38">
        <v>111728</v>
      </c>
      <c r="C56" s="38">
        <v>230000111728</v>
      </c>
      <c r="D56" s="41">
        <v>151</v>
      </c>
      <c r="E56" s="41">
        <v>451</v>
      </c>
      <c r="F56" s="41">
        <v>1</v>
      </c>
      <c r="G56" s="41">
        <v>1</v>
      </c>
      <c r="H56">
        <v>32</v>
      </c>
      <c r="I56">
        <v>165</v>
      </c>
      <c r="J56">
        <v>123</v>
      </c>
      <c r="K56">
        <v>75</v>
      </c>
      <c r="L56">
        <v>180</v>
      </c>
      <c r="M56">
        <v>2327</v>
      </c>
      <c r="N56" t="str">
        <f t="shared" si="0"/>
        <v>Cobble</v>
      </c>
      <c r="O56" t="str">
        <f t="shared" si="1"/>
        <v>LC1</v>
      </c>
      <c r="P56" t="s">
        <v>60</v>
      </c>
    </row>
    <row r="57" spans="1:16" x14ac:dyDescent="0.25">
      <c r="A57" s="39">
        <v>138</v>
      </c>
      <c r="B57" s="38">
        <v>111594</v>
      </c>
      <c r="C57" s="38">
        <v>230000111594</v>
      </c>
      <c r="D57" s="41">
        <v>152</v>
      </c>
      <c r="E57" s="40">
        <v>452</v>
      </c>
      <c r="F57" s="40">
        <v>1</v>
      </c>
      <c r="G57" s="40">
        <v>1</v>
      </c>
      <c r="H57">
        <v>32</v>
      </c>
      <c r="I57">
        <v>135</v>
      </c>
      <c r="J57">
        <v>67</v>
      </c>
      <c r="K57">
        <v>55</v>
      </c>
      <c r="L57">
        <v>90</v>
      </c>
      <c r="M57">
        <v>911</v>
      </c>
      <c r="N57" t="str">
        <f t="shared" si="0"/>
        <v>Cobble</v>
      </c>
      <c r="O57" t="str">
        <f t="shared" si="1"/>
        <v>SC1</v>
      </c>
      <c r="P57" t="s">
        <v>53</v>
      </c>
    </row>
    <row r="58" spans="1:16" x14ac:dyDescent="0.25">
      <c r="A58" s="39">
        <v>131</v>
      </c>
      <c r="B58" s="38">
        <v>111566</v>
      </c>
      <c r="C58" s="38">
        <v>230000111566</v>
      </c>
      <c r="D58" s="40">
        <v>153</v>
      </c>
      <c r="E58" s="41">
        <v>453</v>
      </c>
      <c r="F58" s="41">
        <v>1</v>
      </c>
      <c r="G58" s="41">
        <v>1</v>
      </c>
      <c r="H58">
        <v>32</v>
      </c>
      <c r="I58">
        <v>134</v>
      </c>
      <c r="J58">
        <v>115</v>
      </c>
      <c r="K58">
        <v>43</v>
      </c>
      <c r="L58">
        <v>128</v>
      </c>
      <c r="M58">
        <v>1003</v>
      </c>
      <c r="N58" t="str">
        <f t="shared" si="0"/>
        <v>Cobble</v>
      </c>
      <c r="O58" t="str">
        <f t="shared" si="1"/>
        <v>SC2</v>
      </c>
      <c r="P58" t="s">
        <v>53</v>
      </c>
    </row>
    <row r="59" spans="1:16" x14ac:dyDescent="0.25">
      <c r="A59" s="44">
        <v>297</v>
      </c>
      <c r="B59" s="45">
        <v>111507</v>
      </c>
      <c r="C59" s="38">
        <v>230000111507</v>
      </c>
      <c r="D59" s="41">
        <v>154</v>
      </c>
      <c r="E59" s="40">
        <v>454</v>
      </c>
      <c r="F59" s="40">
        <v>1</v>
      </c>
      <c r="G59" s="40">
        <v>1</v>
      </c>
      <c r="H59" s="43">
        <v>32</v>
      </c>
      <c r="I59" s="43">
        <v>331</v>
      </c>
      <c r="J59" s="43">
        <v>236</v>
      </c>
      <c r="K59" s="43">
        <v>143</v>
      </c>
      <c r="L59" s="43">
        <v>256</v>
      </c>
      <c r="M59" s="43">
        <v>11400</v>
      </c>
      <c r="N59" t="str">
        <f t="shared" si="0"/>
        <v>Cobble</v>
      </c>
      <c r="O59" t="str">
        <f t="shared" si="1"/>
        <v>LC2</v>
      </c>
      <c r="P59" t="s">
        <v>60</v>
      </c>
    </row>
    <row r="60" spans="1:16" x14ac:dyDescent="0.25">
      <c r="A60" s="39">
        <v>127</v>
      </c>
      <c r="B60" s="38">
        <v>111717</v>
      </c>
      <c r="C60" s="38">
        <v>230000111717</v>
      </c>
      <c r="D60" s="41">
        <v>155</v>
      </c>
      <c r="E60" s="41">
        <v>455</v>
      </c>
      <c r="F60" s="41">
        <v>1</v>
      </c>
      <c r="G60" s="41">
        <v>1</v>
      </c>
      <c r="H60">
        <v>32</v>
      </c>
      <c r="I60">
        <v>135</v>
      </c>
      <c r="J60">
        <v>93</v>
      </c>
      <c r="K60">
        <v>59</v>
      </c>
      <c r="L60">
        <v>90</v>
      </c>
      <c r="M60">
        <v>1398</v>
      </c>
      <c r="N60" t="str">
        <f t="shared" si="0"/>
        <v>Cobble</v>
      </c>
      <c r="O60" t="str">
        <f t="shared" si="1"/>
        <v>SC1</v>
      </c>
      <c r="P60" t="s">
        <v>53</v>
      </c>
    </row>
    <row r="61" spans="1:16" x14ac:dyDescent="0.25">
      <c r="A61" s="39">
        <v>129</v>
      </c>
      <c r="B61" s="38">
        <v>111560</v>
      </c>
      <c r="C61" s="38">
        <v>230000111560</v>
      </c>
      <c r="D61" s="40">
        <v>156</v>
      </c>
      <c r="E61" s="40">
        <v>456</v>
      </c>
      <c r="F61" s="40">
        <v>1</v>
      </c>
      <c r="G61" s="40">
        <v>1</v>
      </c>
      <c r="H61">
        <v>32</v>
      </c>
      <c r="I61">
        <v>91</v>
      </c>
      <c r="J61">
        <v>75</v>
      </c>
      <c r="K61">
        <v>50</v>
      </c>
      <c r="L61" s="43">
        <v>64</v>
      </c>
      <c r="M61">
        <v>337</v>
      </c>
      <c r="N61" t="str">
        <f t="shared" si="0"/>
        <v>Gravel</v>
      </c>
      <c r="O61" t="str">
        <f t="shared" si="1"/>
        <v>VCG2</v>
      </c>
      <c r="P61" t="s">
        <v>52</v>
      </c>
    </row>
    <row r="62" spans="1:16" x14ac:dyDescent="0.25">
      <c r="A62" s="39">
        <v>130</v>
      </c>
      <c r="B62" s="38">
        <v>111720</v>
      </c>
      <c r="C62" s="38">
        <v>230000111720</v>
      </c>
      <c r="D62" s="41">
        <v>157</v>
      </c>
      <c r="E62" s="41">
        <v>457</v>
      </c>
      <c r="F62" s="41">
        <v>1</v>
      </c>
      <c r="G62" s="41"/>
      <c r="H62">
        <v>32</v>
      </c>
      <c r="I62">
        <v>119</v>
      </c>
      <c r="J62">
        <v>100</v>
      </c>
      <c r="K62">
        <v>43</v>
      </c>
      <c r="L62">
        <v>90</v>
      </c>
      <c r="M62">
        <v>741</v>
      </c>
      <c r="N62" t="str">
        <f t="shared" si="0"/>
        <v>Cobble</v>
      </c>
      <c r="O62" t="str">
        <f t="shared" si="1"/>
        <v>SC1</v>
      </c>
      <c r="P62" t="s">
        <v>53</v>
      </c>
    </row>
    <row r="63" spans="1:16" x14ac:dyDescent="0.25">
      <c r="A63" s="39">
        <v>122</v>
      </c>
      <c r="B63" s="38">
        <v>111527</v>
      </c>
      <c r="C63" s="38">
        <v>230000111527</v>
      </c>
      <c r="D63" s="41">
        <v>158</v>
      </c>
      <c r="E63" s="40">
        <v>458</v>
      </c>
      <c r="F63" s="40">
        <v>1</v>
      </c>
      <c r="G63" s="40">
        <v>1</v>
      </c>
      <c r="H63">
        <v>32</v>
      </c>
      <c r="I63">
        <v>139</v>
      </c>
      <c r="J63">
        <v>76</v>
      </c>
      <c r="K63">
        <v>75</v>
      </c>
      <c r="L63">
        <v>90</v>
      </c>
      <c r="M63">
        <v>1153</v>
      </c>
      <c r="N63" t="str">
        <f t="shared" si="0"/>
        <v>Cobble</v>
      </c>
      <c r="O63" t="str">
        <f t="shared" si="1"/>
        <v>SC1</v>
      </c>
      <c r="P63" t="s">
        <v>53</v>
      </c>
    </row>
    <row r="64" spans="1:16" x14ac:dyDescent="0.25">
      <c r="A64" s="39">
        <v>132</v>
      </c>
      <c r="B64" s="38">
        <v>111575</v>
      </c>
      <c r="C64" s="38">
        <v>230000111575</v>
      </c>
      <c r="D64" s="41">
        <v>159</v>
      </c>
      <c r="E64" s="41">
        <v>459</v>
      </c>
      <c r="F64" s="41">
        <v>1</v>
      </c>
      <c r="G64" s="41">
        <v>1</v>
      </c>
      <c r="H64">
        <v>32</v>
      </c>
      <c r="I64">
        <v>135</v>
      </c>
      <c r="J64">
        <v>96</v>
      </c>
      <c r="K64">
        <v>53</v>
      </c>
      <c r="L64">
        <v>90</v>
      </c>
      <c r="M64">
        <v>1034</v>
      </c>
      <c r="N64" t="str">
        <f t="shared" si="0"/>
        <v>Cobble</v>
      </c>
      <c r="O64" t="str">
        <f t="shared" si="1"/>
        <v>SC1</v>
      </c>
      <c r="P64" t="s">
        <v>53</v>
      </c>
    </row>
    <row r="65" spans="1:16" x14ac:dyDescent="0.25">
      <c r="A65" s="42">
        <v>269</v>
      </c>
      <c r="B65" s="38">
        <v>607549</v>
      </c>
      <c r="C65" s="38">
        <v>228000607549</v>
      </c>
      <c r="D65" s="41">
        <v>160</v>
      </c>
      <c r="E65" s="40">
        <v>460</v>
      </c>
      <c r="F65" s="40">
        <v>1</v>
      </c>
      <c r="G65" s="40">
        <v>1</v>
      </c>
      <c r="H65">
        <v>23</v>
      </c>
      <c r="I65">
        <v>72</v>
      </c>
      <c r="J65">
        <v>50</v>
      </c>
      <c r="K65">
        <v>38</v>
      </c>
      <c r="L65" s="43">
        <v>64</v>
      </c>
      <c r="M65" s="43">
        <v>185</v>
      </c>
      <c r="N65" t="str">
        <f t="shared" si="0"/>
        <v>Gravel</v>
      </c>
      <c r="O65" t="str">
        <f t="shared" si="1"/>
        <v>VCG2</v>
      </c>
      <c r="P65" t="s">
        <v>52</v>
      </c>
    </row>
    <row r="66" spans="1:16" x14ac:dyDescent="0.25">
      <c r="A66" s="39">
        <v>89</v>
      </c>
      <c r="B66" s="38">
        <v>111556</v>
      </c>
      <c r="C66" s="38">
        <v>230000111556</v>
      </c>
      <c r="D66" s="40">
        <v>161</v>
      </c>
      <c r="E66" s="41">
        <v>461</v>
      </c>
      <c r="F66" s="41">
        <v>1</v>
      </c>
      <c r="G66" s="41"/>
      <c r="H66">
        <v>32</v>
      </c>
      <c r="I66">
        <v>116</v>
      </c>
      <c r="J66">
        <v>113</v>
      </c>
      <c r="K66">
        <v>59</v>
      </c>
      <c r="L66">
        <v>128</v>
      </c>
      <c r="M66">
        <v>1187</v>
      </c>
      <c r="N66" t="str">
        <f t="shared" si="0"/>
        <v>Cobble</v>
      </c>
      <c r="O66" t="str">
        <f t="shared" si="1"/>
        <v>SC2</v>
      </c>
      <c r="P66" t="s">
        <v>53</v>
      </c>
    </row>
    <row r="67" spans="1:16" x14ac:dyDescent="0.25">
      <c r="A67" s="39">
        <v>95</v>
      </c>
      <c r="B67" s="38">
        <v>111570</v>
      </c>
      <c r="C67" s="38">
        <v>230000111570</v>
      </c>
      <c r="D67" s="40">
        <v>162</v>
      </c>
      <c r="E67" s="40">
        <v>462</v>
      </c>
      <c r="F67" s="40">
        <v>1</v>
      </c>
      <c r="G67" s="40">
        <v>1</v>
      </c>
      <c r="H67">
        <v>32</v>
      </c>
      <c r="I67">
        <v>218</v>
      </c>
      <c r="J67">
        <v>94</v>
      </c>
      <c r="K67">
        <v>50</v>
      </c>
      <c r="L67">
        <v>128</v>
      </c>
      <c r="M67">
        <v>2142</v>
      </c>
      <c r="N67" t="str">
        <f t="shared" si="0"/>
        <v>Cobble</v>
      </c>
      <c r="O67" t="str">
        <f t="shared" si="1"/>
        <v>SC2</v>
      </c>
      <c r="P67" t="s">
        <v>53</v>
      </c>
    </row>
    <row r="68" spans="1:16" x14ac:dyDescent="0.25">
      <c r="A68" s="42">
        <v>249</v>
      </c>
      <c r="B68" s="38">
        <v>607577</v>
      </c>
      <c r="C68" s="38">
        <v>228000607577</v>
      </c>
      <c r="D68" s="41">
        <v>163</v>
      </c>
      <c r="E68" s="41">
        <v>463</v>
      </c>
      <c r="F68" s="41">
        <v>1</v>
      </c>
      <c r="G68" s="41">
        <v>1</v>
      </c>
      <c r="H68">
        <v>23</v>
      </c>
      <c r="I68">
        <v>94</v>
      </c>
      <c r="J68">
        <v>66</v>
      </c>
      <c r="K68">
        <v>23</v>
      </c>
      <c r="L68" s="43">
        <v>64</v>
      </c>
      <c r="M68" s="43">
        <v>361</v>
      </c>
      <c r="N68" t="str">
        <f t="shared" si="0"/>
        <v>Gravel</v>
      </c>
      <c r="O68" t="str">
        <f t="shared" si="1"/>
        <v>VCG2</v>
      </c>
      <c r="P68" t="s">
        <v>52</v>
      </c>
    </row>
    <row r="69" spans="1:16" x14ac:dyDescent="0.25">
      <c r="A69" s="39">
        <v>93</v>
      </c>
      <c r="B69" s="38">
        <v>111636</v>
      </c>
      <c r="C69" s="38">
        <v>230000111636</v>
      </c>
      <c r="D69" s="41">
        <v>164</v>
      </c>
      <c r="E69" s="40">
        <v>464</v>
      </c>
      <c r="F69" s="40">
        <v>1</v>
      </c>
      <c r="G69" s="40"/>
      <c r="H69">
        <v>32</v>
      </c>
      <c r="I69">
        <v>141</v>
      </c>
      <c r="J69">
        <v>97</v>
      </c>
      <c r="K69">
        <v>83</v>
      </c>
      <c r="L69">
        <v>128</v>
      </c>
      <c r="M69">
        <v>2024</v>
      </c>
      <c r="N69" t="str">
        <f t="shared" si="0"/>
        <v>Cobble</v>
      </c>
      <c r="O69" t="str">
        <f t="shared" si="1"/>
        <v>SC2</v>
      </c>
      <c r="P69" t="s">
        <v>53</v>
      </c>
    </row>
    <row r="70" spans="1:16" x14ac:dyDescent="0.25">
      <c r="A70" s="39">
        <v>118</v>
      </c>
      <c r="B70" s="38">
        <v>111716</v>
      </c>
      <c r="C70" s="38">
        <v>230000111716</v>
      </c>
      <c r="D70" s="41">
        <v>165</v>
      </c>
      <c r="E70" s="41">
        <v>465</v>
      </c>
      <c r="F70" s="41">
        <v>1</v>
      </c>
      <c r="G70" s="41">
        <v>1</v>
      </c>
      <c r="H70">
        <v>32</v>
      </c>
      <c r="I70">
        <v>129</v>
      </c>
      <c r="J70">
        <v>116</v>
      </c>
      <c r="K70">
        <v>60</v>
      </c>
      <c r="L70">
        <v>128</v>
      </c>
      <c r="M70">
        <v>1338</v>
      </c>
      <c r="N70" t="str">
        <f t="shared" ref="N70:N133" si="2">IF(L70 &lt;=2, "Silt", IF(L70&lt;=2.8, "Sand", (IF(L70&lt;=64, "Gravel",(IF(L70&lt;=256, "Cobble",("Boulder")))))))</f>
        <v>Cobble</v>
      </c>
      <c r="O70" t="str">
        <f t="shared" ref="O70:O133" si="3">IF(L70 &lt;=2, "silt", IF(L70&lt;=2.8, "VFG1", (IF(L70&lt;=4, "VFG2",(IF(L70&lt;=5.6, "FG1",(IF(L70&lt;=8, "FG2",(IF(L70&lt;=11, "MG1",(IF(L70&lt;=16, "MG2",(IF(L70&lt;=22.6, "CG1",(IF(L70&lt;=32, "CG2",(IF(L70&lt;=45, "VCG1",(IF(L70&lt;=64, "VCG2",(IF(L70&lt;=90, "SC1",(IF(L70&lt;=128, "SC2",(IF(L70&lt;=180, "LC1",(IF(L70&lt;=256, "LC2",(IF(L70&lt;=362, "SB1",(IF(L70&lt;=512, "SB2",(IF(L70&lt;=1024, "MB",(IF(L70&lt;=2048, "LVLB"))))))))))))))))))))))))))))))))))))</f>
        <v>SC2</v>
      </c>
      <c r="P70" t="s">
        <v>53</v>
      </c>
    </row>
    <row r="71" spans="1:16" x14ac:dyDescent="0.25">
      <c r="A71" s="39">
        <v>168</v>
      </c>
      <c r="B71" s="38">
        <v>111592</v>
      </c>
      <c r="C71" s="38">
        <v>230000111592</v>
      </c>
      <c r="D71" s="41">
        <v>166</v>
      </c>
      <c r="E71" s="40">
        <v>466</v>
      </c>
      <c r="F71" s="40">
        <v>1</v>
      </c>
      <c r="G71" s="40">
        <v>1</v>
      </c>
      <c r="H71">
        <v>32</v>
      </c>
      <c r="I71">
        <v>213</v>
      </c>
      <c r="J71">
        <v>113</v>
      </c>
      <c r="K71">
        <v>49</v>
      </c>
      <c r="L71">
        <v>128</v>
      </c>
      <c r="M71">
        <v>2412</v>
      </c>
      <c r="N71" t="str">
        <f t="shared" si="2"/>
        <v>Cobble</v>
      </c>
      <c r="O71" t="str">
        <f t="shared" si="3"/>
        <v>SC2</v>
      </c>
      <c r="P71" t="s">
        <v>53</v>
      </c>
    </row>
    <row r="72" spans="1:16" x14ac:dyDescent="0.25">
      <c r="A72" s="42">
        <v>259</v>
      </c>
      <c r="B72" s="38">
        <v>607565</v>
      </c>
      <c r="C72" s="38">
        <v>228000607565</v>
      </c>
      <c r="D72" s="41">
        <v>167</v>
      </c>
      <c r="E72" s="41">
        <v>467</v>
      </c>
      <c r="F72" s="41">
        <v>1</v>
      </c>
      <c r="G72" s="41">
        <v>1</v>
      </c>
      <c r="H72">
        <v>23</v>
      </c>
      <c r="I72">
        <v>94</v>
      </c>
      <c r="J72">
        <v>58</v>
      </c>
      <c r="K72">
        <v>56</v>
      </c>
      <c r="L72" s="43">
        <v>64</v>
      </c>
      <c r="M72" s="43">
        <v>433</v>
      </c>
      <c r="N72" t="str">
        <f t="shared" si="2"/>
        <v>Gravel</v>
      </c>
      <c r="O72" t="str">
        <f t="shared" si="3"/>
        <v>VCG2</v>
      </c>
      <c r="P72" t="s">
        <v>52</v>
      </c>
    </row>
    <row r="73" spans="1:16" x14ac:dyDescent="0.25">
      <c r="A73" s="39">
        <v>176</v>
      </c>
      <c r="B73" s="38">
        <v>111551</v>
      </c>
      <c r="C73" s="38">
        <v>230000111551</v>
      </c>
      <c r="D73" s="40">
        <v>168</v>
      </c>
      <c r="E73" s="40">
        <v>468</v>
      </c>
      <c r="F73" s="40">
        <v>1</v>
      </c>
      <c r="G73" s="40">
        <v>1</v>
      </c>
      <c r="H73">
        <v>32</v>
      </c>
      <c r="I73">
        <v>189</v>
      </c>
      <c r="J73">
        <v>103</v>
      </c>
      <c r="K73">
        <v>71</v>
      </c>
      <c r="L73">
        <v>128</v>
      </c>
      <c r="M73">
        <v>1963</v>
      </c>
      <c r="N73" t="str">
        <f t="shared" si="2"/>
        <v>Cobble</v>
      </c>
      <c r="O73" t="str">
        <f t="shared" si="3"/>
        <v>SC2</v>
      </c>
      <c r="P73" t="s">
        <v>53</v>
      </c>
    </row>
    <row r="74" spans="1:16" x14ac:dyDescent="0.25">
      <c r="A74" s="39">
        <v>164</v>
      </c>
      <c r="B74" s="38">
        <v>111525</v>
      </c>
      <c r="C74" s="38">
        <v>230000111525</v>
      </c>
      <c r="D74" s="41">
        <v>169</v>
      </c>
      <c r="E74" s="41">
        <v>469</v>
      </c>
      <c r="F74" s="41">
        <v>1</v>
      </c>
      <c r="G74" s="41"/>
      <c r="H74">
        <v>32</v>
      </c>
      <c r="I74">
        <v>104</v>
      </c>
      <c r="J74">
        <v>86</v>
      </c>
      <c r="K74">
        <v>46</v>
      </c>
      <c r="L74">
        <v>90</v>
      </c>
      <c r="M74">
        <v>837</v>
      </c>
      <c r="N74" t="str">
        <f t="shared" si="2"/>
        <v>Cobble</v>
      </c>
      <c r="O74" t="str">
        <f t="shared" si="3"/>
        <v>SC1</v>
      </c>
      <c r="P74" t="s">
        <v>53</v>
      </c>
    </row>
    <row r="75" spans="1:16" x14ac:dyDescent="0.25">
      <c r="A75" s="44">
        <v>301</v>
      </c>
      <c r="B75">
        <v>111541</v>
      </c>
      <c r="C75" s="38">
        <v>230000111578</v>
      </c>
      <c r="D75" s="41">
        <v>170</v>
      </c>
      <c r="E75" s="40">
        <v>470</v>
      </c>
      <c r="F75" s="40">
        <v>1</v>
      </c>
      <c r="G75" s="40">
        <v>1</v>
      </c>
      <c r="H75" s="43">
        <v>32</v>
      </c>
      <c r="I75" s="43">
        <v>374</v>
      </c>
      <c r="J75" s="43">
        <v>275</v>
      </c>
      <c r="K75" s="43">
        <v>144</v>
      </c>
      <c r="L75" t="s">
        <v>68</v>
      </c>
      <c r="M75" s="43">
        <v>19700</v>
      </c>
      <c r="N75" t="str">
        <f t="shared" si="2"/>
        <v>Boulder</v>
      </c>
      <c r="O75" t="s">
        <v>69</v>
      </c>
      <c r="P75" t="s">
        <v>64</v>
      </c>
    </row>
    <row r="76" spans="1:16" x14ac:dyDescent="0.25">
      <c r="A76" s="39">
        <v>135</v>
      </c>
      <c r="B76" s="38">
        <v>111555</v>
      </c>
      <c r="C76" s="38">
        <v>230000111555</v>
      </c>
      <c r="D76" s="40">
        <v>171</v>
      </c>
      <c r="E76" s="41">
        <v>471</v>
      </c>
      <c r="F76" s="41">
        <v>1</v>
      </c>
      <c r="G76" s="41">
        <v>1</v>
      </c>
      <c r="H76">
        <v>32</v>
      </c>
      <c r="I76">
        <v>109</v>
      </c>
      <c r="J76">
        <v>71</v>
      </c>
      <c r="K76">
        <v>69</v>
      </c>
      <c r="L76">
        <v>90</v>
      </c>
      <c r="M76">
        <v>826</v>
      </c>
      <c r="N76" t="str">
        <f t="shared" si="2"/>
        <v>Cobble</v>
      </c>
      <c r="O76" t="str">
        <f t="shared" si="3"/>
        <v>SC1</v>
      </c>
      <c r="P76" t="s">
        <v>53</v>
      </c>
    </row>
    <row r="77" spans="1:16" x14ac:dyDescent="0.25">
      <c r="A77" s="39">
        <v>82</v>
      </c>
      <c r="B77" s="38">
        <v>111746</v>
      </c>
      <c r="C77" s="38">
        <v>230000111746</v>
      </c>
      <c r="D77" s="41">
        <v>172</v>
      </c>
      <c r="E77" s="40">
        <v>472</v>
      </c>
      <c r="F77" s="40">
        <v>1</v>
      </c>
      <c r="G77" s="40">
        <v>1</v>
      </c>
      <c r="H77">
        <v>32</v>
      </c>
      <c r="I77">
        <v>111</v>
      </c>
      <c r="J77">
        <v>68</v>
      </c>
      <c r="K77">
        <v>59</v>
      </c>
      <c r="L77">
        <v>90</v>
      </c>
      <c r="M77">
        <v>775</v>
      </c>
      <c r="N77" t="str">
        <f t="shared" si="2"/>
        <v>Cobble</v>
      </c>
      <c r="O77" t="str">
        <f t="shared" si="3"/>
        <v>SC1</v>
      </c>
      <c r="P77" t="s">
        <v>53</v>
      </c>
    </row>
    <row r="78" spans="1:16" x14ac:dyDescent="0.25">
      <c r="A78" s="39">
        <v>124</v>
      </c>
      <c r="B78" s="38">
        <v>111707</v>
      </c>
      <c r="C78" s="38">
        <v>230000111707</v>
      </c>
      <c r="D78" s="41">
        <v>173</v>
      </c>
      <c r="E78" s="41">
        <v>473</v>
      </c>
      <c r="F78" s="41">
        <v>1</v>
      </c>
      <c r="G78" s="41"/>
      <c r="H78">
        <v>32</v>
      </c>
      <c r="I78">
        <v>151</v>
      </c>
      <c r="J78">
        <v>98</v>
      </c>
      <c r="K78">
        <v>58</v>
      </c>
      <c r="L78">
        <v>90</v>
      </c>
      <c r="M78">
        <v>1186</v>
      </c>
      <c r="N78" t="str">
        <f t="shared" si="2"/>
        <v>Cobble</v>
      </c>
      <c r="O78" t="str">
        <f t="shared" si="3"/>
        <v>SC1</v>
      </c>
      <c r="P78" t="s">
        <v>53</v>
      </c>
    </row>
    <row r="79" spans="1:16" x14ac:dyDescent="0.25">
      <c r="A79" s="39">
        <v>139</v>
      </c>
      <c r="B79" s="38">
        <v>111577</v>
      </c>
      <c r="C79" s="38">
        <v>230000111577</v>
      </c>
      <c r="D79" s="41">
        <v>174</v>
      </c>
      <c r="E79" s="40">
        <v>474</v>
      </c>
      <c r="F79" s="40">
        <v>1</v>
      </c>
      <c r="G79" s="40"/>
      <c r="H79">
        <v>32</v>
      </c>
      <c r="I79">
        <v>102</v>
      </c>
      <c r="J79">
        <v>78</v>
      </c>
      <c r="K79">
        <v>45</v>
      </c>
      <c r="L79">
        <v>90</v>
      </c>
      <c r="M79">
        <v>546</v>
      </c>
      <c r="N79" t="str">
        <f t="shared" si="2"/>
        <v>Cobble</v>
      </c>
      <c r="O79" t="str">
        <f t="shared" si="3"/>
        <v>SC1</v>
      </c>
      <c r="P79" t="s">
        <v>53</v>
      </c>
    </row>
    <row r="80" spans="1:16" x14ac:dyDescent="0.25">
      <c r="A80" s="39">
        <v>128</v>
      </c>
      <c r="B80" s="38">
        <v>111607</v>
      </c>
      <c r="C80" s="38">
        <v>230000111607</v>
      </c>
      <c r="D80" s="41">
        <v>175</v>
      </c>
      <c r="E80" s="41">
        <v>475</v>
      </c>
      <c r="F80" s="41">
        <v>1</v>
      </c>
      <c r="G80" s="41"/>
      <c r="H80">
        <v>32</v>
      </c>
      <c r="I80">
        <v>113</v>
      </c>
      <c r="J80">
        <v>100</v>
      </c>
      <c r="K80">
        <v>63</v>
      </c>
      <c r="L80">
        <v>90</v>
      </c>
      <c r="M80">
        <v>1093</v>
      </c>
      <c r="N80" t="str">
        <f t="shared" si="2"/>
        <v>Cobble</v>
      </c>
      <c r="O80" t="str">
        <f t="shared" si="3"/>
        <v>SC1</v>
      </c>
      <c r="P80" t="s">
        <v>53</v>
      </c>
    </row>
    <row r="81" spans="1:17" x14ac:dyDescent="0.25">
      <c r="A81" s="39">
        <v>177</v>
      </c>
      <c r="B81" s="38">
        <v>111567</v>
      </c>
      <c r="C81" s="38">
        <v>230000111567</v>
      </c>
      <c r="D81" s="40">
        <v>176</v>
      </c>
      <c r="E81" s="40">
        <v>476</v>
      </c>
      <c r="F81" s="40">
        <v>1</v>
      </c>
      <c r="G81" s="40">
        <v>1</v>
      </c>
      <c r="H81">
        <v>32</v>
      </c>
      <c r="I81">
        <v>128</v>
      </c>
      <c r="J81">
        <v>104</v>
      </c>
      <c r="K81">
        <v>33</v>
      </c>
      <c r="L81">
        <v>90</v>
      </c>
      <c r="M81">
        <v>645</v>
      </c>
      <c r="N81" t="str">
        <f t="shared" si="2"/>
        <v>Cobble</v>
      </c>
      <c r="O81" t="str">
        <f t="shared" si="3"/>
        <v>SC1</v>
      </c>
      <c r="P81" t="s">
        <v>53</v>
      </c>
    </row>
    <row r="82" spans="1:17" x14ac:dyDescent="0.25">
      <c r="A82" s="42">
        <v>283</v>
      </c>
      <c r="B82" s="38">
        <v>607560</v>
      </c>
      <c r="C82" s="38">
        <v>228000607560</v>
      </c>
      <c r="D82" s="41">
        <v>177</v>
      </c>
      <c r="E82" s="41">
        <v>477</v>
      </c>
      <c r="F82" s="41">
        <v>1</v>
      </c>
      <c r="G82" s="41">
        <v>1</v>
      </c>
      <c r="H82">
        <v>23</v>
      </c>
      <c r="I82">
        <v>82</v>
      </c>
      <c r="J82">
        <v>64</v>
      </c>
      <c r="K82">
        <v>37</v>
      </c>
      <c r="L82" s="43">
        <v>64</v>
      </c>
      <c r="M82" s="43">
        <v>407</v>
      </c>
      <c r="N82" t="str">
        <f t="shared" si="2"/>
        <v>Gravel</v>
      </c>
      <c r="O82" t="str">
        <f t="shared" si="3"/>
        <v>VCG2</v>
      </c>
      <c r="P82" t="s">
        <v>52</v>
      </c>
    </row>
    <row r="83" spans="1:17" x14ac:dyDescent="0.25">
      <c r="A83" s="39">
        <v>134</v>
      </c>
      <c r="B83" s="38">
        <v>111648</v>
      </c>
      <c r="C83" s="38">
        <v>230000111648</v>
      </c>
      <c r="D83" s="41">
        <v>178</v>
      </c>
      <c r="E83" s="40">
        <v>478</v>
      </c>
      <c r="F83" s="40">
        <v>1</v>
      </c>
      <c r="G83" s="40">
        <v>1</v>
      </c>
      <c r="H83">
        <v>32</v>
      </c>
      <c r="I83">
        <v>101</v>
      </c>
      <c r="J83">
        <v>88</v>
      </c>
      <c r="K83">
        <v>34</v>
      </c>
      <c r="L83">
        <v>90</v>
      </c>
      <c r="M83">
        <v>508</v>
      </c>
      <c r="N83" t="str">
        <f t="shared" si="2"/>
        <v>Cobble</v>
      </c>
      <c r="O83" t="str">
        <f t="shared" si="3"/>
        <v>SC1</v>
      </c>
      <c r="P83" t="s">
        <v>53</v>
      </c>
    </row>
    <row r="84" spans="1:17" x14ac:dyDescent="0.25">
      <c r="A84" s="42">
        <v>242</v>
      </c>
      <c r="B84" s="38">
        <v>607517</v>
      </c>
      <c r="C84" s="38">
        <v>228000607517</v>
      </c>
      <c r="D84" s="41">
        <v>179</v>
      </c>
      <c r="E84" s="41">
        <v>479</v>
      </c>
      <c r="F84" s="41">
        <v>1</v>
      </c>
      <c r="G84" s="41">
        <v>1</v>
      </c>
      <c r="H84">
        <v>23</v>
      </c>
      <c r="I84">
        <v>68</v>
      </c>
      <c r="J84">
        <v>56</v>
      </c>
      <c r="K84">
        <v>43</v>
      </c>
      <c r="L84" s="43">
        <v>64</v>
      </c>
      <c r="M84" s="43">
        <v>241</v>
      </c>
      <c r="N84" t="str">
        <f t="shared" si="2"/>
        <v>Gravel</v>
      </c>
      <c r="O84" t="str">
        <f t="shared" si="3"/>
        <v>VCG2</v>
      </c>
      <c r="P84" t="s">
        <v>52</v>
      </c>
    </row>
    <row r="85" spans="1:17" x14ac:dyDescent="0.25">
      <c r="A85" s="39">
        <v>175</v>
      </c>
      <c r="B85" s="38">
        <v>111581</v>
      </c>
      <c r="C85" s="38">
        <v>230000111581</v>
      </c>
      <c r="D85" s="41">
        <v>180</v>
      </c>
      <c r="E85" s="40">
        <v>480</v>
      </c>
      <c r="F85" s="40">
        <v>1</v>
      </c>
      <c r="G85" s="40">
        <v>1</v>
      </c>
      <c r="H85">
        <v>32</v>
      </c>
      <c r="I85">
        <v>113</v>
      </c>
      <c r="J85">
        <v>101</v>
      </c>
      <c r="K85">
        <v>43</v>
      </c>
      <c r="L85">
        <v>90</v>
      </c>
      <c r="M85">
        <v>755</v>
      </c>
      <c r="N85" t="str">
        <f t="shared" si="2"/>
        <v>Cobble</v>
      </c>
      <c r="O85" t="str">
        <f t="shared" si="3"/>
        <v>SC1</v>
      </c>
      <c r="P85" t="s">
        <v>53</v>
      </c>
    </row>
    <row r="86" spans="1:17" x14ac:dyDescent="0.25">
      <c r="A86" s="42">
        <v>252</v>
      </c>
      <c r="B86" s="38">
        <v>607507</v>
      </c>
      <c r="C86" s="38">
        <v>228000607507</v>
      </c>
      <c r="D86" s="41">
        <v>181</v>
      </c>
      <c r="E86" s="41">
        <v>481</v>
      </c>
      <c r="F86" s="41">
        <v>1</v>
      </c>
      <c r="G86" s="41">
        <v>1</v>
      </c>
      <c r="H86">
        <v>23</v>
      </c>
      <c r="I86">
        <v>65</v>
      </c>
      <c r="J86">
        <v>45</v>
      </c>
      <c r="K86">
        <v>42</v>
      </c>
      <c r="L86" s="43">
        <v>64</v>
      </c>
      <c r="M86" s="43">
        <v>197</v>
      </c>
      <c r="N86" t="str">
        <f t="shared" si="2"/>
        <v>Gravel</v>
      </c>
      <c r="O86" t="str">
        <f t="shared" si="3"/>
        <v>VCG2</v>
      </c>
      <c r="P86" t="s">
        <v>52</v>
      </c>
    </row>
    <row r="87" spans="1:17" x14ac:dyDescent="0.25">
      <c r="A87" s="39">
        <v>161</v>
      </c>
      <c r="B87" s="38">
        <v>111693</v>
      </c>
      <c r="C87" s="38">
        <v>230000111693</v>
      </c>
      <c r="D87" s="41">
        <v>182</v>
      </c>
      <c r="E87" s="40">
        <v>482</v>
      </c>
      <c r="F87" s="40">
        <v>1</v>
      </c>
      <c r="G87" s="40"/>
      <c r="H87">
        <v>32</v>
      </c>
      <c r="I87">
        <v>154</v>
      </c>
      <c r="J87">
        <v>92</v>
      </c>
      <c r="K87">
        <v>58</v>
      </c>
      <c r="L87">
        <v>90</v>
      </c>
      <c r="M87">
        <v>1342</v>
      </c>
      <c r="N87" t="str">
        <f t="shared" si="2"/>
        <v>Cobble</v>
      </c>
      <c r="O87" t="str">
        <f t="shared" si="3"/>
        <v>SC1</v>
      </c>
      <c r="P87" t="s">
        <v>53</v>
      </c>
    </row>
    <row r="88" spans="1:17" x14ac:dyDescent="0.25">
      <c r="A88" s="39">
        <v>167</v>
      </c>
      <c r="B88" s="38">
        <v>111535</v>
      </c>
      <c r="C88" s="38">
        <v>230000111535</v>
      </c>
      <c r="D88" s="41">
        <v>183</v>
      </c>
      <c r="E88" s="41">
        <v>483</v>
      </c>
      <c r="F88" s="41">
        <v>1</v>
      </c>
      <c r="G88" s="41"/>
      <c r="H88">
        <v>32</v>
      </c>
      <c r="I88">
        <v>168</v>
      </c>
      <c r="J88">
        <v>101</v>
      </c>
      <c r="K88">
        <v>97</v>
      </c>
      <c r="L88">
        <v>128</v>
      </c>
      <c r="M88">
        <v>1715</v>
      </c>
      <c r="N88" t="str">
        <f t="shared" si="2"/>
        <v>Cobble</v>
      </c>
      <c r="O88" t="str">
        <f t="shared" si="3"/>
        <v>SC2</v>
      </c>
      <c r="P88" t="s">
        <v>53</v>
      </c>
    </row>
    <row r="89" spans="1:17" x14ac:dyDescent="0.25">
      <c r="A89" s="39">
        <v>172</v>
      </c>
      <c r="B89" s="38">
        <v>111562</v>
      </c>
      <c r="C89" s="38">
        <v>230000111562</v>
      </c>
      <c r="D89" s="40">
        <v>184</v>
      </c>
      <c r="E89" s="40">
        <v>484</v>
      </c>
      <c r="F89" s="40">
        <v>1</v>
      </c>
      <c r="G89" s="61">
        <v>1</v>
      </c>
      <c r="H89">
        <v>32</v>
      </c>
      <c r="I89">
        <v>197</v>
      </c>
      <c r="J89">
        <v>169</v>
      </c>
      <c r="K89">
        <v>68</v>
      </c>
      <c r="L89">
        <v>180</v>
      </c>
      <c r="M89">
        <v>3575</v>
      </c>
      <c r="N89" t="str">
        <f>IF(L89 &lt;=2, "Silt", IF(L89&lt;=2.8, "Sand", (IF(L89&lt;=64, "Gravel",(IF(L89&lt;=256, "Cobble",("Boulder")))))))</f>
        <v>Cobble</v>
      </c>
      <c r="O89" t="str">
        <f t="shared" si="3"/>
        <v>LC1</v>
      </c>
      <c r="P89" t="s">
        <v>60</v>
      </c>
    </row>
    <row r="90" spans="1:17" x14ac:dyDescent="0.25">
      <c r="A90" s="42">
        <v>227</v>
      </c>
      <c r="B90" s="38">
        <v>607552</v>
      </c>
      <c r="C90" s="38">
        <v>228000607552</v>
      </c>
      <c r="D90" s="41">
        <v>185</v>
      </c>
      <c r="E90" s="41">
        <v>485</v>
      </c>
      <c r="F90" s="41">
        <v>1</v>
      </c>
      <c r="G90" s="41">
        <v>1</v>
      </c>
      <c r="H90">
        <v>23</v>
      </c>
      <c r="I90">
        <v>75</v>
      </c>
      <c r="J90">
        <v>64</v>
      </c>
      <c r="K90">
        <v>54</v>
      </c>
      <c r="L90" s="43">
        <v>64</v>
      </c>
      <c r="M90">
        <v>543</v>
      </c>
      <c r="N90" t="str">
        <f t="shared" si="2"/>
        <v>Gravel</v>
      </c>
      <c r="O90" t="str">
        <f t="shared" si="3"/>
        <v>VCG2</v>
      </c>
      <c r="P90" t="s">
        <v>52</v>
      </c>
    </row>
    <row r="91" spans="1:17" x14ac:dyDescent="0.25">
      <c r="A91" s="39">
        <v>178</v>
      </c>
      <c r="B91" s="38">
        <v>111700</v>
      </c>
      <c r="C91" s="38">
        <v>230000111700</v>
      </c>
      <c r="D91" s="41">
        <v>186</v>
      </c>
      <c r="E91" s="40">
        <v>486</v>
      </c>
      <c r="F91" s="40">
        <v>1</v>
      </c>
      <c r="G91" s="40">
        <v>1</v>
      </c>
      <c r="H91">
        <v>32</v>
      </c>
      <c r="I91">
        <v>131</v>
      </c>
      <c r="J91">
        <v>82</v>
      </c>
      <c r="K91">
        <v>56</v>
      </c>
      <c r="L91">
        <v>90</v>
      </c>
      <c r="M91">
        <v>709</v>
      </c>
      <c r="N91" t="str">
        <f t="shared" si="2"/>
        <v>Cobble</v>
      </c>
      <c r="O91" t="str">
        <f t="shared" si="3"/>
        <v>SC1</v>
      </c>
      <c r="P91" t="s">
        <v>53</v>
      </c>
    </row>
    <row r="92" spans="1:17" x14ac:dyDescent="0.25">
      <c r="A92" s="39">
        <v>165</v>
      </c>
      <c r="B92" s="38">
        <v>111521</v>
      </c>
      <c r="C92" s="38">
        <v>230000111521</v>
      </c>
      <c r="D92" s="41">
        <v>187</v>
      </c>
      <c r="E92" s="41">
        <v>487</v>
      </c>
      <c r="F92" s="41">
        <v>1</v>
      </c>
      <c r="G92" s="41"/>
      <c r="H92">
        <v>32</v>
      </c>
      <c r="I92">
        <v>203</v>
      </c>
      <c r="J92">
        <v>83</v>
      </c>
      <c r="K92">
        <v>83</v>
      </c>
      <c r="L92">
        <v>90</v>
      </c>
      <c r="M92">
        <v>2179</v>
      </c>
      <c r="N92" t="str">
        <f t="shared" si="2"/>
        <v>Cobble</v>
      </c>
      <c r="O92" t="str">
        <f t="shared" si="3"/>
        <v>SC1</v>
      </c>
      <c r="P92" t="s">
        <v>53</v>
      </c>
    </row>
    <row r="93" spans="1:17" x14ac:dyDescent="0.25">
      <c r="A93" s="39">
        <v>162</v>
      </c>
      <c r="B93" s="38">
        <v>111516</v>
      </c>
      <c r="C93" s="38">
        <v>230000111516</v>
      </c>
      <c r="D93" s="41">
        <v>188</v>
      </c>
      <c r="E93" s="40">
        <v>488</v>
      </c>
      <c r="F93" s="59">
        <v>1</v>
      </c>
      <c r="G93" s="59" t="s">
        <v>65</v>
      </c>
      <c r="H93">
        <v>32</v>
      </c>
      <c r="I93">
        <v>126</v>
      </c>
      <c r="J93">
        <v>96</v>
      </c>
      <c r="K93">
        <v>79</v>
      </c>
      <c r="L93">
        <v>128</v>
      </c>
      <c r="M93">
        <v>1425</v>
      </c>
      <c r="N93" t="str">
        <f t="shared" si="2"/>
        <v>Cobble</v>
      </c>
      <c r="O93" t="str">
        <f t="shared" si="3"/>
        <v>SC2</v>
      </c>
      <c r="P93" t="s">
        <v>53</v>
      </c>
      <c r="Q93" s="60" t="s">
        <v>87</v>
      </c>
    </row>
    <row r="94" spans="1:17" x14ac:dyDescent="0.25">
      <c r="A94" s="42">
        <v>224</v>
      </c>
      <c r="B94" s="38">
        <v>607535</v>
      </c>
      <c r="C94" s="38">
        <v>228000607535</v>
      </c>
      <c r="D94" s="41">
        <v>189</v>
      </c>
      <c r="E94" s="41">
        <v>489</v>
      </c>
      <c r="F94" s="41">
        <v>1</v>
      </c>
      <c r="G94" s="41">
        <v>1</v>
      </c>
      <c r="H94">
        <v>23</v>
      </c>
      <c r="I94">
        <v>74</v>
      </c>
      <c r="J94">
        <v>54</v>
      </c>
      <c r="K94">
        <v>36</v>
      </c>
      <c r="L94">
        <v>64</v>
      </c>
      <c r="M94">
        <v>254</v>
      </c>
      <c r="N94" t="str">
        <f t="shared" si="2"/>
        <v>Gravel</v>
      </c>
      <c r="O94" t="str">
        <f t="shared" si="3"/>
        <v>VCG2</v>
      </c>
      <c r="P94" t="s">
        <v>52</v>
      </c>
    </row>
    <row r="95" spans="1:17" x14ac:dyDescent="0.25">
      <c r="A95" s="39">
        <v>163</v>
      </c>
      <c r="B95" s="38">
        <v>111545</v>
      </c>
      <c r="C95" s="38">
        <v>230000111545</v>
      </c>
      <c r="D95" s="40">
        <v>190</v>
      </c>
      <c r="E95" s="40">
        <v>490</v>
      </c>
      <c r="F95" s="40">
        <v>1</v>
      </c>
      <c r="G95" s="40">
        <v>1</v>
      </c>
      <c r="H95">
        <v>32</v>
      </c>
      <c r="I95">
        <v>121</v>
      </c>
      <c r="J95">
        <v>71</v>
      </c>
      <c r="K95">
        <v>58</v>
      </c>
      <c r="L95">
        <v>90</v>
      </c>
      <c r="M95">
        <v>829</v>
      </c>
      <c r="N95" t="str">
        <f t="shared" si="2"/>
        <v>Cobble</v>
      </c>
      <c r="O95" t="str">
        <f t="shared" si="3"/>
        <v>SC1</v>
      </c>
      <c r="P95" t="s">
        <v>53</v>
      </c>
    </row>
    <row r="96" spans="1:17" x14ac:dyDescent="0.25">
      <c r="A96" s="39">
        <v>179</v>
      </c>
      <c r="B96" s="38">
        <v>111540</v>
      </c>
      <c r="C96" s="38">
        <v>230000111540</v>
      </c>
      <c r="D96" s="40">
        <v>191</v>
      </c>
      <c r="E96" s="41">
        <v>491</v>
      </c>
      <c r="F96" s="41">
        <v>1</v>
      </c>
      <c r="G96" s="41">
        <v>1</v>
      </c>
      <c r="H96">
        <v>32</v>
      </c>
      <c r="I96">
        <v>119</v>
      </c>
      <c r="J96">
        <v>82</v>
      </c>
      <c r="K96">
        <v>59</v>
      </c>
      <c r="L96">
        <v>90</v>
      </c>
      <c r="M96">
        <v>734</v>
      </c>
      <c r="N96" t="str">
        <f t="shared" si="2"/>
        <v>Cobble</v>
      </c>
      <c r="O96" t="str">
        <f t="shared" si="3"/>
        <v>SC1</v>
      </c>
      <c r="P96" t="s">
        <v>53</v>
      </c>
    </row>
    <row r="97" spans="1:16" x14ac:dyDescent="0.25">
      <c r="A97" s="39">
        <v>166</v>
      </c>
      <c r="B97" s="38">
        <v>111506</v>
      </c>
      <c r="C97" s="38">
        <v>230000111506</v>
      </c>
      <c r="D97" s="41">
        <v>192</v>
      </c>
      <c r="E97" s="40">
        <v>492</v>
      </c>
      <c r="F97" s="40">
        <v>1</v>
      </c>
      <c r="G97" s="40"/>
      <c r="H97">
        <v>32</v>
      </c>
      <c r="I97">
        <v>110</v>
      </c>
      <c r="J97">
        <v>108</v>
      </c>
      <c r="K97">
        <v>41</v>
      </c>
      <c r="L97">
        <v>128</v>
      </c>
      <c r="M97">
        <v>941</v>
      </c>
      <c r="N97" t="str">
        <f t="shared" si="2"/>
        <v>Cobble</v>
      </c>
      <c r="O97" t="str">
        <f t="shared" si="3"/>
        <v>SC2</v>
      </c>
      <c r="P97" t="s">
        <v>53</v>
      </c>
    </row>
    <row r="98" spans="1:16" x14ac:dyDescent="0.25">
      <c r="A98" s="39">
        <v>173</v>
      </c>
      <c r="B98" s="38">
        <v>111667</v>
      </c>
      <c r="C98" s="38">
        <v>230000111667</v>
      </c>
      <c r="D98" s="41">
        <v>193</v>
      </c>
      <c r="E98" s="41">
        <v>493</v>
      </c>
      <c r="F98" s="41">
        <v>1</v>
      </c>
      <c r="G98" s="41"/>
      <c r="H98">
        <v>32</v>
      </c>
      <c r="I98">
        <v>153</v>
      </c>
      <c r="J98">
        <v>114</v>
      </c>
      <c r="K98">
        <v>52</v>
      </c>
      <c r="L98">
        <v>128</v>
      </c>
      <c r="M98">
        <v>1347</v>
      </c>
      <c r="N98" t="str">
        <f t="shared" si="2"/>
        <v>Cobble</v>
      </c>
      <c r="O98" t="str">
        <f t="shared" si="3"/>
        <v>SC2</v>
      </c>
      <c r="P98" t="s">
        <v>53</v>
      </c>
    </row>
    <row r="99" spans="1:16" x14ac:dyDescent="0.25">
      <c r="A99" s="44">
        <v>298</v>
      </c>
      <c r="B99" s="45">
        <v>111614</v>
      </c>
      <c r="C99" s="38">
        <v>230000111614</v>
      </c>
      <c r="D99" s="41">
        <v>194</v>
      </c>
      <c r="E99" s="40">
        <v>494</v>
      </c>
      <c r="F99" s="40">
        <v>1</v>
      </c>
      <c r="G99" s="40">
        <v>1</v>
      </c>
      <c r="H99" s="43">
        <v>32</v>
      </c>
      <c r="I99" s="43">
        <v>306</v>
      </c>
      <c r="J99" s="43">
        <v>205</v>
      </c>
      <c r="K99" s="43">
        <v>256</v>
      </c>
      <c r="L99" s="43">
        <v>256</v>
      </c>
      <c r="M99" s="43">
        <v>18900</v>
      </c>
      <c r="N99" t="str">
        <f t="shared" si="2"/>
        <v>Cobble</v>
      </c>
      <c r="O99" t="str">
        <f t="shared" si="3"/>
        <v>LC2</v>
      </c>
      <c r="P99" t="s">
        <v>60</v>
      </c>
    </row>
    <row r="100" spans="1:16" x14ac:dyDescent="0.25">
      <c r="A100" s="39">
        <v>170</v>
      </c>
      <c r="B100" s="38">
        <v>111549</v>
      </c>
      <c r="C100" s="38">
        <v>230000111549</v>
      </c>
      <c r="D100" s="40">
        <v>195</v>
      </c>
      <c r="E100" s="41">
        <v>495</v>
      </c>
      <c r="F100" s="41">
        <v>1</v>
      </c>
      <c r="G100" s="41"/>
      <c r="H100">
        <v>32</v>
      </c>
      <c r="I100">
        <v>82</v>
      </c>
      <c r="J100">
        <v>76</v>
      </c>
      <c r="K100">
        <v>75</v>
      </c>
      <c r="L100">
        <v>90</v>
      </c>
      <c r="M100">
        <v>643</v>
      </c>
      <c r="N100" t="str">
        <f t="shared" si="2"/>
        <v>Cobble</v>
      </c>
      <c r="O100" t="str">
        <f t="shared" si="3"/>
        <v>SC1</v>
      </c>
      <c r="P100" t="s">
        <v>53</v>
      </c>
    </row>
    <row r="101" spans="1:16" x14ac:dyDescent="0.25">
      <c r="A101" s="39">
        <v>171</v>
      </c>
      <c r="B101" s="38">
        <v>111596</v>
      </c>
      <c r="C101" s="38">
        <v>230000111596</v>
      </c>
      <c r="D101" s="41">
        <v>196</v>
      </c>
      <c r="E101" s="40">
        <v>496</v>
      </c>
      <c r="F101" s="40">
        <v>1</v>
      </c>
      <c r="G101" s="40">
        <v>1</v>
      </c>
      <c r="H101">
        <v>32</v>
      </c>
      <c r="I101">
        <v>86</v>
      </c>
      <c r="J101">
        <v>73</v>
      </c>
      <c r="K101">
        <v>64</v>
      </c>
      <c r="L101">
        <v>90</v>
      </c>
      <c r="M101">
        <v>548</v>
      </c>
      <c r="N101" t="str">
        <f t="shared" si="2"/>
        <v>Cobble</v>
      </c>
      <c r="O101" t="str">
        <f t="shared" si="3"/>
        <v>SC1</v>
      </c>
      <c r="P101" t="s">
        <v>53</v>
      </c>
    </row>
    <row r="102" spans="1:16" x14ac:dyDescent="0.25">
      <c r="A102" s="39">
        <v>174</v>
      </c>
      <c r="B102" s="38">
        <v>111503</v>
      </c>
      <c r="C102" s="38">
        <v>230000111503</v>
      </c>
      <c r="D102" s="41">
        <v>197</v>
      </c>
      <c r="E102" s="41">
        <v>497</v>
      </c>
      <c r="F102" s="41">
        <v>1</v>
      </c>
      <c r="G102" s="41"/>
      <c r="H102">
        <v>32</v>
      </c>
      <c r="I102">
        <v>156</v>
      </c>
      <c r="J102">
        <v>92</v>
      </c>
      <c r="K102">
        <v>43</v>
      </c>
      <c r="L102">
        <v>90</v>
      </c>
      <c r="M102">
        <v>895</v>
      </c>
      <c r="N102" t="str">
        <f t="shared" si="2"/>
        <v>Cobble</v>
      </c>
      <c r="O102" t="str">
        <f t="shared" si="3"/>
        <v>SC1</v>
      </c>
      <c r="P102" t="s">
        <v>53</v>
      </c>
    </row>
    <row r="103" spans="1:16" x14ac:dyDescent="0.25">
      <c r="A103" s="39">
        <v>169</v>
      </c>
      <c r="B103" s="38">
        <v>111548</v>
      </c>
      <c r="C103" s="38">
        <v>230000111548</v>
      </c>
      <c r="D103" s="40">
        <v>198</v>
      </c>
      <c r="E103" s="40">
        <v>498</v>
      </c>
      <c r="F103" s="40">
        <v>1</v>
      </c>
      <c r="G103" s="40">
        <v>1</v>
      </c>
      <c r="H103">
        <v>32</v>
      </c>
      <c r="I103">
        <v>90</v>
      </c>
      <c r="J103">
        <v>76</v>
      </c>
      <c r="K103">
        <v>52</v>
      </c>
      <c r="L103">
        <v>90</v>
      </c>
      <c r="M103">
        <v>530</v>
      </c>
      <c r="N103" t="str">
        <f t="shared" si="2"/>
        <v>Cobble</v>
      </c>
      <c r="O103" t="str">
        <f t="shared" si="3"/>
        <v>SC1</v>
      </c>
      <c r="P103" t="s">
        <v>53</v>
      </c>
    </row>
    <row r="104" spans="1:16" x14ac:dyDescent="0.25">
      <c r="A104" s="42">
        <v>234</v>
      </c>
      <c r="B104" s="38">
        <v>607571</v>
      </c>
      <c r="C104" s="38">
        <v>228000607571</v>
      </c>
      <c r="D104" s="41">
        <v>199</v>
      </c>
      <c r="E104" s="41">
        <v>499</v>
      </c>
      <c r="F104" s="41">
        <v>1</v>
      </c>
      <c r="G104" s="41">
        <v>1</v>
      </c>
      <c r="H104">
        <v>23</v>
      </c>
      <c r="I104">
        <v>127</v>
      </c>
      <c r="J104">
        <v>71</v>
      </c>
      <c r="K104">
        <v>31</v>
      </c>
      <c r="L104" s="43">
        <v>64</v>
      </c>
      <c r="M104" s="43">
        <v>415</v>
      </c>
      <c r="N104" t="str">
        <f t="shared" si="2"/>
        <v>Gravel</v>
      </c>
      <c r="O104" t="str">
        <f t="shared" si="3"/>
        <v>VCG2</v>
      </c>
      <c r="P104" t="s">
        <v>52</v>
      </c>
    </row>
    <row r="105" spans="1:16" x14ac:dyDescent="0.25">
      <c r="A105" s="39">
        <v>75</v>
      </c>
      <c r="B105" s="38">
        <v>111682</v>
      </c>
      <c r="C105" s="38">
        <v>230000111682</v>
      </c>
      <c r="D105" s="41">
        <v>200</v>
      </c>
      <c r="E105" s="40">
        <v>500</v>
      </c>
      <c r="F105" s="41">
        <v>2</v>
      </c>
      <c r="G105" s="41" t="s">
        <v>74</v>
      </c>
      <c r="H105">
        <v>32</v>
      </c>
      <c r="I105">
        <v>110</v>
      </c>
      <c r="J105">
        <v>97</v>
      </c>
      <c r="K105">
        <v>52</v>
      </c>
      <c r="L105">
        <v>90</v>
      </c>
      <c r="M105">
        <v>812</v>
      </c>
      <c r="N105" t="str">
        <f t="shared" si="2"/>
        <v>Cobble</v>
      </c>
      <c r="O105" t="str">
        <f t="shared" si="3"/>
        <v>SC1</v>
      </c>
      <c r="P105" t="s">
        <v>53</v>
      </c>
    </row>
    <row r="106" spans="1:16" x14ac:dyDescent="0.25">
      <c r="A106" s="42">
        <v>272</v>
      </c>
      <c r="B106" s="38">
        <v>607570</v>
      </c>
      <c r="C106" s="38">
        <v>228000607570</v>
      </c>
      <c r="D106" s="41">
        <v>201</v>
      </c>
      <c r="E106" s="41">
        <v>501</v>
      </c>
      <c r="F106" s="41">
        <v>2</v>
      </c>
      <c r="G106" s="41" t="s">
        <v>74</v>
      </c>
      <c r="H106">
        <v>23</v>
      </c>
      <c r="I106">
        <v>75</v>
      </c>
      <c r="J106">
        <v>63</v>
      </c>
      <c r="K106">
        <v>48</v>
      </c>
      <c r="L106" s="43">
        <v>64</v>
      </c>
      <c r="M106" s="43">
        <v>338</v>
      </c>
      <c r="N106" t="str">
        <f t="shared" si="2"/>
        <v>Gravel</v>
      </c>
      <c r="O106" t="str">
        <f t="shared" si="3"/>
        <v>VCG2</v>
      </c>
      <c r="P106" t="s">
        <v>52</v>
      </c>
    </row>
    <row r="107" spans="1:16" x14ac:dyDescent="0.25">
      <c r="A107" s="39">
        <v>62</v>
      </c>
      <c r="B107" s="38">
        <v>111747</v>
      </c>
      <c r="C107" s="38">
        <v>230000111747</v>
      </c>
      <c r="D107" s="41">
        <v>202</v>
      </c>
      <c r="E107" s="40">
        <v>502</v>
      </c>
      <c r="F107" s="41">
        <v>2</v>
      </c>
      <c r="G107" s="41"/>
      <c r="H107">
        <v>32</v>
      </c>
      <c r="I107">
        <v>110</v>
      </c>
      <c r="J107">
        <v>100</v>
      </c>
      <c r="K107">
        <v>59</v>
      </c>
      <c r="L107">
        <v>128</v>
      </c>
      <c r="M107">
        <v>897</v>
      </c>
      <c r="N107" t="str">
        <f t="shared" si="2"/>
        <v>Cobble</v>
      </c>
      <c r="O107" t="str">
        <f t="shared" si="3"/>
        <v>SC2</v>
      </c>
      <c r="P107" t="s">
        <v>53</v>
      </c>
    </row>
    <row r="108" spans="1:16" x14ac:dyDescent="0.25">
      <c r="A108" s="39">
        <v>50</v>
      </c>
      <c r="B108" s="38">
        <v>111646</v>
      </c>
      <c r="C108" s="38">
        <v>230000111646</v>
      </c>
      <c r="D108" s="41">
        <v>203</v>
      </c>
      <c r="E108" s="41">
        <v>503</v>
      </c>
      <c r="F108" s="41">
        <v>2</v>
      </c>
      <c r="G108" s="41"/>
      <c r="H108">
        <v>32</v>
      </c>
      <c r="I108">
        <v>93</v>
      </c>
      <c r="J108">
        <v>77</v>
      </c>
      <c r="K108">
        <v>55</v>
      </c>
      <c r="L108">
        <v>90</v>
      </c>
      <c r="M108">
        <v>508</v>
      </c>
      <c r="N108" t="str">
        <f t="shared" si="2"/>
        <v>Cobble</v>
      </c>
      <c r="O108" t="str">
        <f t="shared" si="3"/>
        <v>SC1</v>
      </c>
      <c r="P108" t="s">
        <v>53</v>
      </c>
    </row>
    <row r="109" spans="1:16" x14ac:dyDescent="0.25">
      <c r="A109" s="39">
        <v>54</v>
      </c>
      <c r="B109" s="38">
        <v>111620</v>
      </c>
      <c r="C109" s="38">
        <v>230000111620</v>
      </c>
      <c r="D109" s="41">
        <v>204</v>
      </c>
      <c r="E109" s="40">
        <v>504</v>
      </c>
      <c r="F109" s="41">
        <v>2</v>
      </c>
      <c r="G109" s="41"/>
      <c r="H109">
        <v>32</v>
      </c>
      <c r="I109">
        <v>159</v>
      </c>
      <c r="J109">
        <v>120</v>
      </c>
      <c r="K109">
        <v>46</v>
      </c>
      <c r="L109">
        <v>128</v>
      </c>
      <c r="M109">
        <v>1290</v>
      </c>
      <c r="N109" t="str">
        <f t="shared" si="2"/>
        <v>Cobble</v>
      </c>
      <c r="O109" t="str">
        <f t="shared" si="3"/>
        <v>SC2</v>
      </c>
      <c r="P109" t="s">
        <v>53</v>
      </c>
    </row>
    <row r="110" spans="1:16" x14ac:dyDescent="0.25">
      <c r="A110" s="39">
        <v>55</v>
      </c>
      <c r="B110" s="38">
        <v>111681</v>
      </c>
      <c r="C110" s="38">
        <v>230000111681</v>
      </c>
      <c r="D110" s="41">
        <v>205</v>
      </c>
      <c r="E110" s="41">
        <v>505</v>
      </c>
      <c r="F110" s="41">
        <v>2</v>
      </c>
      <c r="G110" s="41" t="s">
        <v>74</v>
      </c>
      <c r="H110">
        <v>32</v>
      </c>
      <c r="I110">
        <v>100</v>
      </c>
      <c r="J110">
        <v>65</v>
      </c>
      <c r="K110">
        <v>55</v>
      </c>
      <c r="L110">
        <v>90</v>
      </c>
      <c r="M110">
        <v>572</v>
      </c>
      <c r="N110" t="str">
        <f t="shared" si="2"/>
        <v>Cobble</v>
      </c>
      <c r="O110" t="str">
        <f t="shared" si="3"/>
        <v>SC1</v>
      </c>
      <c r="P110" t="s">
        <v>53</v>
      </c>
    </row>
    <row r="111" spans="1:16" x14ac:dyDescent="0.25">
      <c r="A111" s="42">
        <v>223</v>
      </c>
      <c r="B111" s="38">
        <v>607576</v>
      </c>
      <c r="C111" s="38">
        <v>228000607576</v>
      </c>
      <c r="D111" s="41">
        <v>206</v>
      </c>
      <c r="E111" s="40">
        <v>506</v>
      </c>
      <c r="F111" s="41">
        <v>2</v>
      </c>
      <c r="G111" s="41" t="s">
        <v>73</v>
      </c>
      <c r="H111">
        <v>23</v>
      </c>
      <c r="I111">
        <v>104</v>
      </c>
      <c r="J111">
        <v>64</v>
      </c>
      <c r="K111">
        <v>43</v>
      </c>
      <c r="L111">
        <v>64</v>
      </c>
      <c r="M111">
        <v>599</v>
      </c>
      <c r="N111" t="str">
        <f t="shared" si="2"/>
        <v>Gravel</v>
      </c>
      <c r="O111" t="str">
        <f t="shared" si="3"/>
        <v>VCG2</v>
      </c>
      <c r="P111" t="s">
        <v>52</v>
      </c>
    </row>
    <row r="112" spans="1:16" x14ac:dyDescent="0.25">
      <c r="A112" s="39">
        <v>59</v>
      </c>
      <c r="B112" s="38">
        <v>111601</v>
      </c>
      <c r="C112" s="38">
        <v>230000111601</v>
      </c>
      <c r="D112" s="41">
        <v>207</v>
      </c>
      <c r="E112" s="41">
        <v>507</v>
      </c>
      <c r="F112" s="41">
        <v>2</v>
      </c>
      <c r="G112" s="41"/>
      <c r="H112">
        <v>32</v>
      </c>
      <c r="I112">
        <v>129</v>
      </c>
      <c r="J112">
        <v>115</v>
      </c>
      <c r="K112">
        <v>45</v>
      </c>
      <c r="L112">
        <v>128</v>
      </c>
      <c r="M112">
        <v>1232</v>
      </c>
      <c r="N112" t="str">
        <f t="shared" si="2"/>
        <v>Cobble</v>
      </c>
      <c r="O112" t="str">
        <f t="shared" si="3"/>
        <v>SC2</v>
      </c>
      <c r="P112" t="s">
        <v>53</v>
      </c>
    </row>
    <row r="113" spans="1:16" x14ac:dyDescent="0.25">
      <c r="A113" s="39">
        <v>58</v>
      </c>
      <c r="B113" s="38">
        <v>111723</v>
      </c>
      <c r="C113" s="38">
        <v>230000111723</v>
      </c>
      <c r="D113" s="41">
        <v>208</v>
      </c>
      <c r="E113" s="40">
        <v>508</v>
      </c>
      <c r="F113" s="41">
        <v>2</v>
      </c>
      <c r="G113" s="41" t="s">
        <v>74</v>
      </c>
      <c r="H113">
        <v>32</v>
      </c>
      <c r="I113">
        <v>146</v>
      </c>
      <c r="J113">
        <v>89</v>
      </c>
      <c r="K113">
        <v>36</v>
      </c>
      <c r="L113">
        <v>90</v>
      </c>
      <c r="M113">
        <v>807</v>
      </c>
      <c r="N113" t="str">
        <f t="shared" si="2"/>
        <v>Cobble</v>
      </c>
      <c r="O113" t="str">
        <f t="shared" si="3"/>
        <v>SC1</v>
      </c>
      <c r="P113" t="s">
        <v>53</v>
      </c>
    </row>
    <row r="114" spans="1:16" x14ac:dyDescent="0.25">
      <c r="A114" s="39">
        <v>47</v>
      </c>
      <c r="B114" s="38">
        <v>111704</v>
      </c>
      <c r="C114" s="38">
        <v>230000111704</v>
      </c>
      <c r="D114" s="41">
        <v>209</v>
      </c>
      <c r="E114" s="41">
        <v>509</v>
      </c>
      <c r="F114" s="41">
        <v>2</v>
      </c>
      <c r="G114" s="41" t="s">
        <v>73</v>
      </c>
      <c r="H114">
        <v>32</v>
      </c>
      <c r="I114">
        <v>95</v>
      </c>
      <c r="J114">
        <v>73</v>
      </c>
      <c r="K114">
        <v>41</v>
      </c>
      <c r="L114" s="43">
        <v>64</v>
      </c>
      <c r="M114">
        <v>416</v>
      </c>
      <c r="N114" t="str">
        <f t="shared" si="2"/>
        <v>Gravel</v>
      </c>
      <c r="O114" t="str">
        <f t="shared" si="3"/>
        <v>VCG2</v>
      </c>
      <c r="P114" t="s">
        <v>52</v>
      </c>
    </row>
    <row r="115" spans="1:16" x14ac:dyDescent="0.25">
      <c r="A115" s="44">
        <v>304</v>
      </c>
      <c r="B115" s="45">
        <v>111666</v>
      </c>
      <c r="C115" s="38">
        <v>230000111666</v>
      </c>
      <c r="D115" s="41">
        <v>210</v>
      </c>
      <c r="E115" s="40">
        <v>510</v>
      </c>
      <c r="F115" s="41">
        <v>2</v>
      </c>
      <c r="G115" s="41" t="s">
        <v>74</v>
      </c>
      <c r="H115" s="43">
        <v>32</v>
      </c>
      <c r="I115" s="43">
        <v>321</v>
      </c>
      <c r="J115" s="43">
        <v>290</v>
      </c>
      <c r="K115" s="43">
        <v>200</v>
      </c>
      <c r="L115" s="43" t="s">
        <v>68</v>
      </c>
      <c r="M115" s="43">
        <v>18300</v>
      </c>
      <c r="N115" t="str">
        <f t="shared" si="2"/>
        <v>Boulder</v>
      </c>
      <c r="O115" t="s">
        <v>69</v>
      </c>
      <c r="P115" t="s">
        <v>64</v>
      </c>
    </row>
    <row r="116" spans="1:16" x14ac:dyDescent="0.25">
      <c r="A116" s="39">
        <v>48</v>
      </c>
      <c r="B116" s="38">
        <v>111657</v>
      </c>
      <c r="C116" s="38">
        <v>230000111657</v>
      </c>
      <c r="D116" s="41">
        <v>211</v>
      </c>
      <c r="E116" s="41">
        <v>511</v>
      </c>
      <c r="F116" s="41">
        <v>2</v>
      </c>
      <c r="G116" s="41" t="s">
        <v>73</v>
      </c>
      <c r="H116">
        <v>32</v>
      </c>
      <c r="I116">
        <v>100</v>
      </c>
      <c r="J116">
        <v>72</v>
      </c>
      <c r="K116">
        <v>42</v>
      </c>
      <c r="L116" s="43">
        <v>64</v>
      </c>
      <c r="M116">
        <v>379</v>
      </c>
      <c r="N116" t="str">
        <f t="shared" si="2"/>
        <v>Gravel</v>
      </c>
      <c r="O116" t="str">
        <f t="shared" si="3"/>
        <v>VCG2</v>
      </c>
      <c r="P116" t="s">
        <v>52</v>
      </c>
    </row>
    <row r="117" spans="1:16" x14ac:dyDescent="0.25">
      <c r="A117" s="39">
        <v>192</v>
      </c>
      <c r="B117" s="38">
        <v>111547</v>
      </c>
      <c r="C117" s="38">
        <v>230000111547</v>
      </c>
      <c r="D117" s="40">
        <v>212</v>
      </c>
      <c r="E117" s="40">
        <v>512</v>
      </c>
      <c r="F117" s="41">
        <v>2</v>
      </c>
      <c r="G117" s="41" t="s">
        <v>73</v>
      </c>
      <c r="H117">
        <v>32</v>
      </c>
      <c r="I117">
        <v>168</v>
      </c>
      <c r="J117">
        <v>111</v>
      </c>
      <c r="K117">
        <v>53</v>
      </c>
      <c r="L117">
        <v>90</v>
      </c>
      <c r="M117">
        <v>1488</v>
      </c>
      <c r="N117" t="str">
        <f t="shared" si="2"/>
        <v>Cobble</v>
      </c>
      <c r="O117" t="str">
        <f t="shared" si="3"/>
        <v>SC1</v>
      </c>
      <c r="P117" t="s">
        <v>53</v>
      </c>
    </row>
    <row r="118" spans="1:16" x14ac:dyDescent="0.25">
      <c r="A118" s="39">
        <v>77</v>
      </c>
      <c r="B118" s="38">
        <v>111703</v>
      </c>
      <c r="C118" s="38">
        <v>230000111703</v>
      </c>
      <c r="D118" s="41">
        <v>213</v>
      </c>
      <c r="E118" s="41">
        <v>513</v>
      </c>
      <c r="F118" s="41">
        <v>2</v>
      </c>
      <c r="G118" s="41" t="s">
        <v>74</v>
      </c>
      <c r="H118">
        <v>32</v>
      </c>
      <c r="I118">
        <v>114</v>
      </c>
      <c r="J118">
        <v>85</v>
      </c>
      <c r="K118">
        <v>37</v>
      </c>
      <c r="L118">
        <v>90</v>
      </c>
      <c r="M118">
        <v>604</v>
      </c>
      <c r="N118" t="str">
        <f t="shared" si="2"/>
        <v>Cobble</v>
      </c>
      <c r="O118" t="str">
        <f t="shared" si="3"/>
        <v>SC1</v>
      </c>
      <c r="P118" t="s">
        <v>53</v>
      </c>
    </row>
    <row r="119" spans="1:16" x14ac:dyDescent="0.25">
      <c r="A119" s="39">
        <v>44</v>
      </c>
      <c r="B119" s="38">
        <v>111618</v>
      </c>
      <c r="C119" s="38">
        <v>230000111618</v>
      </c>
      <c r="D119" s="41">
        <v>214</v>
      </c>
      <c r="E119" s="40">
        <v>514</v>
      </c>
      <c r="F119" s="41">
        <v>2</v>
      </c>
      <c r="G119" s="41"/>
      <c r="H119">
        <v>32</v>
      </c>
      <c r="I119">
        <v>115</v>
      </c>
      <c r="J119">
        <v>108</v>
      </c>
      <c r="K119">
        <v>78</v>
      </c>
      <c r="L119">
        <v>128</v>
      </c>
      <c r="M119">
        <v>1109</v>
      </c>
      <c r="N119" t="str">
        <f t="shared" si="2"/>
        <v>Cobble</v>
      </c>
      <c r="O119" t="str">
        <f t="shared" si="3"/>
        <v>SC2</v>
      </c>
      <c r="P119" t="s">
        <v>53</v>
      </c>
    </row>
    <row r="120" spans="1:16" x14ac:dyDescent="0.25">
      <c r="A120" s="39">
        <v>41</v>
      </c>
      <c r="B120" s="38">
        <v>111654</v>
      </c>
      <c r="C120" s="38">
        <v>230000111654</v>
      </c>
      <c r="D120" s="41">
        <v>215</v>
      </c>
      <c r="E120" s="41">
        <v>515</v>
      </c>
      <c r="F120" s="41">
        <v>2</v>
      </c>
      <c r="G120" s="41"/>
      <c r="H120">
        <v>32</v>
      </c>
      <c r="I120">
        <v>114</v>
      </c>
      <c r="J120">
        <v>105</v>
      </c>
      <c r="K120">
        <v>95</v>
      </c>
      <c r="L120">
        <v>128</v>
      </c>
      <c r="M120">
        <v>1678</v>
      </c>
      <c r="N120" t="str">
        <f t="shared" si="2"/>
        <v>Cobble</v>
      </c>
      <c r="O120" t="str">
        <f t="shared" si="3"/>
        <v>SC2</v>
      </c>
      <c r="P120" t="s">
        <v>53</v>
      </c>
    </row>
    <row r="121" spans="1:16" x14ac:dyDescent="0.25">
      <c r="A121" s="39">
        <v>53</v>
      </c>
      <c r="B121" s="38">
        <v>111627</v>
      </c>
      <c r="C121" s="38">
        <v>230000111627</v>
      </c>
      <c r="D121" s="41">
        <v>216</v>
      </c>
      <c r="E121" s="40">
        <v>516</v>
      </c>
      <c r="F121" s="41">
        <v>2</v>
      </c>
      <c r="G121" s="41"/>
      <c r="H121">
        <v>32</v>
      </c>
      <c r="I121">
        <v>151</v>
      </c>
      <c r="J121">
        <v>80</v>
      </c>
      <c r="K121">
        <v>39</v>
      </c>
      <c r="L121">
        <v>90</v>
      </c>
      <c r="M121">
        <v>787</v>
      </c>
      <c r="N121" t="str">
        <f t="shared" si="2"/>
        <v>Cobble</v>
      </c>
      <c r="O121" t="str">
        <f t="shared" si="3"/>
        <v>SC1</v>
      </c>
      <c r="P121" t="s">
        <v>53</v>
      </c>
    </row>
    <row r="122" spans="1:16" x14ac:dyDescent="0.25">
      <c r="A122" s="44">
        <v>289</v>
      </c>
      <c r="B122" s="45">
        <v>111508</v>
      </c>
      <c r="C122" s="47">
        <v>230000111508</v>
      </c>
      <c r="D122" s="41">
        <v>217</v>
      </c>
      <c r="E122" s="41">
        <v>517</v>
      </c>
      <c r="F122" s="41">
        <v>2</v>
      </c>
      <c r="G122" s="41" t="s">
        <v>74</v>
      </c>
      <c r="H122" s="43">
        <v>32</v>
      </c>
      <c r="I122" s="43">
        <v>256</v>
      </c>
      <c r="J122" s="43">
        <v>214</v>
      </c>
      <c r="K122" s="43">
        <v>190</v>
      </c>
      <c r="L122" s="43">
        <v>256</v>
      </c>
      <c r="M122" s="43">
        <v>16900</v>
      </c>
      <c r="N122" t="str">
        <f t="shared" si="2"/>
        <v>Cobble</v>
      </c>
      <c r="O122" t="str">
        <f t="shared" si="3"/>
        <v>LC2</v>
      </c>
      <c r="P122" t="s">
        <v>60</v>
      </c>
    </row>
    <row r="123" spans="1:16" x14ac:dyDescent="0.25">
      <c r="A123" s="39">
        <v>67</v>
      </c>
      <c r="B123" s="38">
        <v>111583</v>
      </c>
      <c r="C123" s="38">
        <v>230000111583</v>
      </c>
      <c r="D123" s="41">
        <v>218</v>
      </c>
      <c r="E123" s="40">
        <v>518</v>
      </c>
      <c r="F123" s="41">
        <v>2</v>
      </c>
      <c r="G123" s="41" t="s">
        <v>73</v>
      </c>
      <c r="H123">
        <v>32</v>
      </c>
      <c r="I123">
        <v>85</v>
      </c>
      <c r="J123">
        <v>61</v>
      </c>
      <c r="K123">
        <v>55</v>
      </c>
      <c r="L123">
        <v>90</v>
      </c>
      <c r="M123">
        <v>493</v>
      </c>
      <c r="N123" t="str">
        <f t="shared" si="2"/>
        <v>Cobble</v>
      </c>
      <c r="O123" t="str">
        <f t="shared" si="3"/>
        <v>SC1</v>
      </c>
      <c r="P123" t="s">
        <v>53</v>
      </c>
    </row>
    <row r="124" spans="1:16" x14ac:dyDescent="0.25">
      <c r="A124" s="39">
        <v>80</v>
      </c>
      <c r="B124" s="38">
        <v>111619</v>
      </c>
      <c r="C124" s="38">
        <v>230000111619</v>
      </c>
      <c r="D124" s="41">
        <v>219</v>
      </c>
      <c r="E124" s="40">
        <v>519</v>
      </c>
      <c r="F124" s="41">
        <v>2</v>
      </c>
      <c r="G124" s="41"/>
      <c r="H124">
        <v>32</v>
      </c>
      <c r="I124">
        <v>95</v>
      </c>
      <c r="J124">
        <v>64</v>
      </c>
      <c r="K124">
        <v>54</v>
      </c>
      <c r="L124">
        <v>90</v>
      </c>
      <c r="M124">
        <v>460</v>
      </c>
      <c r="N124" t="str">
        <f t="shared" si="2"/>
        <v>Cobble</v>
      </c>
      <c r="O124" t="str">
        <f t="shared" si="3"/>
        <v>SC1</v>
      </c>
      <c r="P124" t="s">
        <v>53</v>
      </c>
    </row>
    <row r="125" spans="1:16" x14ac:dyDescent="0.25">
      <c r="A125" s="39">
        <v>43</v>
      </c>
      <c r="B125" s="38">
        <v>111672</v>
      </c>
      <c r="C125" s="38">
        <v>230000111672</v>
      </c>
      <c r="D125" s="41">
        <v>220</v>
      </c>
      <c r="E125" s="40">
        <v>520</v>
      </c>
      <c r="F125" s="41">
        <v>2</v>
      </c>
      <c r="G125" s="41"/>
      <c r="H125">
        <v>32</v>
      </c>
      <c r="I125">
        <v>102</v>
      </c>
      <c r="J125">
        <v>80</v>
      </c>
      <c r="K125">
        <v>55</v>
      </c>
      <c r="L125">
        <v>90</v>
      </c>
      <c r="M125">
        <v>831</v>
      </c>
      <c r="N125" t="str">
        <f t="shared" si="2"/>
        <v>Cobble</v>
      </c>
      <c r="O125" t="str">
        <f t="shared" si="3"/>
        <v>SC1</v>
      </c>
      <c r="P125" t="s">
        <v>53</v>
      </c>
    </row>
    <row r="126" spans="1:16" x14ac:dyDescent="0.25">
      <c r="A126" s="39">
        <v>52</v>
      </c>
      <c r="B126" s="38">
        <v>111673</v>
      </c>
      <c r="C126" s="38">
        <v>230000111673</v>
      </c>
      <c r="D126" s="41">
        <v>221</v>
      </c>
      <c r="E126" s="41">
        <v>521</v>
      </c>
      <c r="F126" s="41">
        <v>2</v>
      </c>
      <c r="G126" s="41" t="s">
        <v>74</v>
      </c>
      <c r="H126">
        <v>32</v>
      </c>
      <c r="I126">
        <v>139</v>
      </c>
      <c r="J126">
        <v>96</v>
      </c>
      <c r="K126">
        <v>75</v>
      </c>
      <c r="L126">
        <v>128</v>
      </c>
      <c r="M126">
        <v>1437</v>
      </c>
      <c r="N126" t="str">
        <f t="shared" si="2"/>
        <v>Cobble</v>
      </c>
      <c r="O126" t="str">
        <f t="shared" si="3"/>
        <v>SC2</v>
      </c>
      <c r="P126" t="s">
        <v>53</v>
      </c>
    </row>
    <row r="127" spans="1:16" x14ac:dyDescent="0.25">
      <c r="A127" s="39">
        <v>60</v>
      </c>
      <c r="B127" s="38">
        <v>111649</v>
      </c>
      <c r="C127" s="38">
        <v>230000111649</v>
      </c>
      <c r="D127" s="41">
        <v>222</v>
      </c>
      <c r="E127" s="40">
        <v>522</v>
      </c>
      <c r="F127" s="41">
        <v>2</v>
      </c>
      <c r="G127" s="41"/>
      <c r="H127">
        <v>32</v>
      </c>
      <c r="I127">
        <v>150</v>
      </c>
      <c r="J127">
        <v>87</v>
      </c>
      <c r="K127">
        <v>55</v>
      </c>
      <c r="L127">
        <v>90</v>
      </c>
      <c r="M127">
        <v>1202</v>
      </c>
      <c r="N127" t="str">
        <f t="shared" si="2"/>
        <v>Cobble</v>
      </c>
      <c r="O127" t="str">
        <f t="shared" si="3"/>
        <v>SC1</v>
      </c>
      <c r="P127" t="s">
        <v>53</v>
      </c>
    </row>
    <row r="128" spans="1:16" x14ac:dyDescent="0.25">
      <c r="A128" s="39">
        <v>79</v>
      </c>
      <c r="B128" s="38">
        <v>111713</v>
      </c>
      <c r="C128" s="38">
        <v>230000111713</v>
      </c>
      <c r="D128" s="41">
        <v>223</v>
      </c>
      <c r="E128" s="41">
        <v>523</v>
      </c>
      <c r="F128" s="41">
        <v>2</v>
      </c>
      <c r="G128" s="41"/>
      <c r="H128">
        <v>32</v>
      </c>
      <c r="I128">
        <v>104</v>
      </c>
      <c r="J128">
        <v>86</v>
      </c>
      <c r="K128">
        <v>45</v>
      </c>
      <c r="L128">
        <v>90</v>
      </c>
      <c r="M128">
        <v>730</v>
      </c>
      <c r="N128" t="str">
        <f t="shared" si="2"/>
        <v>Cobble</v>
      </c>
      <c r="O128" t="str">
        <f t="shared" si="3"/>
        <v>SC1</v>
      </c>
      <c r="P128" t="s">
        <v>53</v>
      </c>
    </row>
    <row r="129" spans="1:16" x14ac:dyDescent="0.25">
      <c r="A129" s="39">
        <v>51</v>
      </c>
      <c r="B129" s="38">
        <v>111685</v>
      </c>
      <c r="C129" s="38">
        <v>230000111685</v>
      </c>
      <c r="D129" s="41">
        <v>224</v>
      </c>
      <c r="E129" s="40">
        <v>524</v>
      </c>
      <c r="F129" s="41">
        <v>2</v>
      </c>
      <c r="G129" s="41"/>
      <c r="H129">
        <v>32</v>
      </c>
      <c r="I129">
        <v>110</v>
      </c>
      <c r="J129">
        <v>96</v>
      </c>
      <c r="K129">
        <v>55</v>
      </c>
      <c r="L129">
        <v>90</v>
      </c>
      <c r="M129">
        <v>873</v>
      </c>
      <c r="N129" t="str">
        <f t="shared" si="2"/>
        <v>Cobble</v>
      </c>
      <c r="O129" t="str">
        <f t="shared" si="3"/>
        <v>SC1</v>
      </c>
      <c r="P129" t="s">
        <v>53</v>
      </c>
    </row>
    <row r="130" spans="1:16" x14ac:dyDescent="0.25">
      <c r="A130" s="42">
        <v>276</v>
      </c>
      <c r="B130" s="38">
        <v>607572</v>
      </c>
      <c r="C130" s="38">
        <v>228000607572</v>
      </c>
      <c r="D130" s="41">
        <v>225</v>
      </c>
      <c r="E130" s="41">
        <v>525</v>
      </c>
      <c r="F130" s="41">
        <v>2</v>
      </c>
      <c r="G130" s="41" t="s">
        <v>74</v>
      </c>
      <c r="H130">
        <v>23</v>
      </c>
      <c r="I130">
        <v>75</v>
      </c>
      <c r="J130">
        <v>68</v>
      </c>
      <c r="K130">
        <v>37</v>
      </c>
      <c r="L130" s="43">
        <v>64</v>
      </c>
      <c r="M130" s="43">
        <v>300</v>
      </c>
      <c r="N130" t="str">
        <f t="shared" si="2"/>
        <v>Gravel</v>
      </c>
      <c r="O130" t="str">
        <f t="shared" si="3"/>
        <v>VCG2</v>
      </c>
      <c r="P130" t="s">
        <v>52</v>
      </c>
    </row>
    <row r="131" spans="1:16" x14ac:dyDescent="0.25">
      <c r="A131" s="39">
        <v>71</v>
      </c>
      <c r="B131" s="38">
        <v>111599</v>
      </c>
      <c r="C131" s="38">
        <v>230000111599</v>
      </c>
      <c r="D131" s="41">
        <v>226</v>
      </c>
      <c r="E131" s="40">
        <v>526</v>
      </c>
      <c r="F131" s="41">
        <v>2</v>
      </c>
      <c r="G131" s="41" t="s">
        <v>73</v>
      </c>
      <c r="H131">
        <v>32</v>
      </c>
      <c r="I131">
        <v>135</v>
      </c>
      <c r="J131">
        <v>120</v>
      </c>
      <c r="K131">
        <v>75</v>
      </c>
      <c r="L131">
        <v>128</v>
      </c>
      <c r="M131">
        <v>1877</v>
      </c>
      <c r="N131" t="str">
        <f t="shared" si="2"/>
        <v>Cobble</v>
      </c>
      <c r="O131" t="str">
        <f t="shared" si="3"/>
        <v>SC2</v>
      </c>
      <c r="P131" t="s">
        <v>53</v>
      </c>
    </row>
    <row r="132" spans="1:16" x14ac:dyDescent="0.25">
      <c r="A132" s="39">
        <v>69</v>
      </c>
      <c r="B132" s="38">
        <v>111715</v>
      </c>
      <c r="C132" s="38">
        <v>230000111715</v>
      </c>
      <c r="D132" s="41">
        <v>227</v>
      </c>
      <c r="E132" s="41">
        <v>527</v>
      </c>
      <c r="F132" s="41">
        <v>2</v>
      </c>
      <c r="G132" s="41"/>
      <c r="H132">
        <v>32</v>
      </c>
      <c r="I132">
        <v>168</v>
      </c>
      <c r="J132">
        <v>117</v>
      </c>
      <c r="K132">
        <v>70</v>
      </c>
      <c r="L132">
        <v>128</v>
      </c>
      <c r="M132">
        <v>2178</v>
      </c>
      <c r="N132" t="str">
        <f t="shared" si="2"/>
        <v>Cobble</v>
      </c>
      <c r="O132" t="str">
        <f t="shared" si="3"/>
        <v>SC2</v>
      </c>
      <c r="P132" t="s">
        <v>53</v>
      </c>
    </row>
    <row r="133" spans="1:16" x14ac:dyDescent="0.25">
      <c r="A133" s="39">
        <v>78</v>
      </c>
      <c r="B133" s="38">
        <v>111732</v>
      </c>
      <c r="C133" s="38">
        <v>230000111732</v>
      </c>
      <c r="D133" s="41">
        <v>228</v>
      </c>
      <c r="E133" s="40">
        <v>528</v>
      </c>
      <c r="F133" s="41">
        <v>2</v>
      </c>
      <c r="G133" s="41" t="s">
        <v>73</v>
      </c>
      <c r="H133">
        <v>32</v>
      </c>
      <c r="I133">
        <v>210</v>
      </c>
      <c r="J133">
        <v>158</v>
      </c>
      <c r="K133">
        <v>107</v>
      </c>
      <c r="L133">
        <v>180</v>
      </c>
      <c r="M133">
        <v>3929</v>
      </c>
      <c r="N133" t="str">
        <f t="shared" si="2"/>
        <v>Cobble</v>
      </c>
      <c r="O133" t="str">
        <f t="shared" si="3"/>
        <v>LC1</v>
      </c>
      <c r="P133" t="s">
        <v>60</v>
      </c>
    </row>
    <row r="134" spans="1:16" x14ac:dyDescent="0.25">
      <c r="A134" s="39">
        <v>30</v>
      </c>
      <c r="B134" s="38">
        <v>111675</v>
      </c>
      <c r="C134" s="38">
        <v>230000111675</v>
      </c>
      <c r="D134" s="41">
        <v>229</v>
      </c>
      <c r="E134" s="41">
        <v>529</v>
      </c>
      <c r="F134" s="41">
        <v>2</v>
      </c>
      <c r="G134" s="41" t="s">
        <v>74</v>
      </c>
      <c r="H134">
        <v>32</v>
      </c>
      <c r="I134">
        <v>98</v>
      </c>
      <c r="J134">
        <v>89</v>
      </c>
      <c r="K134">
        <v>68</v>
      </c>
      <c r="L134">
        <v>90</v>
      </c>
      <c r="M134">
        <v>939</v>
      </c>
      <c r="N134" t="str">
        <f t="shared" ref="N134:N197" si="4">IF(L134 &lt;=2, "Silt", IF(L134&lt;=2.8, "Sand", (IF(L134&lt;=64, "Gravel",(IF(L134&lt;=256, "Cobble",("Boulder")))))))</f>
        <v>Cobble</v>
      </c>
      <c r="O134" t="str">
        <f t="shared" ref="O134:O197" si="5">IF(L134 &lt;=2, "silt", IF(L134&lt;=2.8, "VFG1", (IF(L134&lt;=4, "VFG2",(IF(L134&lt;=5.6, "FG1",(IF(L134&lt;=8, "FG2",(IF(L134&lt;=11, "MG1",(IF(L134&lt;=16, "MG2",(IF(L134&lt;=22.6, "CG1",(IF(L134&lt;=32, "CG2",(IF(L134&lt;=45, "VCG1",(IF(L134&lt;=64, "VCG2",(IF(L134&lt;=90, "SC1",(IF(L134&lt;=128, "SC2",(IF(L134&lt;=180, "LC1",(IF(L134&lt;=256, "LC2",(IF(L134&lt;=362, "SB1",(IF(L134&lt;=512, "SB2",(IF(L134&lt;=1024, "MB",(IF(L134&lt;=2048, "LVLB"))))))))))))))))))))))))))))))))))))</f>
        <v>SC1</v>
      </c>
      <c r="P134" t="s">
        <v>53</v>
      </c>
    </row>
    <row r="135" spans="1:16" x14ac:dyDescent="0.25">
      <c r="A135" s="42">
        <v>257</v>
      </c>
      <c r="B135" s="38">
        <v>607528</v>
      </c>
      <c r="C135" s="38">
        <v>228000607528</v>
      </c>
      <c r="D135" s="41">
        <v>230</v>
      </c>
      <c r="E135" s="40">
        <v>530</v>
      </c>
      <c r="F135" s="41">
        <v>2</v>
      </c>
      <c r="G135" s="41" t="s">
        <v>73</v>
      </c>
      <c r="H135">
        <v>23</v>
      </c>
      <c r="I135">
        <v>84</v>
      </c>
      <c r="J135">
        <v>69</v>
      </c>
      <c r="K135">
        <v>41</v>
      </c>
      <c r="L135" s="43">
        <v>64</v>
      </c>
      <c r="M135" s="43">
        <v>409</v>
      </c>
      <c r="N135" t="str">
        <f t="shared" si="4"/>
        <v>Gravel</v>
      </c>
      <c r="O135" t="str">
        <f t="shared" si="5"/>
        <v>VCG2</v>
      </c>
      <c r="P135" t="s">
        <v>52</v>
      </c>
    </row>
    <row r="136" spans="1:16" x14ac:dyDescent="0.25">
      <c r="A136" s="39">
        <v>45</v>
      </c>
      <c r="B136" s="38">
        <v>111670</v>
      </c>
      <c r="C136" s="38">
        <v>230000111670</v>
      </c>
      <c r="D136" s="41">
        <v>231</v>
      </c>
      <c r="E136" s="41">
        <v>531</v>
      </c>
      <c r="F136" s="41">
        <v>2</v>
      </c>
      <c r="G136" s="41"/>
      <c r="H136">
        <v>32</v>
      </c>
      <c r="I136">
        <v>95</v>
      </c>
      <c r="J136">
        <v>80</v>
      </c>
      <c r="K136">
        <v>51</v>
      </c>
      <c r="L136">
        <v>90</v>
      </c>
      <c r="M136">
        <v>627</v>
      </c>
      <c r="N136" t="str">
        <f t="shared" si="4"/>
        <v>Cobble</v>
      </c>
      <c r="O136" t="str">
        <f t="shared" si="5"/>
        <v>SC1</v>
      </c>
      <c r="P136" t="s">
        <v>53</v>
      </c>
    </row>
    <row r="137" spans="1:16" x14ac:dyDescent="0.25">
      <c r="A137" s="39">
        <v>61</v>
      </c>
      <c r="B137" s="38">
        <v>111696</v>
      </c>
      <c r="C137" s="38">
        <v>230000111696</v>
      </c>
      <c r="D137" s="41">
        <v>232</v>
      </c>
      <c r="E137" s="40">
        <v>532</v>
      </c>
      <c r="F137" s="41">
        <v>2</v>
      </c>
      <c r="G137" s="41" t="s">
        <v>74</v>
      </c>
      <c r="H137">
        <v>32</v>
      </c>
      <c r="I137">
        <v>103</v>
      </c>
      <c r="J137">
        <v>89</v>
      </c>
      <c r="K137">
        <v>59</v>
      </c>
      <c r="L137">
        <v>90</v>
      </c>
      <c r="M137">
        <v>759</v>
      </c>
      <c r="N137" t="str">
        <f t="shared" si="4"/>
        <v>Cobble</v>
      </c>
      <c r="O137" t="str">
        <f t="shared" si="5"/>
        <v>SC1</v>
      </c>
      <c r="P137" t="s">
        <v>53</v>
      </c>
    </row>
    <row r="138" spans="1:16" x14ac:dyDescent="0.25">
      <c r="A138" s="39">
        <v>65</v>
      </c>
      <c r="B138" s="38">
        <v>111739</v>
      </c>
      <c r="C138" s="38">
        <v>230000111739</v>
      </c>
      <c r="D138" s="41">
        <v>233</v>
      </c>
      <c r="E138" s="41">
        <v>533</v>
      </c>
      <c r="F138" s="41">
        <v>2</v>
      </c>
      <c r="G138" s="41"/>
      <c r="H138">
        <v>32</v>
      </c>
      <c r="I138">
        <v>99</v>
      </c>
      <c r="J138">
        <v>86</v>
      </c>
      <c r="K138">
        <v>33</v>
      </c>
      <c r="L138">
        <v>90</v>
      </c>
      <c r="M138">
        <v>557</v>
      </c>
      <c r="N138" t="str">
        <f t="shared" si="4"/>
        <v>Cobble</v>
      </c>
      <c r="O138" t="str">
        <f t="shared" si="5"/>
        <v>SC1</v>
      </c>
      <c r="P138" t="s">
        <v>53</v>
      </c>
    </row>
    <row r="139" spans="1:16" x14ac:dyDescent="0.25">
      <c r="A139" s="42">
        <v>271</v>
      </c>
      <c r="B139" s="38">
        <v>607506</v>
      </c>
      <c r="C139" s="38">
        <v>228000607506</v>
      </c>
      <c r="D139" s="41">
        <v>234</v>
      </c>
      <c r="E139" s="40">
        <v>534</v>
      </c>
      <c r="F139" s="41">
        <v>2</v>
      </c>
      <c r="G139" s="41" t="s">
        <v>73</v>
      </c>
      <c r="H139">
        <v>23</v>
      </c>
      <c r="I139">
        <v>87</v>
      </c>
      <c r="J139">
        <v>72</v>
      </c>
      <c r="K139">
        <v>35</v>
      </c>
      <c r="L139" s="43">
        <v>64</v>
      </c>
      <c r="M139" s="43">
        <v>423</v>
      </c>
      <c r="N139" t="str">
        <f t="shared" si="4"/>
        <v>Gravel</v>
      </c>
      <c r="O139" t="str">
        <f t="shared" si="5"/>
        <v>VCG2</v>
      </c>
      <c r="P139" t="s">
        <v>52</v>
      </c>
    </row>
    <row r="140" spans="1:16" x14ac:dyDescent="0.25">
      <c r="A140" s="39">
        <v>70</v>
      </c>
      <c r="B140" s="38">
        <v>111697</v>
      </c>
      <c r="C140" s="38">
        <v>230000111697</v>
      </c>
      <c r="D140" s="41">
        <v>235</v>
      </c>
      <c r="E140" s="41">
        <v>535</v>
      </c>
      <c r="F140" s="41">
        <v>2</v>
      </c>
      <c r="G140" s="41"/>
      <c r="H140">
        <v>32</v>
      </c>
      <c r="I140">
        <v>115</v>
      </c>
      <c r="J140">
        <v>89</v>
      </c>
      <c r="K140">
        <v>65</v>
      </c>
      <c r="L140">
        <v>128</v>
      </c>
      <c r="M140">
        <v>985</v>
      </c>
      <c r="N140" t="str">
        <f t="shared" si="4"/>
        <v>Cobble</v>
      </c>
      <c r="O140" t="str">
        <f t="shared" si="5"/>
        <v>SC2</v>
      </c>
      <c r="P140" t="s">
        <v>53</v>
      </c>
    </row>
    <row r="141" spans="1:16" x14ac:dyDescent="0.25">
      <c r="A141" s="39">
        <v>26</v>
      </c>
      <c r="B141" s="38">
        <v>111621</v>
      </c>
      <c r="C141" s="38">
        <v>230000111621</v>
      </c>
      <c r="D141" s="41">
        <v>236</v>
      </c>
      <c r="E141" s="40">
        <v>536</v>
      </c>
      <c r="F141" s="41">
        <v>2</v>
      </c>
      <c r="G141" s="41" t="s">
        <v>73</v>
      </c>
      <c r="H141">
        <v>32</v>
      </c>
      <c r="I141">
        <v>118</v>
      </c>
      <c r="J141">
        <v>79</v>
      </c>
      <c r="K141">
        <v>65</v>
      </c>
      <c r="L141">
        <v>90</v>
      </c>
      <c r="M141">
        <v>1151</v>
      </c>
      <c r="N141" t="str">
        <f t="shared" si="4"/>
        <v>Cobble</v>
      </c>
      <c r="O141" t="str">
        <f t="shared" si="5"/>
        <v>SC1</v>
      </c>
      <c r="P141" t="s">
        <v>53</v>
      </c>
    </row>
    <row r="142" spans="1:16" x14ac:dyDescent="0.25">
      <c r="A142" s="39">
        <v>40</v>
      </c>
      <c r="B142" s="38">
        <v>111730</v>
      </c>
      <c r="C142" s="38">
        <v>230000111730</v>
      </c>
      <c r="D142" s="41">
        <v>237</v>
      </c>
      <c r="E142" s="41">
        <v>537</v>
      </c>
      <c r="F142" s="41">
        <v>2</v>
      </c>
      <c r="G142" s="41"/>
      <c r="H142">
        <v>32</v>
      </c>
      <c r="I142">
        <v>120</v>
      </c>
      <c r="J142">
        <v>114</v>
      </c>
      <c r="K142">
        <v>65</v>
      </c>
      <c r="L142">
        <v>128</v>
      </c>
      <c r="M142">
        <v>1278</v>
      </c>
      <c r="N142" t="str">
        <f t="shared" si="4"/>
        <v>Cobble</v>
      </c>
      <c r="O142" t="str">
        <f t="shared" si="5"/>
        <v>SC2</v>
      </c>
      <c r="P142" t="s">
        <v>53</v>
      </c>
    </row>
    <row r="143" spans="1:16" x14ac:dyDescent="0.25">
      <c r="A143" s="44">
        <v>295</v>
      </c>
      <c r="B143" s="45">
        <v>111522</v>
      </c>
      <c r="C143" s="38">
        <v>230000111522</v>
      </c>
      <c r="D143" s="41">
        <v>238</v>
      </c>
      <c r="E143" s="40">
        <v>538</v>
      </c>
      <c r="F143" s="41">
        <v>2</v>
      </c>
      <c r="G143" s="41" t="s">
        <v>74</v>
      </c>
      <c r="H143" s="43">
        <v>32</v>
      </c>
      <c r="I143" s="43">
        <v>295</v>
      </c>
      <c r="J143" s="43">
        <v>250</v>
      </c>
      <c r="K143" s="43">
        <v>174</v>
      </c>
      <c r="L143" s="43">
        <v>256</v>
      </c>
      <c r="M143" s="43">
        <v>16100</v>
      </c>
      <c r="N143" t="str">
        <f t="shared" si="4"/>
        <v>Cobble</v>
      </c>
      <c r="O143" t="str">
        <f t="shared" si="5"/>
        <v>LC2</v>
      </c>
      <c r="P143" t="s">
        <v>60</v>
      </c>
    </row>
    <row r="144" spans="1:16" x14ac:dyDescent="0.25">
      <c r="A144" s="39">
        <v>29</v>
      </c>
      <c r="B144" s="38">
        <v>111671</v>
      </c>
      <c r="C144" s="38">
        <v>230000111671</v>
      </c>
      <c r="D144" s="41">
        <v>239</v>
      </c>
      <c r="E144" s="41">
        <v>539</v>
      </c>
      <c r="F144" s="41">
        <v>2</v>
      </c>
      <c r="G144" s="41" t="s">
        <v>73</v>
      </c>
      <c r="H144">
        <v>32</v>
      </c>
      <c r="I144">
        <v>110</v>
      </c>
      <c r="J144">
        <v>93</v>
      </c>
      <c r="K144">
        <v>42</v>
      </c>
      <c r="L144">
        <v>90</v>
      </c>
      <c r="M144">
        <v>657</v>
      </c>
      <c r="N144" t="str">
        <f t="shared" si="4"/>
        <v>Cobble</v>
      </c>
      <c r="O144" t="str">
        <f t="shared" si="5"/>
        <v>SC1</v>
      </c>
      <c r="P144" t="s">
        <v>53</v>
      </c>
    </row>
    <row r="145" spans="1:16" x14ac:dyDescent="0.25">
      <c r="A145" s="42">
        <v>267</v>
      </c>
      <c r="B145" s="38">
        <v>607554</v>
      </c>
      <c r="C145" s="38">
        <v>228000607554</v>
      </c>
      <c r="D145" s="41">
        <v>240</v>
      </c>
      <c r="E145" s="40">
        <v>540</v>
      </c>
      <c r="F145" s="41">
        <v>2</v>
      </c>
      <c r="G145" s="41" t="s">
        <v>74</v>
      </c>
      <c r="H145">
        <v>23</v>
      </c>
      <c r="I145">
        <v>81</v>
      </c>
      <c r="J145">
        <v>64</v>
      </c>
      <c r="K145">
        <v>30</v>
      </c>
      <c r="L145" s="43">
        <v>64</v>
      </c>
      <c r="M145" s="43">
        <v>213</v>
      </c>
      <c r="N145" t="str">
        <f t="shared" si="4"/>
        <v>Gravel</v>
      </c>
      <c r="O145" t="str">
        <f t="shared" si="5"/>
        <v>VCG2</v>
      </c>
      <c r="P145" t="s">
        <v>52</v>
      </c>
    </row>
    <row r="146" spans="1:16" x14ac:dyDescent="0.25">
      <c r="A146" s="39">
        <v>63</v>
      </c>
      <c r="B146" s="38">
        <v>111638</v>
      </c>
      <c r="C146" s="38">
        <v>230000111638</v>
      </c>
      <c r="D146" s="41">
        <v>241</v>
      </c>
      <c r="E146" s="41">
        <v>541</v>
      </c>
      <c r="F146" s="41">
        <v>2</v>
      </c>
      <c r="G146" s="41" t="s">
        <v>74</v>
      </c>
      <c r="H146">
        <v>32</v>
      </c>
      <c r="I146">
        <v>165</v>
      </c>
      <c r="J146">
        <v>133</v>
      </c>
      <c r="K146">
        <v>106</v>
      </c>
      <c r="L146">
        <v>128</v>
      </c>
      <c r="M146">
        <v>3239</v>
      </c>
      <c r="N146" t="str">
        <f t="shared" si="4"/>
        <v>Cobble</v>
      </c>
      <c r="O146" t="str">
        <f t="shared" si="5"/>
        <v>SC2</v>
      </c>
      <c r="P146" t="s">
        <v>53</v>
      </c>
    </row>
    <row r="147" spans="1:16" x14ac:dyDescent="0.25">
      <c r="A147" s="39">
        <v>189</v>
      </c>
      <c r="B147" s="38">
        <v>111526</v>
      </c>
      <c r="C147" s="38">
        <v>230000111526</v>
      </c>
      <c r="D147" s="41">
        <v>242</v>
      </c>
      <c r="E147" s="40">
        <v>542</v>
      </c>
      <c r="F147" s="41">
        <v>2</v>
      </c>
      <c r="G147" s="41"/>
      <c r="H147">
        <v>32</v>
      </c>
      <c r="I147">
        <v>119</v>
      </c>
      <c r="J147">
        <v>101</v>
      </c>
      <c r="K147">
        <v>43</v>
      </c>
      <c r="L147">
        <v>90</v>
      </c>
      <c r="M147">
        <v>1036</v>
      </c>
      <c r="N147" t="str">
        <f t="shared" si="4"/>
        <v>Cobble</v>
      </c>
      <c r="O147" t="str">
        <f t="shared" si="5"/>
        <v>SC1</v>
      </c>
      <c r="P147" t="s">
        <v>53</v>
      </c>
    </row>
    <row r="148" spans="1:16" x14ac:dyDescent="0.25">
      <c r="A148" s="39">
        <v>49</v>
      </c>
      <c r="B148" s="38">
        <v>111711</v>
      </c>
      <c r="C148" s="38">
        <v>230000111711</v>
      </c>
      <c r="D148" s="41">
        <v>243</v>
      </c>
      <c r="E148" s="41">
        <v>543</v>
      </c>
      <c r="F148" s="41">
        <v>2</v>
      </c>
      <c r="G148" s="41"/>
      <c r="H148">
        <v>32</v>
      </c>
      <c r="I148">
        <v>155</v>
      </c>
      <c r="J148">
        <v>106</v>
      </c>
      <c r="K148">
        <v>45</v>
      </c>
      <c r="L148">
        <v>128</v>
      </c>
      <c r="M148">
        <v>990</v>
      </c>
      <c r="N148" t="str">
        <f t="shared" si="4"/>
        <v>Cobble</v>
      </c>
      <c r="O148" t="str">
        <f t="shared" si="5"/>
        <v>SC2</v>
      </c>
      <c r="P148" t="s">
        <v>53</v>
      </c>
    </row>
    <row r="149" spans="1:16" x14ac:dyDescent="0.25">
      <c r="A149" s="39">
        <v>37</v>
      </c>
      <c r="B149" s="38">
        <v>111629</v>
      </c>
      <c r="C149" s="38">
        <v>230000111629</v>
      </c>
      <c r="D149" s="41">
        <v>244</v>
      </c>
      <c r="E149" s="40">
        <v>544</v>
      </c>
      <c r="F149" s="41">
        <v>2</v>
      </c>
      <c r="G149" s="41" t="s">
        <v>73</v>
      </c>
      <c r="H149">
        <v>32</v>
      </c>
      <c r="I149">
        <v>155</v>
      </c>
      <c r="J149">
        <v>132</v>
      </c>
      <c r="K149">
        <v>54</v>
      </c>
      <c r="L149">
        <v>128</v>
      </c>
      <c r="M149">
        <v>1834</v>
      </c>
      <c r="N149" t="str">
        <f t="shared" si="4"/>
        <v>Cobble</v>
      </c>
      <c r="O149" t="str">
        <f t="shared" si="5"/>
        <v>SC2</v>
      </c>
      <c r="P149" t="s">
        <v>53</v>
      </c>
    </row>
    <row r="150" spans="1:16" x14ac:dyDescent="0.25">
      <c r="A150" s="42">
        <v>284</v>
      </c>
      <c r="B150" s="38">
        <v>607564</v>
      </c>
      <c r="C150" s="38">
        <v>228000607564</v>
      </c>
      <c r="D150" s="41">
        <v>245</v>
      </c>
      <c r="E150" s="40">
        <v>545</v>
      </c>
      <c r="F150" s="41">
        <v>2</v>
      </c>
      <c r="G150" s="41" t="s">
        <v>73</v>
      </c>
      <c r="H150">
        <v>23</v>
      </c>
      <c r="I150">
        <v>108</v>
      </c>
      <c r="J150">
        <v>64</v>
      </c>
      <c r="K150">
        <v>45</v>
      </c>
      <c r="L150">
        <v>64</v>
      </c>
      <c r="M150">
        <v>477</v>
      </c>
      <c r="N150" t="str">
        <f t="shared" si="4"/>
        <v>Gravel</v>
      </c>
      <c r="O150" t="str">
        <f t="shared" si="5"/>
        <v>VCG2</v>
      </c>
      <c r="P150" t="s">
        <v>52</v>
      </c>
    </row>
    <row r="151" spans="1:16" x14ac:dyDescent="0.25">
      <c r="A151" s="39">
        <v>64</v>
      </c>
      <c r="B151" s="38">
        <v>111606</v>
      </c>
      <c r="C151" s="38">
        <v>230000111606</v>
      </c>
      <c r="D151" s="41">
        <v>246</v>
      </c>
      <c r="E151" s="40">
        <v>546</v>
      </c>
      <c r="F151" s="41">
        <v>2</v>
      </c>
      <c r="G151" s="41" t="s">
        <v>74</v>
      </c>
      <c r="H151">
        <v>32</v>
      </c>
      <c r="I151">
        <v>147</v>
      </c>
      <c r="J151">
        <v>108</v>
      </c>
      <c r="K151">
        <v>64</v>
      </c>
      <c r="L151">
        <v>128</v>
      </c>
      <c r="M151">
        <v>1636</v>
      </c>
      <c r="N151" t="str">
        <f t="shared" si="4"/>
        <v>Cobble</v>
      </c>
      <c r="O151" t="str">
        <f t="shared" si="5"/>
        <v>SC2</v>
      </c>
      <c r="P151" t="s">
        <v>53</v>
      </c>
    </row>
    <row r="152" spans="1:16" x14ac:dyDescent="0.25">
      <c r="A152" s="39">
        <v>72</v>
      </c>
      <c r="B152" s="38">
        <v>111658</v>
      </c>
      <c r="C152" s="38">
        <v>230000111658</v>
      </c>
      <c r="D152" s="41">
        <v>247</v>
      </c>
      <c r="E152" s="41">
        <v>547</v>
      </c>
      <c r="F152" s="41">
        <v>2</v>
      </c>
      <c r="G152" s="41" t="s">
        <v>73</v>
      </c>
      <c r="H152">
        <v>32</v>
      </c>
      <c r="I152">
        <v>90</v>
      </c>
      <c r="J152">
        <v>83</v>
      </c>
      <c r="K152">
        <v>56</v>
      </c>
      <c r="L152">
        <v>90</v>
      </c>
      <c r="M152">
        <v>732</v>
      </c>
      <c r="N152" t="str">
        <f t="shared" si="4"/>
        <v>Cobble</v>
      </c>
      <c r="O152" t="str">
        <f t="shared" si="5"/>
        <v>SC1</v>
      </c>
      <c r="P152" t="s">
        <v>53</v>
      </c>
    </row>
    <row r="153" spans="1:16" x14ac:dyDescent="0.25">
      <c r="A153" s="39">
        <v>25</v>
      </c>
      <c r="B153" s="38">
        <v>111718</v>
      </c>
      <c r="C153" s="38">
        <v>230000111718</v>
      </c>
      <c r="D153" s="41">
        <v>248</v>
      </c>
      <c r="E153" s="40">
        <v>548</v>
      </c>
      <c r="F153" s="41">
        <v>2</v>
      </c>
      <c r="G153" s="41" t="s">
        <v>73</v>
      </c>
      <c r="H153">
        <v>32</v>
      </c>
      <c r="I153">
        <v>85</v>
      </c>
      <c r="J153">
        <v>72</v>
      </c>
      <c r="K153">
        <v>57</v>
      </c>
      <c r="L153">
        <v>90</v>
      </c>
      <c r="M153">
        <v>509</v>
      </c>
      <c r="N153" t="str">
        <f t="shared" si="4"/>
        <v>Cobble</v>
      </c>
      <c r="O153" t="str">
        <f t="shared" si="5"/>
        <v>SC1</v>
      </c>
      <c r="P153" t="s">
        <v>53</v>
      </c>
    </row>
    <row r="154" spans="1:16" x14ac:dyDescent="0.25">
      <c r="A154" s="39">
        <v>46</v>
      </c>
      <c r="B154" s="38">
        <v>111665</v>
      </c>
      <c r="C154" s="38">
        <v>230000111665</v>
      </c>
      <c r="D154" s="41">
        <v>249</v>
      </c>
      <c r="E154" s="41">
        <v>549</v>
      </c>
      <c r="F154" s="41">
        <v>2</v>
      </c>
      <c r="G154" s="41"/>
      <c r="H154">
        <v>32</v>
      </c>
      <c r="I154">
        <v>83</v>
      </c>
      <c r="J154">
        <v>68</v>
      </c>
      <c r="K154">
        <v>48</v>
      </c>
      <c r="L154">
        <v>90</v>
      </c>
      <c r="M154">
        <v>400</v>
      </c>
      <c r="N154" t="str">
        <f t="shared" si="4"/>
        <v>Cobble</v>
      </c>
      <c r="O154" t="str">
        <f t="shared" si="5"/>
        <v>SC1</v>
      </c>
      <c r="P154" t="s">
        <v>53</v>
      </c>
    </row>
    <row r="155" spans="1:16" x14ac:dyDescent="0.25">
      <c r="A155" s="42">
        <v>268</v>
      </c>
      <c r="B155" s="38">
        <v>607526</v>
      </c>
      <c r="C155" s="38">
        <v>228000607526</v>
      </c>
      <c r="D155" s="41">
        <v>250</v>
      </c>
      <c r="E155" s="40">
        <v>550</v>
      </c>
      <c r="F155" s="41">
        <v>2</v>
      </c>
      <c r="G155" s="41" t="s">
        <v>74</v>
      </c>
      <c r="H155">
        <v>23</v>
      </c>
      <c r="I155">
        <v>117</v>
      </c>
      <c r="J155">
        <v>74</v>
      </c>
      <c r="K155">
        <v>43</v>
      </c>
      <c r="L155" s="43">
        <v>64</v>
      </c>
      <c r="M155" s="43">
        <v>561</v>
      </c>
      <c r="N155" t="str">
        <f t="shared" si="4"/>
        <v>Gravel</v>
      </c>
      <c r="O155" t="str">
        <f t="shared" si="5"/>
        <v>VCG2</v>
      </c>
      <c r="P155" t="s">
        <v>52</v>
      </c>
    </row>
    <row r="156" spans="1:16" x14ac:dyDescent="0.25">
      <c r="A156" s="39">
        <v>21</v>
      </c>
      <c r="B156" s="38">
        <v>111584</v>
      </c>
      <c r="C156" s="38">
        <v>230000111584</v>
      </c>
      <c r="D156" s="41">
        <v>251</v>
      </c>
      <c r="E156" s="41">
        <v>551</v>
      </c>
      <c r="F156" s="41">
        <v>2</v>
      </c>
      <c r="G156" s="41" t="s">
        <v>74</v>
      </c>
      <c r="H156">
        <v>32</v>
      </c>
      <c r="I156">
        <v>145</v>
      </c>
      <c r="J156">
        <v>141</v>
      </c>
      <c r="K156">
        <v>67</v>
      </c>
      <c r="L156">
        <v>128</v>
      </c>
      <c r="M156">
        <v>2105</v>
      </c>
      <c r="N156" t="str">
        <f t="shared" si="4"/>
        <v>Cobble</v>
      </c>
      <c r="O156" t="str">
        <f t="shared" si="5"/>
        <v>SC2</v>
      </c>
      <c r="P156" t="s">
        <v>53</v>
      </c>
    </row>
    <row r="157" spans="1:16" x14ac:dyDescent="0.25">
      <c r="A157" s="39">
        <v>23</v>
      </c>
      <c r="B157" s="38">
        <v>111512</v>
      </c>
      <c r="C157" s="38">
        <v>230000111512</v>
      </c>
      <c r="D157" s="41">
        <v>252</v>
      </c>
      <c r="E157" s="40">
        <v>552</v>
      </c>
      <c r="F157" s="41">
        <v>2</v>
      </c>
      <c r="G157" s="41"/>
      <c r="H157">
        <v>32</v>
      </c>
      <c r="I157">
        <v>135</v>
      </c>
      <c r="J157">
        <v>102</v>
      </c>
      <c r="K157">
        <v>78</v>
      </c>
      <c r="L157">
        <v>128</v>
      </c>
      <c r="M157">
        <v>1872</v>
      </c>
      <c r="N157" t="str">
        <f t="shared" si="4"/>
        <v>Cobble</v>
      </c>
      <c r="O157" t="str">
        <f t="shared" si="5"/>
        <v>SC2</v>
      </c>
      <c r="P157" t="s">
        <v>53</v>
      </c>
    </row>
    <row r="158" spans="1:16" x14ac:dyDescent="0.25">
      <c r="A158" s="39">
        <v>22</v>
      </c>
      <c r="B158" s="38">
        <v>111705</v>
      </c>
      <c r="C158" s="38">
        <v>230000111705</v>
      </c>
      <c r="D158" s="41">
        <v>253</v>
      </c>
      <c r="E158" s="41">
        <v>553</v>
      </c>
      <c r="F158" s="41">
        <v>2</v>
      </c>
      <c r="G158" s="41" t="s">
        <v>74</v>
      </c>
      <c r="H158">
        <v>32</v>
      </c>
      <c r="I158">
        <v>160</v>
      </c>
      <c r="J158">
        <v>84</v>
      </c>
      <c r="K158">
        <v>69</v>
      </c>
      <c r="L158">
        <v>90</v>
      </c>
      <c r="M158">
        <v>1747</v>
      </c>
      <c r="N158" t="str">
        <f t="shared" si="4"/>
        <v>Cobble</v>
      </c>
      <c r="O158" t="str">
        <f t="shared" si="5"/>
        <v>SC1</v>
      </c>
      <c r="P158" t="s">
        <v>53</v>
      </c>
    </row>
    <row r="159" spans="1:16" x14ac:dyDescent="0.25">
      <c r="A159" s="39">
        <v>34</v>
      </c>
      <c r="B159" s="38">
        <v>111586</v>
      </c>
      <c r="C159" s="38">
        <v>230000111586</v>
      </c>
      <c r="D159" s="41">
        <v>254</v>
      </c>
      <c r="E159" s="40">
        <v>554</v>
      </c>
      <c r="F159" s="41">
        <v>2</v>
      </c>
      <c r="G159" s="41" t="s">
        <v>73</v>
      </c>
      <c r="H159">
        <v>32</v>
      </c>
      <c r="I159">
        <v>135</v>
      </c>
      <c r="J159">
        <v>97</v>
      </c>
      <c r="K159">
        <v>68</v>
      </c>
      <c r="L159">
        <v>128</v>
      </c>
      <c r="M159">
        <v>1766</v>
      </c>
      <c r="N159" t="str">
        <f t="shared" si="4"/>
        <v>Cobble</v>
      </c>
      <c r="O159" t="str">
        <f t="shared" si="5"/>
        <v>SC2</v>
      </c>
      <c r="P159" t="s">
        <v>53</v>
      </c>
    </row>
    <row r="160" spans="1:16" x14ac:dyDescent="0.25">
      <c r="A160" s="42">
        <v>264</v>
      </c>
      <c r="B160" s="38">
        <v>607561</v>
      </c>
      <c r="C160" s="38">
        <v>228000607561</v>
      </c>
      <c r="D160" s="41">
        <v>255</v>
      </c>
      <c r="E160" s="41">
        <v>555</v>
      </c>
      <c r="F160" s="41">
        <v>2</v>
      </c>
      <c r="G160" s="41" t="s">
        <v>73</v>
      </c>
      <c r="H160">
        <v>23</v>
      </c>
      <c r="I160">
        <v>106</v>
      </c>
      <c r="J160">
        <v>53</v>
      </c>
      <c r="K160">
        <v>49</v>
      </c>
      <c r="L160" s="43">
        <v>64</v>
      </c>
      <c r="M160" s="43">
        <v>350</v>
      </c>
      <c r="N160" t="str">
        <f t="shared" si="4"/>
        <v>Gravel</v>
      </c>
      <c r="O160" t="str">
        <f t="shared" si="5"/>
        <v>VCG2</v>
      </c>
      <c r="P160" t="s">
        <v>52</v>
      </c>
    </row>
    <row r="161" spans="1:16" x14ac:dyDescent="0.25">
      <c r="A161" s="39">
        <v>24</v>
      </c>
      <c r="B161" s="38">
        <v>111553</v>
      </c>
      <c r="C161" s="38">
        <v>230000111553</v>
      </c>
      <c r="D161" s="40">
        <v>256</v>
      </c>
      <c r="E161" s="40">
        <v>556</v>
      </c>
      <c r="F161" s="41">
        <v>2</v>
      </c>
      <c r="G161" s="41"/>
      <c r="H161">
        <v>32</v>
      </c>
      <c r="I161">
        <v>144</v>
      </c>
      <c r="J161">
        <v>123</v>
      </c>
      <c r="K161">
        <v>55</v>
      </c>
      <c r="L161">
        <v>128</v>
      </c>
      <c r="M161">
        <v>1551</v>
      </c>
      <c r="N161" t="str">
        <f t="shared" si="4"/>
        <v>Cobble</v>
      </c>
      <c r="O161" t="str">
        <f t="shared" si="5"/>
        <v>SC2</v>
      </c>
      <c r="P161" t="s">
        <v>53</v>
      </c>
    </row>
    <row r="162" spans="1:16" x14ac:dyDescent="0.25">
      <c r="A162" s="39">
        <v>36</v>
      </c>
      <c r="B162" s="38">
        <v>111669</v>
      </c>
      <c r="C162" s="38">
        <v>230000111669</v>
      </c>
      <c r="D162" s="41">
        <v>257</v>
      </c>
      <c r="E162" s="41">
        <v>557</v>
      </c>
      <c r="F162" s="41">
        <v>2</v>
      </c>
      <c r="G162" s="41" t="s">
        <v>74</v>
      </c>
      <c r="H162">
        <v>32</v>
      </c>
      <c r="I162">
        <v>151</v>
      </c>
      <c r="J162">
        <v>137</v>
      </c>
      <c r="K162">
        <v>65</v>
      </c>
      <c r="L162">
        <v>128</v>
      </c>
      <c r="M162">
        <v>2083</v>
      </c>
      <c r="N162" t="str">
        <f t="shared" si="4"/>
        <v>Cobble</v>
      </c>
      <c r="O162" t="str">
        <f t="shared" si="5"/>
        <v>SC2</v>
      </c>
      <c r="P162" t="s">
        <v>53</v>
      </c>
    </row>
    <row r="163" spans="1:16" x14ac:dyDescent="0.25">
      <c r="A163" s="39">
        <v>32</v>
      </c>
      <c r="B163" s="38">
        <v>111655</v>
      </c>
      <c r="C163" s="38">
        <v>230000111655</v>
      </c>
      <c r="D163" s="41">
        <v>258</v>
      </c>
      <c r="E163" s="40">
        <v>558</v>
      </c>
      <c r="F163" s="41">
        <v>2</v>
      </c>
      <c r="G163" s="41"/>
      <c r="H163">
        <v>32</v>
      </c>
      <c r="I163">
        <v>107</v>
      </c>
      <c r="J163">
        <v>68</v>
      </c>
      <c r="K163">
        <v>56</v>
      </c>
      <c r="L163">
        <v>90</v>
      </c>
      <c r="M163">
        <v>697</v>
      </c>
      <c r="N163" t="str">
        <f t="shared" si="4"/>
        <v>Cobble</v>
      </c>
      <c r="O163" t="str">
        <f t="shared" si="5"/>
        <v>SC1</v>
      </c>
      <c r="P163" t="s">
        <v>53</v>
      </c>
    </row>
    <row r="164" spans="1:16" x14ac:dyDescent="0.25">
      <c r="A164" s="39">
        <v>76</v>
      </c>
      <c r="B164" s="38">
        <v>111738</v>
      </c>
      <c r="C164" s="38">
        <v>230000111738</v>
      </c>
      <c r="D164" s="41">
        <v>259</v>
      </c>
      <c r="E164" s="41">
        <v>559</v>
      </c>
      <c r="F164" s="41">
        <v>2</v>
      </c>
      <c r="G164" s="41" t="s">
        <v>73</v>
      </c>
      <c r="H164">
        <v>32</v>
      </c>
      <c r="I164">
        <v>140</v>
      </c>
      <c r="J164">
        <v>110</v>
      </c>
      <c r="K164">
        <v>77</v>
      </c>
      <c r="L164">
        <v>128</v>
      </c>
      <c r="M164">
        <v>1999</v>
      </c>
      <c r="N164" t="str">
        <f t="shared" si="4"/>
        <v>Cobble</v>
      </c>
      <c r="O164" t="str">
        <f t="shared" si="5"/>
        <v>SC2</v>
      </c>
      <c r="P164" t="s">
        <v>53</v>
      </c>
    </row>
    <row r="165" spans="1:16" x14ac:dyDescent="0.25">
      <c r="A165" s="42">
        <v>278</v>
      </c>
      <c r="B165" s="38">
        <v>607548</v>
      </c>
      <c r="C165" s="38">
        <v>228000607548</v>
      </c>
      <c r="D165" s="41">
        <v>260</v>
      </c>
      <c r="E165" s="40">
        <v>560</v>
      </c>
      <c r="F165" s="41">
        <v>2</v>
      </c>
      <c r="G165" s="41" t="s">
        <v>74</v>
      </c>
      <c r="H165">
        <v>23</v>
      </c>
      <c r="I165">
        <v>67</v>
      </c>
      <c r="J165">
        <v>55</v>
      </c>
      <c r="K165">
        <v>52</v>
      </c>
      <c r="L165" s="43">
        <v>64</v>
      </c>
      <c r="M165" s="43">
        <v>344</v>
      </c>
      <c r="N165" t="str">
        <f t="shared" si="4"/>
        <v>Gravel</v>
      </c>
      <c r="O165" t="str">
        <f t="shared" si="5"/>
        <v>VCG2</v>
      </c>
      <c r="P165" t="s">
        <v>52</v>
      </c>
    </row>
    <row r="166" spans="1:16" x14ac:dyDescent="0.25">
      <c r="A166" s="44">
        <v>288</v>
      </c>
      <c r="B166" s="45">
        <v>111634</v>
      </c>
      <c r="C166" s="47">
        <v>230000111634</v>
      </c>
      <c r="D166" s="41">
        <v>261</v>
      </c>
      <c r="E166" s="41">
        <v>561</v>
      </c>
      <c r="F166" s="41">
        <v>2</v>
      </c>
      <c r="G166" s="41" t="s">
        <v>73</v>
      </c>
      <c r="H166" s="43">
        <v>32</v>
      </c>
      <c r="I166" s="43">
        <v>367</v>
      </c>
      <c r="J166" s="43">
        <v>215</v>
      </c>
      <c r="K166" s="43">
        <v>128</v>
      </c>
      <c r="L166" s="43">
        <v>256</v>
      </c>
      <c r="M166" s="43">
        <v>16700</v>
      </c>
      <c r="N166" t="str">
        <f t="shared" si="4"/>
        <v>Cobble</v>
      </c>
      <c r="O166" t="str">
        <f t="shared" si="5"/>
        <v>LC2</v>
      </c>
      <c r="P166" t="s">
        <v>60</v>
      </c>
    </row>
    <row r="167" spans="1:16" x14ac:dyDescent="0.25">
      <c r="A167" s="39">
        <v>31</v>
      </c>
      <c r="B167" s="38">
        <v>111564</v>
      </c>
      <c r="C167" s="38">
        <v>230000111564</v>
      </c>
      <c r="D167" s="40">
        <v>262</v>
      </c>
      <c r="E167" s="40">
        <v>562</v>
      </c>
      <c r="F167" s="41">
        <v>2</v>
      </c>
      <c r="G167" s="41"/>
      <c r="H167">
        <v>32</v>
      </c>
      <c r="I167">
        <v>109</v>
      </c>
      <c r="J167">
        <v>85</v>
      </c>
      <c r="K167">
        <v>42</v>
      </c>
      <c r="L167">
        <v>90</v>
      </c>
      <c r="M167">
        <v>747</v>
      </c>
      <c r="N167" t="str">
        <f t="shared" si="4"/>
        <v>Cobble</v>
      </c>
      <c r="O167" t="str">
        <f t="shared" si="5"/>
        <v>SC1</v>
      </c>
      <c r="P167" t="s">
        <v>53</v>
      </c>
    </row>
    <row r="168" spans="1:16" x14ac:dyDescent="0.25">
      <c r="A168" s="39">
        <v>68</v>
      </c>
      <c r="B168" s="38">
        <v>111719</v>
      </c>
      <c r="C168" s="38">
        <v>230000111719</v>
      </c>
      <c r="D168" s="41">
        <v>263</v>
      </c>
      <c r="E168" s="41">
        <v>563</v>
      </c>
      <c r="F168" s="41">
        <v>2</v>
      </c>
      <c r="G168" s="41" t="s">
        <v>73</v>
      </c>
      <c r="H168">
        <v>32</v>
      </c>
      <c r="I168">
        <v>165</v>
      </c>
      <c r="J168">
        <v>110</v>
      </c>
      <c r="K168">
        <v>61</v>
      </c>
      <c r="L168">
        <v>128</v>
      </c>
      <c r="M168">
        <v>1712</v>
      </c>
      <c r="N168" t="str">
        <f t="shared" si="4"/>
        <v>Cobble</v>
      </c>
      <c r="O168" t="str">
        <f t="shared" si="5"/>
        <v>SC2</v>
      </c>
      <c r="P168" t="s">
        <v>53</v>
      </c>
    </row>
    <row r="169" spans="1:16" x14ac:dyDescent="0.25">
      <c r="A169" s="44">
        <v>292</v>
      </c>
      <c r="B169" s="45">
        <v>111587</v>
      </c>
      <c r="C169" s="38">
        <v>230000111587</v>
      </c>
      <c r="D169" s="41">
        <v>264</v>
      </c>
      <c r="E169" s="40">
        <v>564</v>
      </c>
      <c r="F169" s="41">
        <v>2</v>
      </c>
      <c r="G169" s="41" t="s">
        <v>73</v>
      </c>
      <c r="H169" s="43">
        <v>32</v>
      </c>
      <c r="I169" s="43">
        <v>320</v>
      </c>
      <c r="J169" s="43">
        <v>235</v>
      </c>
      <c r="K169" s="43">
        <v>105</v>
      </c>
      <c r="L169" s="43">
        <v>256</v>
      </c>
      <c r="M169" s="43">
        <v>11600</v>
      </c>
      <c r="N169" t="str">
        <f t="shared" si="4"/>
        <v>Cobble</v>
      </c>
      <c r="O169" t="str">
        <f t="shared" si="5"/>
        <v>LC2</v>
      </c>
      <c r="P169" t="s">
        <v>60</v>
      </c>
    </row>
    <row r="170" spans="1:16" x14ac:dyDescent="0.25">
      <c r="A170" s="39">
        <v>33</v>
      </c>
      <c r="B170" s="38">
        <v>111742</v>
      </c>
      <c r="C170" s="38">
        <v>230000111742</v>
      </c>
      <c r="D170" s="41">
        <v>265</v>
      </c>
      <c r="E170" s="41">
        <v>565</v>
      </c>
      <c r="F170" s="41">
        <v>2</v>
      </c>
      <c r="G170" s="41"/>
      <c r="H170">
        <v>32</v>
      </c>
      <c r="I170">
        <v>111</v>
      </c>
      <c r="J170">
        <v>72</v>
      </c>
      <c r="K170">
        <v>46</v>
      </c>
      <c r="L170">
        <v>90</v>
      </c>
      <c r="M170">
        <v>646</v>
      </c>
      <c r="N170" t="str">
        <f t="shared" si="4"/>
        <v>Cobble</v>
      </c>
      <c r="O170" t="str">
        <f t="shared" si="5"/>
        <v>SC1</v>
      </c>
      <c r="P170" t="s">
        <v>53</v>
      </c>
    </row>
    <row r="171" spans="1:16" x14ac:dyDescent="0.25">
      <c r="A171" s="39">
        <v>39</v>
      </c>
      <c r="B171" s="38">
        <v>111603</v>
      </c>
      <c r="C171" s="38">
        <v>230000111603</v>
      </c>
      <c r="D171" s="41">
        <v>266</v>
      </c>
      <c r="E171" s="40">
        <v>566</v>
      </c>
      <c r="F171" s="41">
        <v>2</v>
      </c>
      <c r="G171" s="41" t="s">
        <v>73</v>
      </c>
      <c r="H171">
        <v>32</v>
      </c>
      <c r="I171">
        <v>181</v>
      </c>
      <c r="J171">
        <v>125</v>
      </c>
      <c r="K171">
        <v>100</v>
      </c>
      <c r="L171">
        <v>128</v>
      </c>
      <c r="M171">
        <v>3827</v>
      </c>
      <c r="N171" t="str">
        <f t="shared" si="4"/>
        <v>Cobble</v>
      </c>
      <c r="O171" t="str">
        <f t="shared" si="5"/>
        <v>SC2</v>
      </c>
      <c r="P171" t="s">
        <v>53</v>
      </c>
    </row>
    <row r="172" spans="1:16" x14ac:dyDescent="0.25">
      <c r="A172" s="42">
        <v>274</v>
      </c>
      <c r="B172" s="38">
        <v>607538</v>
      </c>
      <c r="C172" s="38">
        <v>228000607538</v>
      </c>
      <c r="D172" s="41">
        <v>267</v>
      </c>
      <c r="E172" s="41">
        <v>567</v>
      </c>
      <c r="F172" s="41">
        <v>2</v>
      </c>
      <c r="G172" s="41" t="s">
        <v>73</v>
      </c>
      <c r="H172">
        <v>23</v>
      </c>
      <c r="I172">
        <v>74</v>
      </c>
      <c r="J172">
        <v>53</v>
      </c>
      <c r="K172">
        <v>22</v>
      </c>
      <c r="L172" s="43">
        <v>64</v>
      </c>
      <c r="M172" s="43">
        <v>257</v>
      </c>
      <c r="N172" t="str">
        <f t="shared" si="4"/>
        <v>Gravel</v>
      </c>
      <c r="O172" t="str">
        <f t="shared" si="5"/>
        <v>VCG2</v>
      </c>
      <c r="P172" t="s">
        <v>52</v>
      </c>
    </row>
    <row r="173" spans="1:16" x14ac:dyDescent="0.25">
      <c r="A173" s="39">
        <v>38</v>
      </c>
      <c r="B173" s="38">
        <v>111664</v>
      </c>
      <c r="C173" s="38">
        <v>230000111664</v>
      </c>
      <c r="D173" s="41">
        <v>268</v>
      </c>
      <c r="E173" s="40">
        <v>568</v>
      </c>
      <c r="F173" s="41">
        <v>2</v>
      </c>
      <c r="G173" s="41" t="s">
        <v>74</v>
      </c>
      <c r="H173">
        <v>32</v>
      </c>
      <c r="I173">
        <v>116</v>
      </c>
      <c r="J173">
        <v>88</v>
      </c>
      <c r="K173">
        <v>67</v>
      </c>
      <c r="L173">
        <v>90</v>
      </c>
      <c r="M173">
        <v>904</v>
      </c>
      <c r="N173" t="str">
        <f t="shared" si="4"/>
        <v>Cobble</v>
      </c>
      <c r="O173" t="str">
        <f t="shared" si="5"/>
        <v>SC1</v>
      </c>
      <c r="P173" t="s">
        <v>53</v>
      </c>
    </row>
    <row r="174" spans="1:16" x14ac:dyDescent="0.25">
      <c r="A174" s="39">
        <v>35</v>
      </c>
      <c r="B174" s="38">
        <v>111574</v>
      </c>
      <c r="C174" s="38">
        <v>230000111574</v>
      </c>
      <c r="D174" s="41">
        <v>269</v>
      </c>
      <c r="E174" s="41">
        <v>569</v>
      </c>
      <c r="F174" s="41">
        <v>2</v>
      </c>
      <c r="G174" s="41"/>
      <c r="H174">
        <v>32</v>
      </c>
      <c r="I174">
        <v>122</v>
      </c>
      <c r="J174">
        <v>118</v>
      </c>
      <c r="K174">
        <v>43</v>
      </c>
      <c r="L174">
        <v>128</v>
      </c>
      <c r="M174">
        <v>1033</v>
      </c>
      <c r="N174" t="str">
        <f t="shared" si="4"/>
        <v>Cobble</v>
      </c>
      <c r="O174" t="str">
        <f t="shared" si="5"/>
        <v>SC2</v>
      </c>
      <c r="P174" t="s">
        <v>53</v>
      </c>
    </row>
    <row r="175" spans="1:16" x14ac:dyDescent="0.25">
      <c r="A175" s="39">
        <v>28</v>
      </c>
      <c r="B175" s="38">
        <v>111585</v>
      </c>
      <c r="C175" s="38">
        <v>230000111585</v>
      </c>
      <c r="D175" s="41">
        <v>270</v>
      </c>
      <c r="E175" s="40">
        <v>570</v>
      </c>
      <c r="F175" s="41">
        <v>2</v>
      </c>
      <c r="G175" s="41"/>
      <c r="H175">
        <v>32</v>
      </c>
      <c r="I175">
        <v>115</v>
      </c>
      <c r="J175">
        <v>105</v>
      </c>
      <c r="K175">
        <v>33</v>
      </c>
      <c r="L175">
        <v>90</v>
      </c>
      <c r="M175">
        <v>770</v>
      </c>
      <c r="N175" t="str">
        <f t="shared" si="4"/>
        <v>Cobble</v>
      </c>
      <c r="O175" t="str">
        <f t="shared" si="5"/>
        <v>SC1</v>
      </c>
      <c r="P175" t="s">
        <v>53</v>
      </c>
    </row>
    <row r="176" spans="1:16" x14ac:dyDescent="0.25">
      <c r="A176" s="39">
        <v>74</v>
      </c>
      <c r="B176" s="38">
        <v>111642</v>
      </c>
      <c r="C176" s="38">
        <v>230000111642</v>
      </c>
      <c r="D176" s="41">
        <v>271</v>
      </c>
      <c r="E176" s="41">
        <v>571</v>
      </c>
      <c r="F176" s="41">
        <v>2</v>
      </c>
      <c r="G176" s="41"/>
      <c r="H176">
        <v>32</v>
      </c>
      <c r="I176">
        <v>190</v>
      </c>
      <c r="J176">
        <v>98</v>
      </c>
      <c r="K176">
        <v>44</v>
      </c>
      <c r="L176">
        <v>90</v>
      </c>
      <c r="M176">
        <v>1225</v>
      </c>
      <c r="N176" t="str">
        <f t="shared" si="4"/>
        <v>Cobble</v>
      </c>
      <c r="O176" t="str">
        <f t="shared" si="5"/>
        <v>SC1</v>
      </c>
      <c r="P176" t="s">
        <v>53</v>
      </c>
    </row>
    <row r="177" spans="1:16" x14ac:dyDescent="0.25">
      <c r="A177" s="39">
        <v>27</v>
      </c>
      <c r="B177" s="38">
        <v>111652</v>
      </c>
      <c r="C177" s="38">
        <v>230000111652</v>
      </c>
      <c r="D177" s="41">
        <v>272</v>
      </c>
      <c r="E177" s="40">
        <v>572</v>
      </c>
      <c r="F177" s="41">
        <v>2</v>
      </c>
      <c r="G177" s="41"/>
      <c r="H177">
        <v>32</v>
      </c>
      <c r="I177">
        <v>120</v>
      </c>
      <c r="J177">
        <v>78</v>
      </c>
      <c r="K177">
        <v>71</v>
      </c>
      <c r="L177">
        <v>90</v>
      </c>
      <c r="M177">
        <v>861</v>
      </c>
      <c r="N177" t="str">
        <f t="shared" si="4"/>
        <v>Cobble</v>
      </c>
      <c r="O177" t="str">
        <f t="shared" si="5"/>
        <v>SC1</v>
      </c>
      <c r="P177" t="s">
        <v>53</v>
      </c>
    </row>
    <row r="178" spans="1:16" x14ac:dyDescent="0.25">
      <c r="A178" s="42">
        <v>263</v>
      </c>
      <c r="B178" s="38">
        <v>607511</v>
      </c>
      <c r="C178" s="38">
        <v>228000607511</v>
      </c>
      <c r="D178" s="41">
        <v>273</v>
      </c>
      <c r="E178" s="41">
        <v>573</v>
      </c>
      <c r="F178" s="41">
        <v>2</v>
      </c>
      <c r="G178" s="41" t="s">
        <v>74</v>
      </c>
      <c r="H178">
        <v>23</v>
      </c>
      <c r="I178">
        <v>120</v>
      </c>
      <c r="J178">
        <v>75</v>
      </c>
      <c r="K178">
        <v>50</v>
      </c>
      <c r="L178" s="43">
        <v>64</v>
      </c>
      <c r="M178" s="43">
        <v>466</v>
      </c>
      <c r="N178" t="str">
        <f t="shared" si="4"/>
        <v>Gravel</v>
      </c>
      <c r="O178" t="str">
        <f t="shared" si="5"/>
        <v>VCG2</v>
      </c>
      <c r="P178" t="s">
        <v>52</v>
      </c>
    </row>
    <row r="179" spans="1:16" x14ac:dyDescent="0.25">
      <c r="A179" s="39">
        <v>66</v>
      </c>
      <c r="B179" s="38">
        <v>111660</v>
      </c>
      <c r="C179" s="38">
        <v>230000111660</v>
      </c>
      <c r="D179" s="41">
        <v>274</v>
      </c>
      <c r="E179" s="40">
        <v>574</v>
      </c>
      <c r="F179" s="41">
        <v>2</v>
      </c>
      <c r="G179" s="41" t="s">
        <v>73</v>
      </c>
      <c r="H179">
        <v>32</v>
      </c>
      <c r="I179">
        <v>112</v>
      </c>
      <c r="J179">
        <v>87</v>
      </c>
      <c r="K179">
        <v>57</v>
      </c>
      <c r="L179">
        <v>90</v>
      </c>
      <c r="M179">
        <v>727</v>
      </c>
      <c r="N179" t="str">
        <f t="shared" si="4"/>
        <v>Cobble</v>
      </c>
      <c r="O179" t="str">
        <f t="shared" si="5"/>
        <v>SC1</v>
      </c>
      <c r="P179" t="s">
        <v>53</v>
      </c>
    </row>
    <row r="180" spans="1:16" x14ac:dyDescent="0.25">
      <c r="A180" s="39">
        <v>102</v>
      </c>
      <c r="B180" s="38">
        <v>111602</v>
      </c>
      <c r="C180" s="38">
        <v>230000111602</v>
      </c>
      <c r="D180" s="41">
        <v>275</v>
      </c>
      <c r="E180" s="41">
        <v>575</v>
      </c>
      <c r="F180" s="41">
        <v>2</v>
      </c>
      <c r="G180" s="41" t="s">
        <v>73</v>
      </c>
      <c r="H180">
        <v>32</v>
      </c>
      <c r="I180">
        <v>178</v>
      </c>
      <c r="J180">
        <v>155</v>
      </c>
      <c r="K180">
        <v>48</v>
      </c>
      <c r="L180">
        <v>180</v>
      </c>
      <c r="M180">
        <v>2087</v>
      </c>
      <c r="N180" t="str">
        <f t="shared" si="4"/>
        <v>Cobble</v>
      </c>
      <c r="O180" t="str">
        <f t="shared" si="5"/>
        <v>LC1</v>
      </c>
      <c r="P180" t="s">
        <v>60</v>
      </c>
    </row>
    <row r="181" spans="1:16" x14ac:dyDescent="0.25">
      <c r="A181" s="39">
        <v>107</v>
      </c>
      <c r="B181" s="38">
        <v>111645</v>
      </c>
      <c r="C181" s="38">
        <v>230000111645</v>
      </c>
      <c r="D181" s="41">
        <v>276</v>
      </c>
      <c r="E181" s="40">
        <v>576</v>
      </c>
      <c r="F181" s="41">
        <v>2</v>
      </c>
      <c r="G181" s="41" t="s">
        <v>73</v>
      </c>
      <c r="H181">
        <v>32</v>
      </c>
      <c r="I181">
        <v>134</v>
      </c>
      <c r="J181">
        <v>101</v>
      </c>
      <c r="K181">
        <v>91</v>
      </c>
      <c r="L181">
        <v>128</v>
      </c>
      <c r="M181">
        <v>2037</v>
      </c>
      <c r="N181" t="str">
        <f t="shared" si="4"/>
        <v>Cobble</v>
      </c>
      <c r="O181" t="str">
        <f t="shared" si="5"/>
        <v>SC2</v>
      </c>
      <c r="P181" t="s">
        <v>53</v>
      </c>
    </row>
    <row r="182" spans="1:16" x14ac:dyDescent="0.25">
      <c r="A182" s="42">
        <v>280</v>
      </c>
      <c r="B182" s="38">
        <v>607547</v>
      </c>
      <c r="C182" s="38">
        <v>228000607547</v>
      </c>
      <c r="D182" s="41">
        <v>277</v>
      </c>
      <c r="E182" s="41">
        <v>577</v>
      </c>
      <c r="F182" s="41">
        <v>2</v>
      </c>
      <c r="G182" s="41" t="s">
        <v>73</v>
      </c>
      <c r="H182">
        <v>23</v>
      </c>
      <c r="I182">
        <v>80</v>
      </c>
      <c r="J182">
        <v>70</v>
      </c>
      <c r="K182">
        <v>43</v>
      </c>
      <c r="L182" s="43">
        <v>64</v>
      </c>
      <c r="M182" s="43">
        <v>370</v>
      </c>
      <c r="N182" t="str">
        <f t="shared" si="4"/>
        <v>Gravel</v>
      </c>
      <c r="O182" t="str">
        <f t="shared" si="5"/>
        <v>VCG2</v>
      </c>
      <c r="P182" t="s">
        <v>52</v>
      </c>
    </row>
    <row r="183" spans="1:16" x14ac:dyDescent="0.25">
      <c r="A183" s="39">
        <v>13</v>
      </c>
      <c r="B183" s="38">
        <v>111502</v>
      </c>
      <c r="C183" s="38">
        <v>230000111502</v>
      </c>
      <c r="D183" s="41">
        <v>278</v>
      </c>
      <c r="E183" s="40">
        <v>578</v>
      </c>
      <c r="F183" s="41">
        <v>2</v>
      </c>
      <c r="G183" s="41"/>
      <c r="H183">
        <v>32</v>
      </c>
      <c r="I183">
        <v>148</v>
      </c>
      <c r="J183">
        <v>121</v>
      </c>
      <c r="K183">
        <v>63</v>
      </c>
      <c r="L183">
        <v>128</v>
      </c>
      <c r="M183">
        <v>2125</v>
      </c>
      <c r="N183" t="str">
        <f t="shared" si="4"/>
        <v>Cobble</v>
      </c>
      <c r="O183" t="str">
        <f t="shared" si="5"/>
        <v>SC2</v>
      </c>
      <c r="P183" t="s">
        <v>53</v>
      </c>
    </row>
    <row r="184" spans="1:16" x14ac:dyDescent="0.25">
      <c r="A184" s="39">
        <v>18</v>
      </c>
      <c r="B184" s="38">
        <v>111504</v>
      </c>
      <c r="C184" s="38">
        <v>230000111504</v>
      </c>
      <c r="D184" s="41">
        <v>279</v>
      </c>
      <c r="E184" s="41">
        <v>579</v>
      </c>
      <c r="F184" s="41">
        <v>2</v>
      </c>
      <c r="G184" s="41" t="s">
        <v>74</v>
      </c>
      <c r="H184">
        <v>32</v>
      </c>
      <c r="I184">
        <v>166</v>
      </c>
      <c r="J184">
        <v>128</v>
      </c>
      <c r="K184">
        <v>81</v>
      </c>
      <c r="L184">
        <v>128</v>
      </c>
      <c r="M184">
        <v>2127</v>
      </c>
      <c r="N184" t="str">
        <f t="shared" si="4"/>
        <v>Cobble</v>
      </c>
      <c r="O184" t="str">
        <f t="shared" si="5"/>
        <v>SC2</v>
      </c>
      <c r="P184" t="s">
        <v>53</v>
      </c>
    </row>
    <row r="185" spans="1:16" x14ac:dyDescent="0.25">
      <c r="A185" s="39">
        <v>56</v>
      </c>
      <c r="B185" s="38">
        <v>111572</v>
      </c>
      <c r="C185" s="38">
        <v>230000111572</v>
      </c>
      <c r="D185" s="40">
        <v>280</v>
      </c>
      <c r="E185" s="40">
        <v>580</v>
      </c>
      <c r="F185" s="41">
        <v>2</v>
      </c>
      <c r="G185" s="41" t="s">
        <v>74</v>
      </c>
      <c r="H185">
        <v>32</v>
      </c>
      <c r="I185">
        <v>162</v>
      </c>
      <c r="J185">
        <v>104</v>
      </c>
      <c r="K185">
        <v>67</v>
      </c>
      <c r="L185">
        <v>128</v>
      </c>
      <c r="M185">
        <v>1710</v>
      </c>
      <c r="N185" t="str">
        <f t="shared" si="4"/>
        <v>Cobble</v>
      </c>
      <c r="O185" t="str">
        <f t="shared" si="5"/>
        <v>SC2</v>
      </c>
      <c r="P185" t="s">
        <v>53</v>
      </c>
    </row>
    <row r="186" spans="1:16" x14ac:dyDescent="0.25">
      <c r="A186" s="44">
        <v>290</v>
      </c>
      <c r="B186" s="45">
        <v>111729</v>
      </c>
      <c r="C186" s="38">
        <v>230000111729</v>
      </c>
      <c r="D186" s="41">
        <v>281</v>
      </c>
      <c r="E186" s="41">
        <v>581</v>
      </c>
      <c r="F186" s="41">
        <v>2</v>
      </c>
      <c r="G186" s="41" t="s">
        <v>73</v>
      </c>
      <c r="H186" s="43">
        <v>32</v>
      </c>
      <c r="I186" s="43">
        <v>346</v>
      </c>
      <c r="J186" s="43">
        <v>280</v>
      </c>
      <c r="K186" s="43">
        <v>115</v>
      </c>
      <c r="L186" t="s">
        <v>68</v>
      </c>
      <c r="M186" s="43">
        <v>21300</v>
      </c>
      <c r="N186" t="str">
        <f t="shared" si="4"/>
        <v>Boulder</v>
      </c>
      <c r="O186" t="s">
        <v>69</v>
      </c>
      <c r="P186" t="s">
        <v>64</v>
      </c>
    </row>
    <row r="187" spans="1:16" x14ac:dyDescent="0.25">
      <c r="A187" s="39">
        <v>6</v>
      </c>
      <c r="B187" s="38">
        <v>111538</v>
      </c>
      <c r="C187" s="38">
        <v>230000111538</v>
      </c>
      <c r="D187" s="41">
        <v>282</v>
      </c>
      <c r="E187" s="40">
        <v>582</v>
      </c>
      <c r="F187" s="41">
        <v>2</v>
      </c>
      <c r="G187" s="41"/>
      <c r="H187">
        <v>32</v>
      </c>
      <c r="I187">
        <v>186</v>
      </c>
      <c r="J187">
        <v>126</v>
      </c>
      <c r="K187">
        <v>93</v>
      </c>
      <c r="L187">
        <v>128</v>
      </c>
      <c r="M187">
        <v>2956</v>
      </c>
      <c r="N187" t="str">
        <f t="shared" si="4"/>
        <v>Cobble</v>
      </c>
      <c r="O187" t="str">
        <f t="shared" si="5"/>
        <v>SC2</v>
      </c>
      <c r="P187" t="s">
        <v>53</v>
      </c>
    </row>
    <row r="188" spans="1:16" x14ac:dyDescent="0.25">
      <c r="A188" s="39">
        <v>42</v>
      </c>
      <c r="B188" s="38">
        <v>111727</v>
      </c>
      <c r="C188" s="38">
        <v>230000111727</v>
      </c>
      <c r="D188" s="41">
        <v>283</v>
      </c>
      <c r="E188" s="41">
        <v>583</v>
      </c>
      <c r="F188" s="41">
        <v>2</v>
      </c>
      <c r="G188" s="41"/>
      <c r="H188">
        <v>32</v>
      </c>
      <c r="I188">
        <v>165</v>
      </c>
      <c r="J188">
        <v>125</v>
      </c>
      <c r="K188">
        <v>60</v>
      </c>
      <c r="L188">
        <v>128</v>
      </c>
      <c r="M188">
        <v>2087</v>
      </c>
      <c r="N188" t="str">
        <f t="shared" si="4"/>
        <v>Cobble</v>
      </c>
      <c r="O188" t="str">
        <f t="shared" si="5"/>
        <v>SC2</v>
      </c>
      <c r="P188" t="s">
        <v>53</v>
      </c>
    </row>
    <row r="189" spans="1:16" x14ac:dyDescent="0.25">
      <c r="A189" s="42">
        <v>275</v>
      </c>
      <c r="B189" s="38">
        <v>607539</v>
      </c>
      <c r="C189" s="38">
        <v>228000607539</v>
      </c>
      <c r="D189" s="41">
        <v>284</v>
      </c>
      <c r="E189" s="40">
        <v>584</v>
      </c>
      <c r="F189" s="41">
        <v>2</v>
      </c>
      <c r="G189" s="41" t="s">
        <v>73</v>
      </c>
      <c r="H189">
        <v>23</v>
      </c>
      <c r="I189">
        <v>110</v>
      </c>
      <c r="J189">
        <v>63</v>
      </c>
      <c r="K189">
        <v>31</v>
      </c>
      <c r="L189" s="43">
        <v>64</v>
      </c>
      <c r="M189" s="43">
        <v>372</v>
      </c>
      <c r="N189" t="str">
        <f t="shared" si="4"/>
        <v>Gravel</v>
      </c>
      <c r="O189" t="str">
        <f t="shared" si="5"/>
        <v>VCG2</v>
      </c>
      <c r="P189" t="s">
        <v>52</v>
      </c>
    </row>
    <row r="190" spans="1:16" x14ac:dyDescent="0.25">
      <c r="A190" s="39">
        <v>101</v>
      </c>
      <c r="B190" s="38">
        <v>111709</v>
      </c>
      <c r="C190" s="38">
        <v>230000111709</v>
      </c>
      <c r="D190" s="41">
        <v>285</v>
      </c>
      <c r="E190" s="41">
        <v>585</v>
      </c>
      <c r="F190" s="41">
        <v>2</v>
      </c>
      <c r="G190" s="41" t="s">
        <v>73</v>
      </c>
      <c r="H190">
        <v>32</v>
      </c>
      <c r="I190">
        <v>201</v>
      </c>
      <c r="J190">
        <v>182</v>
      </c>
      <c r="K190">
        <v>58</v>
      </c>
      <c r="L190">
        <v>180</v>
      </c>
      <c r="M190">
        <v>3584</v>
      </c>
      <c r="N190" t="str">
        <f t="shared" si="4"/>
        <v>Cobble</v>
      </c>
      <c r="O190" t="str">
        <f t="shared" si="5"/>
        <v>LC1</v>
      </c>
      <c r="P190" t="s">
        <v>60</v>
      </c>
    </row>
    <row r="191" spans="1:16" x14ac:dyDescent="0.25">
      <c r="A191" s="39">
        <v>15</v>
      </c>
      <c r="B191" s="38">
        <v>111605</v>
      </c>
      <c r="C191" s="38">
        <v>230000111605</v>
      </c>
      <c r="D191" s="41">
        <v>286</v>
      </c>
      <c r="E191" s="40">
        <v>586</v>
      </c>
      <c r="F191" s="41">
        <v>2</v>
      </c>
      <c r="G191" s="41" t="s">
        <v>73</v>
      </c>
      <c r="H191">
        <v>32</v>
      </c>
      <c r="I191">
        <v>140</v>
      </c>
      <c r="J191">
        <v>121</v>
      </c>
      <c r="K191">
        <v>59</v>
      </c>
      <c r="L191">
        <v>128</v>
      </c>
      <c r="M191">
        <v>1380</v>
      </c>
      <c r="N191" t="str">
        <f t="shared" si="4"/>
        <v>Cobble</v>
      </c>
      <c r="O191" t="str">
        <f t="shared" si="5"/>
        <v>SC2</v>
      </c>
      <c r="P191" t="s">
        <v>53</v>
      </c>
    </row>
    <row r="192" spans="1:16" x14ac:dyDescent="0.25">
      <c r="A192" s="39">
        <v>73</v>
      </c>
      <c r="B192" s="38">
        <v>111694</v>
      </c>
      <c r="C192" s="38">
        <v>230000111694</v>
      </c>
      <c r="D192" s="41">
        <v>287</v>
      </c>
      <c r="E192" s="41">
        <v>587</v>
      </c>
      <c r="F192" s="41">
        <v>2</v>
      </c>
      <c r="G192" s="41" t="s">
        <v>73</v>
      </c>
      <c r="H192">
        <v>32</v>
      </c>
      <c r="I192">
        <v>150</v>
      </c>
      <c r="J192">
        <v>109</v>
      </c>
      <c r="K192">
        <v>88</v>
      </c>
      <c r="L192">
        <v>128</v>
      </c>
      <c r="M192">
        <v>1738</v>
      </c>
      <c r="N192" t="str">
        <f t="shared" si="4"/>
        <v>Cobble</v>
      </c>
      <c r="O192" t="str">
        <f t="shared" si="5"/>
        <v>SC2</v>
      </c>
      <c r="P192" t="s">
        <v>53</v>
      </c>
    </row>
    <row r="193" spans="1:17" x14ac:dyDescent="0.25">
      <c r="A193" s="42">
        <v>226</v>
      </c>
      <c r="B193" s="38">
        <v>607514</v>
      </c>
      <c r="C193" s="38">
        <v>228000607514</v>
      </c>
      <c r="D193" s="41">
        <v>288</v>
      </c>
      <c r="E193" s="41">
        <v>588</v>
      </c>
      <c r="F193" s="41">
        <v>2</v>
      </c>
      <c r="G193" s="41" t="s">
        <v>74</v>
      </c>
      <c r="H193">
        <v>23</v>
      </c>
      <c r="I193">
        <v>139</v>
      </c>
      <c r="J193">
        <v>64</v>
      </c>
      <c r="K193">
        <v>54</v>
      </c>
      <c r="L193">
        <v>64</v>
      </c>
      <c r="M193">
        <v>813</v>
      </c>
      <c r="N193" t="str">
        <f t="shared" si="4"/>
        <v>Gravel</v>
      </c>
      <c r="O193" t="str">
        <f t="shared" si="5"/>
        <v>VCG2</v>
      </c>
      <c r="P193" t="s">
        <v>52</v>
      </c>
    </row>
    <row r="194" spans="1:17" x14ac:dyDescent="0.25">
      <c r="A194" s="39">
        <v>116</v>
      </c>
      <c r="B194" s="38">
        <v>111604</v>
      </c>
      <c r="C194" s="38">
        <v>230000111604</v>
      </c>
      <c r="D194" s="41">
        <v>289</v>
      </c>
      <c r="E194" s="41">
        <v>589</v>
      </c>
      <c r="F194" s="41">
        <v>2</v>
      </c>
      <c r="G194" s="41" t="s">
        <v>74</v>
      </c>
      <c r="H194">
        <v>32</v>
      </c>
      <c r="I194">
        <v>195</v>
      </c>
      <c r="J194">
        <v>62</v>
      </c>
      <c r="K194">
        <v>56</v>
      </c>
      <c r="L194">
        <v>90</v>
      </c>
      <c r="M194">
        <v>1437</v>
      </c>
      <c r="N194" t="str">
        <f t="shared" si="4"/>
        <v>Cobble</v>
      </c>
      <c r="O194" t="str">
        <f t="shared" si="5"/>
        <v>SC1</v>
      </c>
      <c r="P194" t="s">
        <v>53</v>
      </c>
    </row>
    <row r="195" spans="1:17" x14ac:dyDescent="0.25">
      <c r="A195" s="39">
        <v>104</v>
      </c>
      <c r="B195" s="38">
        <v>111593</v>
      </c>
      <c r="C195" s="38">
        <v>230000111593</v>
      </c>
      <c r="D195" s="41">
        <v>290</v>
      </c>
      <c r="E195" s="40">
        <v>590</v>
      </c>
      <c r="F195" s="41">
        <v>2</v>
      </c>
      <c r="G195" s="41"/>
      <c r="H195">
        <v>32</v>
      </c>
      <c r="I195">
        <v>165</v>
      </c>
      <c r="J195">
        <v>66</v>
      </c>
      <c r="K195">
        <v>54</v>
      </c>
      <c r="L195">
        <v>90</v>
      </c>
      <c r="M195">
        <v>1192</v>
      </c>
      <c r="N195" t="str">
        <f t="shared" si="4"/>
        <v>Cobble</v>
      </c>
      <c r="O195" t="str">
        <f t="shared" si="5"/>
        <v>SC1</v>
      </c>
      <c r="P195" t="s">
        <v>53</v>
      </c>
    </row>
    <row r="196" spans="1:17" x14ac:dyDescent="0.25">
      <c r="A196" s="39">
        <v>106</v>
      </c>
      <c r="B196" s="38">
        <v>111568</v>
      </c>
      <c r="C196" s="38">
        <v>230000111568</v>
      </c>
      <c r="D196" s="40">
        <v>291</v>
      </c>
      <c r="E196" s="41">
        <v>591</v>
      </c>
      <c r="F196" s="41">
        <v>2</v>
      </c>
      <c r="G196" s="41" t="s">
        <v>74</v>
      </c>
      <c r="H196">
        <v>32</v>
      </c>
      <c r="I196">
        <v>133</v>
      </c>
      <c r="J196">
        <v>87</v>
      </c>
      <c r="K196">
        <v>49</v>
      </c>
      <c r="L196">
        <v>90</v>
      </c>
      <c r="M196">
        <v>784</v>
      </c>
      <c r="N196" t="str">
        <f t="shared" si="4"/>
        <v>Cobble</v>
      </c>
      <c r="O196" t="str">
        <f t="shared" si="5"/>
        <v>SC1</v>
      </c>
      <c r="P196" t="s">
        <v>53</v>
      </c>
    </row>
    <row r="197" spans="1:17" x14ac:dyDescent="0.25">
      <c r="A197" s="42">
        <v>240</v>
      </c>
      <c r="B197" s="38">
        <v>607540</v>
      </c>
      <c r="C197" s="38">
        <v>228000607540</v>
      </c>
      <c r="D197" s="41">
        <v>292</v>
      </c>
      <c r="E197" s="40">
        <v>592</v>
      </c>
      <c r="F197" s="41">
        <v>2</v>
      </c>
      <c r="G197" s="41" t="s">
        <v>74</v>
      </c>
      <c r="H197">
        <v>23</v>
      </c>
      <c r="I197">
        <v>100</v>
      </c>
      <c r="J197">
        <v>67</v>
      </c>
      <c r="K197">
        <v>46</v>
      </c>
      <c r="L197" s="43">
        <v>64</v>
      </c>
      <c r="M197" s="43">
        <v>506</v>
      </c>
      <c r="N197" t="str">
        <f t="shared" si="4"/>
        <v>Gravel</v>
      </c>
      <c r="O197" t="str">
        <f t="shared" si="5"/>
        <v>VCG2</v>
      </c>
      <c r="P197" t="s">
        <v>52</v>
      </c>
    </row>
    <row r="198" spans="1:17" x14ac:dyDescent="0.25">
      <c r="A198" s="39">
        <v>108</v>
      </c>
      <c r="B198" s="38">
        <v>111745</v>
      </c>
      <c r="C198" s="38">
        <v>230000111745</v>
      </c>
      <c r="D198" s="41">
        <v>293</v>
      </c>
      <c r="E198" s="41">
        <v>593</v>
      </c>
      <c r="F198" s="41">
        <v>2</v>
      </c>
      <c r="G198" s="41"/>
      <c r="H198">
        <v>32</v>
      </c>
      <c r="I198">
        <v>96</v>
      </c>
      <c r="J198">
        <v>94</v>
      </c>
      <c r="K198">
        <v>43</v>
      </c>
      <c r="L198">
        <v>90</v>
      </c>
      <c r="M198">
        <v>833</v>
      </c>
      <c r="N198" t="str">
        <f t="shared" ref="N198:N261" si="6">IF(L198 &lt;=2, "Silt", IF(L198&lt;=2.8, "Sand", (IF(L198&lt;=64, "Gravel",(IF(L198&lt;=256, "Cobble",("Boulder")))))))</f>
        <v>Cobble</v>
      </c>
      <c r="O198" t="str">
        <f t="shared" ref="O198:O261" si="7">IF(L198 &lt;=2, "silt", IF(L198&lt;=2.8, "VFG1", (IF(L198&lt;=4, "VFG2",(IF(L198&lt;=5.6, "FG1",(IF(L198&lt;=8, "FG2",(IF(L198&lt;=11, "MG1",(IF(L198&lt;=16, "MG2",(IF(L198&lt;=22.6, "CG1",(IF(L198&lt;=32, "CG2",(IF(L198&lt;=45, "VCG1",(IF(L198&lt;=64, "VCG2",(IF(L198&lt;=90, "SC1",(IF(L198&lt;=128, "SC2",(IF(L198&lt;=180, "LC1",(IF(L198&lt;=256, "LC2",(IF(L198&lt;=362, "SB1",(IF(L198&lt;=512, "SB2",(IF(L198&lt;=1024, "MB",(IF(L198&lt;=2048, "LVLB"))))))))))))))))))))))))))))))))))))</f>
        <v>SC1</v>
      </c>
      <c r="P198" t="s">
        <v>53</v>
      </c>
    </row>
    <row r="199" spans="1:17" x14ac:dyDescent="0.25">
      <c r="A199" s="39">
        <v>103</v>
      </c>
      <c r="B199" s="38">
        <v>111622</v>
      </c>
      <c r="C199" s="38">
        <v>230000111622</v>
      </c>
      <c r="D199" s="41">
        <v>294</v>
      </c>
      <c r="E199" s="41">
        <v>594</v>
      </c>
      <c r="F199" s="41">
        <v>2</v>
      </c>
      <c r="G199" s="41"/>
      <c r="H199">
        <v>32</v>
      </c>
      <c r="I199">
        <v>122</v>
      </c>
      <c r="J199">
        <v>66</v>
      </c>
      <c r="K199">
        <v>42</v>
      </c>
      <c r="L199">
        <v>90</v>
      </c>
      <c r="M199">
        <v>555</v>
      </c>
      <c r="N199" t="str">
        <f t="shared" si="6"/>
        <v>Cobble</v>
      </c>
      <c r="O199" t="str">
        <f t="shared" si="7"/>
        <v>SC1</v>
      </c>
      <c r="P199" t="s">
        <v>53</v>
      </c>
    </row>
    <row r="200" spans="1:17" x14ac:dyDescent="0.25">
      <c r="A200" s="42">
        <v>258</v>
      </c>
      <c r="B200" s="38">
        <v>607569</v>
      </c>
      <c r="C200" s="38">
        <v>228000607569</v>
      </c>
      <c r="D200" s="41">
        <v>295</v>
      </c>
      <c r="E200" s="41">
        <v>595</v>
      </c>
      <c r="F200" s="41">
        <v>2</v>
      </c>
      <c r="G200" s="41" t="s">
        <v>73</v>
      </c>
      <c r="H200">
        <v>23</v>
      </c>
      <c r="I200">
        <v>99</v>
      </c>
      <c r="J200">
        <v>78</v>
      </c>
      <c r="K200">
        <v>44</v>
      </c>
      <c r="L200" s="43">
        <v>64</v>
      </c>
      <c r="M200" s="43">
        <v>493</v>
      </c>
      <c r="N200" t="str">
        <f t="shared" si="6"/>
        <v>Gravel</v>
      </c>
      <c r="O200" t="str">
        <f t="shared" si="7"/>
        <v>VCG2</v>
      </c>
      <c r="P200" t="s">
        <v>52</v>
      </c>
    </row>
    <row r="201" spans="1:17" x14ac:dyDescent="0.25">
      <c r="A201" s="42">
        <v>251</v>
      </c>
      <c r="B201" s="38">
        <v>607558</v>
      </c>
      <c r="C201" s="38">
        <v>228000607558</v>
      </c>
      <c r="D201" s="41">
        <v>296</v>
      </c>
      <c r="E201" s="40">
        <v>596</v>
      </c>
      <c r="F201" s="41">
        <v>2</v>
      </c>
      <c r="G201" s="41" t="s">
        <v>73</v>
      </c>
      <c r="H201">
        <v>23</v>
      </c>
      <c r="I201">
        <v>88</v>
      </c>
      <c r="J201">
        <v>73</v>
      </c>
      <c r="K201">
        <v>38</v>
      </c>
      <c r="L201" s="43">
        <v>64</v>
      </c>
      <c r="M201" s="43">
        <v>444</v>
      </c>
      <c r="N201" t="str">
        <f t="shared" si="6"/>
        <v>Gravel</v>
      </c>
      <c r="O201" t="str">
        <f t="shared" si="7"/>
        <v>VCG2</v>
      </c>
      <c r="P201" t="s">
        <v>52</v>
      </c>
    </row>
    <row r="202" spans="1:17" x14ac:dyDescent="0.25">
      <c r="A202" s="42">
        <v>270</v>
      </c>
      <c r="B202" s="38">
        <v>607504</v>
      </c>
      <c r="C202" s="38">
        <v>228000607504</v>
      </c>
      <c r="D202" s="41">
        <v>297</v>
      </c>
      <c r="E202" s="41">
        <v>597</v>
      </c>
      <c r="F202" s="41">
        <v>2</v>
      </c>
      <c r="G202" s="41" t="s">
        <v>74</v>
      </c>
      <c r="H202">
        <v>23</v>
      </c>
      <c r="I202">
        <v>77</v>
      </c>
      <c r="J202">
        <v>65</v>
      </c>
      <c r="K202">
        <v>40</v>
      </c>
      <c r="L202" s="43">
        <v>64</v>
      </c>
      <c r="M202" s="43">
        <v>362</v>
      </c>
      <c r="N202" t="str">
        <f t="shared" si="6"/>
        <v>Gravel</v>
      </c>
      <c r="O202" t="str">
        <f t="shared" si="7"/>
        <v>VCG2</v>
      </c>
      <c r="P202" t="s">
        <v>52</v>
      </c>
    </row>
    <row r="203" spans="1:17" x14ac:dyDescent="0.25">
      <c r="A203" s="55">
        <v>277</v>
      </c>
      <c r="B203" s="56">
        <v>607545</v>
      </c>
      <c r="C203" s="56">
        <v>228000607545</v>
      </c>
      <c r="D203" s="57">
        <v>298</v>
      </c>
      <c r="E203" s="54">
        <v>598</v>
      </c>
      <c r="F203" s="57">
        <v>2</v>
      </c>
      <c r="G203" s="57"/>
      <c r="H203" s="18">
        <v>23</v>
      </c>
      <c r="I203" s="18">
        <v>71</v>
      </c>
      <c r="J203" s="18">
        <v>65</v>
      </c>
      <c r="K203" s="18">
        <v>55</v>
      </c>
      <c r="L203" s="18">
        <v>64</v>
      </c>
      <c r="M203" s="18">
        <v>387</v>
      </c>
      <c r="N203" s="18" t="str">
        <f t="shared" si="6"/>
        <v>Gravel</v>
      </c>
      <c r="O203" s="18" t="str">
        <f t="shared" si="7"/>
        <v>VCG2</v>
      </c>
      <c r="P203" s="18" t="s">
        <v>52</v>
      </c>
      <c r="Q203" s="18" t="s">
        <v>88</v>
      </c>
    </row>
    <row r="204" spans="1:17" x14ac:dyDescent="0.25">
      <c r="A204" s="42">
        <v>247</v>
      </c>
      <c r="B204" s="38">
        <v>607527</v>
      </c>
      <c r="C204" s="38">
        <v>228000607527</v>
      </c>
      <c r="D204" s="41">
        <v>299</v>
      </c>
      <c r="E204" s="41">
        <v>599</v>
      </c>
      <c r="F204" s="41">
        <v>2</v>
      </c>
      <c r="G204" s="41" t="s">
        <v>74</v>
      </c>
      <c r="H204">
        <v>23</v>
      </c>
      <c r="I204">
        <v>70</v>
      </c>
      <c r="J204">
        <v>74</v>
      </c>
      <c r="K204">
        <v>55</v>
      </c>
      <c r="L204" s="43">
        <v>64</v>
      </c>
      <c r="M204" s="43">
        <v>425</v>
      </c>
      <c r="N204" t="str">
        <f t="shared" si="6"/>
        <v>Gravel</v>
      </c>
      <c r="O204" t="str">
        <f t="shared" si="7"/>
        <v>VCG2</v>
      </c>
      <c r="P204" t="s">
        <v>52</v>
      </c>
    </row>
    <row r="205" spans="1:17" x14ac:dyDescent="0.25">
      <c r="A205" s="42">
        <v>262</v>
      </c>
      <c r="B205" s="38">
        <v>607568</v>
      </c>
      <c r="C205" s="38">
        <v>228000607568</v>
      </c>
      <c r="D205" s="41">
        <v>300</v>
      </c>
      <c r="E205" s="40">
        <v>600</v>
      </c>
      <c r="F205" s="41">
        <v>3</v>
      </c>
      <c r="G205" s="41"/>
      <c r="H205">
        <v>23</v>
      </c>
      <c r="I205">
        <v>91</v>
      </c>
      <c r="J205">
        <v>69</v>
      </c>
      <c r="K205">
        <v>40</v>
      </c>
      <c r="L205" s="43">
        <v>64</v>
      </c>
      <c r="M205" s="43">
        <v>384</v>
      </c>
      <c r="N205" t="str">
        <f t="shared" si="6"/>
        <v>Gravel</v>
      </c>
      <c r="O205" t="str">
        <f t="shared" si="7"/>
        <v>VCG2</v>
      </c>
      <c r="P205" t="s">
        <v>52</v>
      </c>
    </row>
    <row r="206" spans="1:17" x14ac:dyDescent="0.25">
      <c r="A206" s="39">
        <v>147</v>
      </c>
      <c r="B206" s="38">
        <v>111687</v>
      </c>
      <c r="C206" s="38">
        <v>230000111687</v>
      </c>
      <c r="D206" s="41">
        <v>301</v>
      </c>
      <c r="E206" s="41">
        <v>601</v>
      </c>
      <c r="F206" s="41">
        <v>3</v>
      </c>
      <c r="G206" s="41"/>
      <c r="H206">
        <v>32</v>
      </c>
      <c r="I206">
        <v>167</v>
      </c>
      <c r="J206">
        <v>118</v>
      </c>
      <c r="K206">
        <v>59</v>
      </c>
      <c r="L206">
        <v>128</v>
      </c>
      <c r="M206">
        <v>1363</v>
      </c>
      <c r="N206" t="str">
        <f t="shared" si="6"/>
        <v>Cobble</v>
      </c>
      <c r="O206" t="str">
        <f t="shared" si="7"/>
        <v>SC2</v>
      </c>
      <c r="P206" t="s">
        <v>53</v>
      </c>
    </row>
    <row r="207" spans="1:17" x14ac:dyDescent="0.25">
      <c r="A207" s="39">
        <v>17</v>
      </c>
      <c r="B207" s="38">
        <v>111539</v>
      </c>
      <c r="C207" s="38">
        <v>230000111539</v>
      </c>
      <c r="D207" s="40">
        <v>302</v>
      </c>
      <c r="E207" s="40">
        <v>602</v>
      </c>
      <c r="F207" s="41">
        <v>3</v>
      </c>
      <c r="G207" s="41"/>
      <c r="H207">
        <v>32</v>
      </c>
      <c r="I207">
        <v>153</v>
      </c>
      <c r="J207">
        <v>112</v>
      </c>
      <c r="K207">
        <v>75</v>
      </c>
      <c r="L207">
        <v>128</v>
      </c>
      <c r="M207">
        <v>1871</v>
      </c>
      <c r="N207" t="str">
        <f t="shared" si="6"/>
        <v>Cobble</v>
      </c>
      <c r="O207" t="str">
        <f t="shared" si="7"/>
        <v>SC2</v>
      </c>
      <c r="P207" t="s">
        <v>53</v>
      </c>
    </row>
    <row r="208" spans="1:17" x14ac:dyDescent="0.25">
      <c r="A208" s="39">
        <v>3</v>
      </c>
      <c r="B208" s="38">
        <v>111628</v>
      </c>
      <c r="C208" s="47">
        <v>230000111628</v>
      </c>
      <c r="D208" s="41">
        <v>303</v>
      </c>
      <c r="E208" s="41">
        <v>603</v>
      </c>
      <c r="F208" s="41">
        <v>3</v>
      </c>
      <c r="G208" s="41"/>
      <c r="H208">
        <v>32</v>
      </c>
      <c r="I208">
        <v>180</v>
      </c>
      <c r="J208">
        <v>98</v>
      </c>
      <c r="K208">
        <v>45</v>
      </c>
      <c r="L208">
        <v>90</v>
      </c>
      <c r="M208">
        <v>1341</v>
      </c>
      <c r="N208" t="str">
        <f t="shared" si="6"/>
        <v>Cobble</v>
      </c>
      <c r="O208" t="str">
        <f t="shared" si="7"/>
        <v>SC1</v>
      </c>
      <c r="P208" t="s">
        <v>53</v>
      </c>
    </row>
    <row r="209" spans="1:16" x14ac:dyDescent="0.25">
      <c r="A209" s="39">
        <v>11</v>
      </c>
      <c r="B209" s="38">
        <v>111501</v>
      </c>
      <c r="C209" s="38">
        <v>230000111501</v>
      </c>
      <c r="D209" s="41">
        <v>304</v>
      </c>
      <c r="E209" s="40">
        <v>604</v>
      </c>
      <c r="F209" s="41">
        <v>3</v>
      </c>
      <c r="G209" s="41"/>
      <c r="H209">
        <v>32</v>
      </c>
      <c r="I209">
        <v>148</v>
      </c>
      <c r="J209">
        <v>110</v>
      </c>
      <c r="K209">
        <v>100</v>
      </c>
      <c r="L209">
        <v>128</v>
      </c>
      <c r="M209">
        <v>2344</v>
      </c>
      <c r="N209" t="str">
        <f t="shared" si="6"/>
        <v>Cobble</v>
      </c>
      <c r="O209" t="str">
        <f t="shared" si="7"/>
        <v>SC2</v>
      </c>
      <c r="P209" t="s">
        <v>53</v>
      </c>
    </row>
    <row r="210" spans="1:16" x14ac:dyDescent="0.25">
      <c r="A210" s="39">
        <v>2</v>
      </c>
      <c r="B210" s="38">
        <v>111616</v>
      </c>
      <c r="C210" s="47">
        <v>230000111616</v>
      </c>
      <c r="D210" s="41">
        <v>305</v>
      </c>
      <c r="E210" s="41">
        <v>605</v>
      </c>
      <c r="F210" s="41">
        <v>3</v>
      </c>
      <c r="G210" s="41"/>
      <c r="H210">
        <v>32</v>
      </c>
      <c r="I210">
        <v>153</v>
      </c>
      <c r="J210">
        <v>135</v>
      </c>
      <c r="K210">
        <v>74</v>
      </c>
      <c r="L210">
        <v>128</v>
      </c>
      <c r="M210">
        <v>2113</v>
      </c>
      <c r="N210" t="str">
        <f t="shared" si="6"/>
        <v>Cobble</v>
      </c>
      <c r="O210" t="str">
        <f t="shared" si="7"/>
        <v>SC2</v>
      </c>
      <c r="P210" t="s">
        <v>53</v>
      </c>
    </row>
    <row r="211" spans="1:16" x14ac:dyDescent="0.25">
      <c r="A211" s="42">
        <v>230</v>
      </c>
      <c r="B211" s="38">
        <v>607522</v>
      </c>
      <c r="C211" s="38">
        <v>228000607522</v>
      </c>
      <c r="D211" s="41">
        <v>306</v>
      </c>
      <c r="E211" s="40">
        <v>606</v>
      </c>
      <c r="F211" s="41">
        <v>3</v>
      </c>
      <c r="G211" s="41"/>
      <c r="H211">
        <v>23</v>
      </c>
      <c r="I211">
        <v>136</v>
      </c>
      <c r="J211">
        <v>61</v>
      </c>
      <c r="K211">
        <v>33</v>
      </c>
      <c r="L211" s="43">
        <v>64</v>
      </c>
      <c r="M211">
        <v>516</v>
      </c>
      <c r="N211" t="str">
        <f t="shared" si="6"/>
        <v>Gravel</v>
      </c>
      <c r="O211" t="str">
        <f t="shared" si="7"/>
        <v>VCG2</v>
      </c>
      <c r="P211" t="s">
        <v>52</v>
      </c>
    </row>
    <row r="212" spans="1:16" x14ac:dyDescent="0.25">
      <c r="A212" s="39">
        <v>12</v>
      </c>
      <c r="B212" s="38">
        <v>111524</v>
      </c>
      <c r="C212" s="38">
        <v>230000111524</v>
      </c>
      <c r="D212" s="41">
        <v>307</v>
      </c>
      <c r="E212" s="41">
        <v>607</v>
      </c>
      <c r="F212" s="41">
        <v>3</v>
      </c>
      <c r="G212" s="41"/>
      <c r="H212">
        <v>32</v>
      </c>
      <c r="I212">
        <v>154</v>
      </c>
      <c r="J212">
        <v>89</v>
      </c>
      <c r="K212">
        <v>64</v>
      </c>
      <c r="L212">
        <v>90</v>
      </c>
      <c r="M212">
        <v>1292</v>
      </c>
      <c r="N212" t="str">
        <f t="shared" si="6"/>
        <v>Cobble</v>
      </c>
      <c r="O212" t="str">
        <f t="shared" si="7"/>
        <v>SC1</v>
      </c>
      <c r="P212" t="s">
        <v>53</v>
      </c>
    </row>
    <row r="213" spans="1:16" x14ac:dyDescent="0.25">
      <c r="A213" s="39">
        <v>9</v>
      </c>
      <c r="B213" s="38">
        <v>111537</v>
      </c>
      <c r="C213" s="38">
        <v>230000111537</v>
      </c>
      <c r="D213" s="41">
        <v>308</v>
      </c>
      <c r="E213" s="40">
        <v>608</v>
      </c>
      <c r="F213" s="41">
        <v>3</v>
      </c>
      <c r="G213" s="41"/>
      <c r="H213">
        <v>32</v>
      </c>
      <c r="I213">
        <v>158</v>
      </c>
      <c r="J213">
        <v>99</v>
      </c>
      <c r="K213">
        <v>67</v>
      </c>
      <c r="L213">
        <v>128</v>
      </c>
      <c r="M213">
        <v>1856</v>
      </c>
      <c r="N213" t="str">
        <f t="shared" si="6"/>
        <v>Cobble</v>
      </c>
      <c r="O213" t="str">
        <f t="shared" si="7"/>
        <v>SC2</v>
      </c>
      <c r="P213" t="s">
        <v>53</v>
      </c>
    </row>
    <row r="214" spans="1:16" x14ac:dyDescent="0.25">
      <c r="A214" s="39">
        <v>4</v>
      </c>
      <c r="B214" s="38">
        <v>111552</v>
      </c>
      <c r="C214" s="38">
        <v>230000111552</v>
      </c>
      <c r="D214" s="40">
        <v>309</v>
      </c>
      <c r="E214" s="41">
        <v>609</v>
      </c>
      <c r="F214" s="41">
        <v>3</v>
      </c>
      <c r="G214" s="41"/>
      <c r="H214">
        <v>32</v>
      </c>
      <c r="I214">
        <v>120</v>
      </c>
      <c r="J214">
        <v>126</v>
      </c>
      <c r="K214">
        <v>78</v>
      </c>
      <c r="L214">
        <v>128</v>
      </c>
      <c r="M214">
        <v>2224</v>
      </c>
      <c r="N214" t="str">
        <f t="shared" si="6"/>
        <v>Cobble</v>
      </c>
      <c r="O214" t="str">
        <f t="shared" si="7"/>
        <v>SC2</v>
      </c>
      <c r="P214" t="s">
        <v>53</v>
      </c>
    </row>
    <row r="215" spans="1:16" x14ac:dyDescent="0.25">
      <c r="A215" s="44">
        <v>296</v>
      </c>
      <c r="B215" s="45">
        <v>111640</v>
      </c>
      <c r="C215" s="38">
        <v>230000111640</v>
      </c>
      <c r="D215" s="41">
        <v>310</v>
      </c>
      <c r="E215" s="40">
        <v>610</v>
      </c>
      <c r="F215" s="41">
        <v>3</v>
      </c>
      <c r="G215" s="41"/>
      <c r="H215" s="43">
        <v>32</v>
      </c>
      <c r="I215" s="43">
        <v>336</v>
      </c>
      <c r="J215" s="43">
        <v>221</v>
      </c>
      <c r="K215" s="43">
        <v>183</v>
      </c>
      <c r="L215" s="43">
        <v>256</v>
      </c>
      <c r="M215" s="43">
        <v>18800</v>
      </c>
      <c r="N215" t="str">
        <f t="shared" si="6"/>
        <v>Cobble</v>
      </c>
      <c r="O215" t="str">
        <f t="shared" si="7"/>
        <v>LC2</v>
      </c>
      <c r="P215" t="s">
        <v>60</v>
      </c>
    </row>
    <row r="216" spans="1:16" x14ac:dyDescent="0.25">
      <c r="A216" s="39">
        <v>218</v>
      </c>
      <c r="B216" s="38">
        <v>111591</v>
      </c>
      <c r="C216" s="38">
        <v>230000111591</v>
      </c>
      <c r="D216" s="41">
        <v>311</v>
      </c>
      <c r="E216" s="41">
        <v>611</v>
      </c>
      <c r="F216" s="41">
        <v>3</v>
      </c>
      <c r="G216" s="41"/>
      <c r="H216">
        <v>32</v>
      </c>
      <c r="I216">
        <v>150</v>
      </c>
      <c r="J216">
        <v>122</v>
      </c>
      <c r="K216">
        <v>61</v>
      </c>
      <c r="L216">
        <v>128</v>
      </c>
      <c r="M216">
        <v>1204</v>
      </c>
      <c r="N216" t="str">
        <f t="shared" si="6"/>
        <v>Cobble</v>
      </c>
      <c r="O216" t="str">
        <f t="shared" si="7"/>
        <v>SC2</v>
      </c>
      <c r="P216" t="s">
        <v>53</v>
      </c>
    </row>
    <row r="217" spans="1:16" x14ac:dyDescent="0.25">
      <c r="A217" s="39">
        <v>16</v>
      </c>
      <c r="B217" s="38">
        <v>111518</v>
      </c>
      <c r="C217" s="38">
        <v>230000111518</v>
      </c>
      <c r="D217" s="41">
        <v>312</v>
      </c>
      <c r="E217" s="40">
        <v>612</v>
      </c>
      <c r="F217" s="41">
        <v>3</v>
      </c>
      <c r="G217" s="41"/>
      <c r="H217">
        <v>32</v>
      </c>
      <c r="I217">
        <v>129</v>
      </c>
      <c r="J217">
        <v>102</v>
      </c>
      <c r="K217">
        <v>56</v>
      </c>
      <c r="L217">
        <v>90</v>
      </c>
      <c r="M217">
        <v>1168</v>
      </c>
      <c r="N217" t="str">
        <f t="shared" si="6"/>
        <v>Cobble</v>
      </c>
      <c r="O217" t="str">
        <f t="shared" si="7"/>
        <v>SC1</v>
      </c>
      <c r="P217" t="s">
        <v>53</v>
      </c>
    </row>
    <row r="218" spans="1:16" x14ac:dyDescent="0.25">
      <c r="A218" s="42">
        <v>285</v>
      </c>
      <c r="B218" s="38">
        <v>607525</v>
      </c>
      <c r="C218" s="38">
        <v>228000607525</v>
      </c>
      <c r="D218" s="41">
        <v>313</v>
      </c>
      <c r="E218" s="41">
        <v>613</v>
      </c>
      <c r="F218" s="41">
        <v>3</v>
      </c>
      <c r="G218" s="41"/>
      <c r="H218">
        <v>23</v>
      </c>
      <c r="I218">
        <v>90</v>
      </c>
      <c r="J218">
        <v>71</v>
      </c>
      <c r="K218">
        <v>34</v>
      </c>
      <c r="L218" s="43">
        <v>64</v>
      </c>
      <c r="M218" s="43">
        <v>414</v>
      </c>
      <c r="N218" t="str">
        <f t="shared" si="6"/>
        <v>Gravel</v>
      </c>
      <c r="O218" t="str">
        <f t="shared" si="7"/>
        <v>VCG2</v>
      </c>
      <c r="P218" t="s">
        <v>52</v>
      </c>
    </row>
    <row r="219" spans="1:16" x14ac:dyDescent="0.25">
      <c r="A219" s="39">
        <v>8</v>
      </c>
      <c r="B219" s="38">
        <v>111528</v>
      </c>
      <c r="C219" s="38">
        <v>230000111528</v>
      </c>
      <c r="D219" s="41">
        <v>314</v>
      </c>
      <c r="E219" s="40">
        <v>614</v>
      </c>
      <c r="F219" s="41">
        <v>3</v>
      </c>
      <c r="G219" s="41"/>
      <c r="H219">
        <v>32</v>
      </c>
      <c r="I219">
        <v>116</v>
      </c>
      <c r="J219">
        <v>93</v>
      </c>
      <c r="K219">
        <v>67</v>
      </c>
      <c r="L219">
        <v>90</v>
      </c>
      <c r="M219">
        <v>1027</v>
      </c>
      <c r="N219" t="str">
        <f t="shared" si="6"/>
        <v>Cobble</v>
      </c>
      <c r="O219" t="str">
        <f t="shared" si="7"/>
        <v>SC1</v>
      </c>
      <c r="P219" t="s">
        <v>53</v>
      </c>
    </row>
    <row r="220" spans="1:16" x14ac:dyDescent="0.25">
      <c r="A220" s="39">
        <v>153</v>
      </c>
      <c r="B220" s="38">
        <v>111571</v>
      </c>
      <c r="C220" s="38">
        <v>230000111571</v>
      </c>
      <c r="D220" s="40">
        <v>315</v>
      </c>
      <c r="E220" s="41">
        <v>615</v>
      </c>
      <c r="F220" s="41">
        <v>3</v>
      </c>
      <c r="G220" s="41"/>
      <c r="H220">
        <v>32</v>
      </c>
      <c r="I220">
        <v>126</v>
      </c>
      <c r="J220">
        <v>87</v>
      </c>
      <c r="K220">
        <v>39</v>
      </c>
      <c r="L220">
        <v>90</v>
      </c>
      <c r="M220">
        <v>849</v>
      </c>
      <c r="N220" t="str">
        <f t="shared" si="6"/>
        <v>Cobble</v>
      </c>
      <c r="O220" t="str">
        <f t="shared" si="7"/>
        <v>SC1</v>
      </c>
      <c r="P220" t="s">
        <v>53</v>
      </c>
    </row>
    <row r="221" spans="1:16" x14ac:dyDescent="0.25">
      <c r="A221" s="39">
        <v>212</v>
      </c>
      <c r="B221" s="38">
        <v>111662</v>
      </c>
      <c r="C221" s="38">
        <v>230000111662</v>
      </c>
      <c r="D221" s="41">
        <v>316</v>
      </c>
      <c r="E221" s="40">
        <v>616</v>
      </c>
      <c r="F221" s="41">
        <v>3</v>
      </c>
      <c r="G221" s="41"/>
      <c r="H221">
        <v>32</v>
      </c>
      <c r="I221">
        <v>136</v>
      </c>
      <c r="J221">
        <v>83</v>
      </c>
      <c r="K221">
        <v>60</v>
      </c>
      <c r="L221">
        <v>90</v>
      </c>
      <c r="M221">
        <v>1117</v>
      </c>
      <c r="N221" t="str">
        <f t="shared" si="6"/>
        <v>Cobble</v>
      </c>
      <c r="O221" t="str">
        <f t="shared" si="7"/>
        <v>SC1</v>
      </c>
      <c r="P221" t="s">
        <v>53</v>
      </c>
    </row>
    <row r="222" spans="1:16" x14ac:dyDescent="0.25">
      <c r="A222" s="42">
        <v>250</v>
      </c>
      <c r="B222" s="38">
        <v>607515</v>
      </c>
      <c r="C222" s="38">
        <v>228000607515</v>
      </c>
      <c r="D222" s="41">
        <v>317</v>
      </c>
      <c r="E222" s="41">
        <v>617</v>
      </c>
      <c r="F222" s="41">
        <v>3</v>
      </c>
      <c r="G222" s="41"/>
      <c r="H222">
        <v>23</v>
      </c>
      <c r="I222">
        <v>61</v>
      </c>
      <c r="J222">
        <v>57</v>
      </c>
      <c r="K222">
        <v>54</v>
      </c>
      <c r="L222" s="43">
        <v>64</v>
      </c>
      <c r="M222" s="43">
        <v>362</v>
      </c>
      <c r="N222" t="str">
        <f t="shared" si="6"/>
        <v>Gravel</v>
      </c>
      <c r="O222" t="str">
        <f t="shared" si="7"/>
        <v>VCG2</v>
      </c>
      <c r="P222" t="s">
        <v>52</v>
      </c>
    </row>
    <row r="223" spans="1:16" x14ac:dyDescent="0.25">
      <c r="A223" s="39">
        <v>5</v>
      </c>
      <c r="B223" s="38">
        <v>111688</v>
      </c>
      <c r="C223" s="38">
        <v>230000111688</v>
      </c>
      <c r="D223" s="41">
        <v>318</v>
      </c>
      <c r="E223" s="40">
        <v>618</v>
      </c>
      <c r="F223" s="41">
        <v>3</v>
      </c>
      <c r="G223" s="41"/>
      <c r="H223">
        <v>32</v>
      </c>
      <c r="I223">
        <v>116</v>
      </c>
      <c r="J223">
        <v>90</v>
      </c>
      <c r="K223">
        <v>40</v>
      </c>
      <c r="L223">
        <v>90</v>
      </c>
      <c r="M223">
        <v>655</v>
      </c>
      <c r="N223" t="str">
        <f t="shared" si="6"/>
        <v>Cobble</v>
      </c>
      <c r="O223" t="str">
        <f t="shared" si="7"/>
        <v>SC1</v>
      </c>
      <c r="P223" t="s">
        <v>53</v>
      </c>
    </row>
    <row r="224" spans="1:16" x14ac:dyDescent="0.25">
      <c r="A224" s="39">
        <v>19</v>
      </c>
      <c r="B224" s="38">
        <v>111579</v>
      </c>
      <c r="C224" s="38">
        <v>230000111579</v>
      </c>
      <c r="D224" s="41">
        <v>319</v>
      </c>
      <c r="E224" s="41">
        <v>619</v>
      </c>
      <c r="F224" s="41">
        <v>3</v>
      </c>
      <c r="G224" s="41"/>
      <c r="H224">
        <v>32</v>
      </c>
      <c r="I224">
        <v>121</v>
      </c>
      <c r="J224">
        <v>89</v>
      </c>
      <c r="K224">
        <v>53</v>
      </c>
      <c r="L224">
        <v>90</v>
      </c>
      <c r="M224">
        <v>906</v>
      </c>
      <c r="N224" t="str">
        <f t="shared" si="6"/>
        <v>Cobble</v>
      </c>
      <c r="O224" t="str">
        <f t="shared" si="7"/>
        <v>SC1</v>
      </c>
      <c r="P224" t="s">
        <v>53</v>
      </c>
    </row>
    <row r="225" spans="1:16" x14ac:dyDescent="0.25">
      <c r="A225" s="42">
        <v>256</v>
      </c>
      <c r="B225" s="38">
        <v>607556</v>
      </c>
      <c r="C225" s="38">
        <v>228000607556</v>
      </c>
      <c r="D225" s="41">
        <v>320</v>
      </c>
      <c r="E225" s="40">
        <v>620</v>
      </c>
      <c r="F225" s="41">
        <v>3</v>
      </c>
      <c r="G225" s="41"/>
      <c r="H225">
        <v>23</v>
      </c>
      <c r="I225">
        <v>51</v>
      </c>
      <c r="J225">
        <v>49</v>
      </c>
      <c r="K225">
        <v>46</v>
      </c>
      <c r="L225" s="43">
        <v>64</v>
      </c>
      <c r="M225" s="43">
        <v>159</v>
      </c>
      <c r="N225" t="str">
        <f t="shared" si="6"/>
        <v>Gravel</v>
      </c>
      <c r="O225" t="str">
        <f t="shared" si="7"/>
        <v>VCG2</v>
      </c>
      <c r="P225" t="s">
        <v>52</v>
      </c>
    </row>
    <row r="226" spans="1:16" x14ac:dyDescent="0.25">
      <c r="A226" s="39">
        <v>20</v>
      </c>
      <c r="B226" s="38">
        <v>111630</v>
      </c>
      <c r="C226" s="38">
        <v>230000111630</v>
      </c>
      <c r="D226" s="41">
        <v>321</v>
      </c>
      <c r="E226" s="41">
        <v>621</v>
      </c>
      <c r="F226" s="41">
        <v>3</v>
      </c>
      <c r="G226" s="41"/>
      <c r="H226">
        <v>32</v>
      </c>
      <c r="I226">
        <v>115</v>
      </c>
      <c r="J226">
        <v>98</v>
      </c>
      <c r="K226">
        <v>59</v>
      </c>
      <c r="L226">
        <v>90</v>
      </c>
      <c r="M226">
        <v>1042</v>
      </c>
      <c r="N226" t="str">
        <f t="shared" si="6"/>
        <v>Cobble</v>
      </c>
      <c r="O226" t="str">
        <f t="shared" si="7"/>
        <v>SC1</v>
      </c>
      <c r="P226" t="s">
        <v>53</v>
      </c>
    </row>
    <row r="227" spans="1:16" x14ac:dyDescent="0.25">
      <c r="A227" s="39">
        <v>14</v>
      </c>
      <c r="B227" s="38">
        <v>111509</v>
      </c>
      <c r="C227" s="38">
        <v>230000111509</v>
      </c>
      <c r="D227" s="41">
        <v>322</v>
      </c>
      <c r="E227" s="40">
        <v>622</v>
      </c>
      <c r="F227" s="41">
        <v>3</v>
      </c>
      <c r="G227" s="41"/>
      <c r="H227">
        <v>32</v>
      </c>
      <c r="I227">
        <v>103</v>
      </c>
      <c r="J227">
        <v>99</v>
      </c>
      <c r="K227">
        <v>48</v>
      </c>
      <c r="L227">
        <v>90</v>
      </c>
      <c r="M227">
        <v>750</v>
      </c>
      <c r="N227" t="str">
        <f t="shared" si="6"/>
        <v>Cobble</v>
      </c>
      <c r="O227" t="str">
        <f t="shared" si="7"/>
        <v>SC1</v>
      </c>
      <c r="P227" t="s">
        <v>53</v>
      </c>
    </row>
    <row r="228" spans="1:16" x14ac:dyDescent="0.25">
      <c r="A228" s="39">
        <v>10</v>
      </c>
      <c r="B228" s="38">
        <v>111609</v>
      </c>
      <c r="C228" s="38">
        <v>230000111609</v>
      </c>
      <c r="D228" s="41">
        <v>323</v>
      </c>
      <c r="E228" s="41">
        <v>623</v>
      </c>
      <c r="F228" s="41">
        <v>3</v>
      </c>
      <c r="G228" s="41"/>
      <c r="H228">
        <v>32</v>
      </c>
      <c r="I228">
        <v>104</v>
      </c>
      <c r="J228">
        <v>76</v>
      </c>
      <c r="K228">
        <v>53</v>
      </c>
      <c r="L228">
        <v>90</v>
      </c>
      <c r="M228">
        <v>580</v>
      </c>
      <c r="N228" t="str">
        <f t="shared" si="6"/>
        <v>Cobble</v>
      </c>
      <c r="O228" t="str">
        <f t="shared" si="7"/>
        <v>SC1</v>
      </c>
      <c r="P228" t="s">
        <v>53</v>
      </c>
    </row>
    <row r="229" spans="1:16" x14ac:dyDescent="0.25">
      <c r="A229" s="42">
        <v>279</v>
      </c>
      <c r="B229" s="38">
        <v>607562</v>
      </c>
      <c r="C229" s="38">
        <v>228000607562</v>
      </c>
      <c r="D229" s="41">
        <v>324</v>
      </c>
      <c r="E229" s="40">
        <v>624</v>
      </c>
      <c r="F229" s="41">
        <v>3</v>
      </c>
      <c r="G229" s="41"/>
      <c r="H229">
        <v>23</v>
      </c>
      <c r="I229">
        <v>74</v>
      </c>
      <c r="J229">
        <v>50</v>
      </c>
      <c r="K229">
        <v>36</v>
      </c>
      <c r="L229" s="43">
        <v>45</v>
      </c>
      <c r="M229" s="43">
        <v>173</v>
      </c>
      <c r="N229" t="str">
        <f t="shared" si="6"/>
        <v>Gravel</v>
      </c>
      <c r="O229" t="str">
        <f t="shared" si="7"/>
        <v>VCG1</v>
      </c>
      <c r="P229" t="s">
        <v>52</v>
      </c>
    </row>
    <row r="230" spans="1:16" x14ac:dyDescent="0.25">
      <c r="A230" s="42">
        <v>241</v>
      </c>
      <c r="B230" s="38">
        <v>607502</v>
      </c>
      <c r="C230" s="38">
        <v>228000607502</v>
      </c>
      <c r="D230" s="41">
        <v>325</v>
      </c>
      <c r="E230" s="41">
        <v>625</v>
      </c>
      <c r="F230" s="41">
        <v>3</v>
      </c>
      <c r="G230" s="41"/>
      <c r="H230">
        <v>23</v>
      </c>
      <c r="I230">
        <v>118</v>
      </c>
      <c r="J230">
        <v>54</v>
      </c>
      <c r="K230">
        <v>52</v>
      </c>
      <c r="L230" s="43">
        <v>64</v>
      </c>
      <c r="M230" s="43">
        <v>615</v>
      </c>
      <c r="N230" t="str">
        <f t="shared" si="6"/>
        <v>Gravel</v>
      </c>
      <c r="O230" t="str">
        <f t="shared" si="7"/>
        <v>VCG2</v>
      </c>
      <c r="P230" t="s">
        <v>52</v>
      </c>
    </row>
    <row r="231" spans="1:16" x14ac:dyDescent="0.25">
      <c r="A231" s="39">
        <v>205</v>
      </c>
      <c r="B231" s="38">
        <v>111743</v>
      </c>
      <c r="C231" s="38">
        <v>230000111743</v>
      </c>
      <c r="D231" s="41">
        <v>326</v>
      </c>
      <c r="E231" s="40">
        <v>626</v>
      </c>
      <c r="F231" s="41">
        <v>3</v>
      </c>
      <c r="G231" s="41"/>
      <c r="H231">
        <v>32</v>
      </c>
      <c r="I231">
        <v>119</v>
      </c>
      <c r="J231">
        <v>97</v>
      </c>
      <c r="K231">
        <v>74</v>
      </c>
      <c r="L231">
        <v>90</v>
      </c>
      <c r="M231">
        <v>1151</v>
      </c>
      <c r="N231" t="str">
        <f t="shared" si="6"/>
        <v>Cobble</v>
      </c>
      <c r="O231" t="str">
        <f t="shared" si="7"/>
        <v>SC1</v>
      </c>
      <c r="P231" t="s">
        <v>53</v>
      </c>
    </row>
    <row r="232" spans="1:16" x14ac:dyDescent="0.25">
      <c r="A232" s="39">
        <v>141</v>
      </c>
      <c r="B232" s="38">
        <v>111714</v>
      </c>
      <c r="C232" s="38">
        <v>230000111714</v>
      </c>
      <c r="D232" s="41">
        <v>327</v>
      </c>
      <c r="E232" s="41">
        <v>627</v>
      </c>
      <c r="F232" s="41">
        <v>3</v>
      </c>
      <c r="G232" s="41"/>
      <c r="H232">
        <v>32</v>
      </c>
      <c r="I232">
        <v>152</v>
      </c>
      <c r="J232">
        <v>118</v>
      </c>
      <c r="K232">
        <v>46</v>
      </c>
      <c r="L232">
        <v>128</v>
      </c>
      <c r="M232">
        <v>1749</v>
      </c>
      <c r="N232" t="str">
        <f t="shared" si="6"/>
        <v>Cobble</v>
      </c>
      <c r="O232" t="str">
        <f t="shared" si="7"/>
        <v>SC2</v>
      </c>
      <c r="P232" t="s">
        <v>53</v>
      </c>
    </row>
    <row r="233" spans="1:16" x14ac:dyDescent="0.25">
      <c r="A233" s="39">
        <v>204</v>
      </c>
      <c r="B233" s="38">
        <v>111744</v>
      </c>
      <c r="C233" s="38">
        <v>230000111744</v>
      </c>
      <c r="D233" s="41">
        <v>328</v>
      </c>
      <c r="E233" s="40">
        <v>628</v>
      </c>
      <c r="F233" s="41">
        <v>3</v>
      </c>
      <c r="G233" s="41"/>
      <c r="H233">
        <v>32</v>
      </c>
      <c r="I233">
        <v>113</v>
      </c>
      <c r="J233">
        <v>96</v>
      </c>
      <c r="K233">
        <v>57</v>
      </c>
      <c r="L233">
        <v>90</v>
      </c>
      <c r="M233">
        <v>914</v>
      </c>
      <c r="N233" t="str">
        <f t="shared" si="6"/>
        <v>Cobble</v>
      </c>
      <c r="O233" t="str">
        <f t="shared" si="7"/>
        <v>SC1</v>
      </c>
      <c r="P233" t="s">
        <v>53</v>
      </c>
    </row>
    <row r="234" spans="1:16" x14ac:dyDescent="0.25">
      <c r="A234" s="39">
        <v>201</v>
      </c>
      <c r="B234" s="38">
        <v>111702</v>
      </c>
      <c r="C234" s="38">
        <v>230000111702</v>
      </c>
      <c r="D234" s="41">
        <v>329</v>
      </c>
      <c r="E234" s="41">
        <v>629</v>
      </c>
      <c r="F234" s="41">
        <v>3</v>
      </c>
      <c r="G234" s="41"/>
      <c r="H234">
        <v>32</v>
      </c>
      <c r="I234">
        <v>115</v>
      </c>
      <c r="J234">
        <v>108</v>
      </c>
      <c r="K234">
        <v>100</v>
      </c>
      <c r="L234">
        <v>128</v>
      </c>
      <c r="M234">
        <v>1144</v>
      </c>
      <c r="N234" t="str">
        <f t="shared" si="6"/>
        <v>Cobble</v>
      </c>
      <c r="O234" t="str">
        <f t="shared" si="7"/>
        <v>SC2</v>
      </c>
      <c r="P234" t="s">
        <v>53</v>
      </c>
    </row>
    <row r="235" spans="1:16" x14ac:dyDescent="0.25">
      <c r="A235" s="39">
        <v>211</v>
      </c>
      <c r="B235" s="38">
        <v>111740</v>
      </c>
      <c r="C235" s="38">
        <v>230000111740</v>
      </c>
      <c r="D235" s="41">
        <v>330</v>
      </c>
      <c r="E235" s="40">
        <v>630</v>
      </c>
      <c r="F235" s="41">
        <v>3</v>
      </c>
      <c r="G235" s="41"/>
      <c r="H235">
        <v>32</v>
      </c>
      <c r="I235">
        <v>145</v>
      </c>
      <c r="J235">
        <v>94</v>
      </c>
      <c r="K235">
        <v>62</v>
      </c>
      <c r="L235">
        <v>90</v>
      </c>
      <c r="M235">
        <v>1384</v>
      </c>
      <c r="N235" t="str">
        <f t="shared" si="6"/>
        <v>Cobble</v>
      </c>
      <c r="O235" t="str">
        <f t="shared" si="7"/>
        <v>SC1</v>
      </c>
      <c r="P235" t="s">
        <v>53</v>
      </c>
    </row>
    <row r="236" spans="1:16" x14ac:dyDescent="0.25">
      <c r="A236" s="44">
        <v>291</v>
      </c>
      <c r="B236" s="45">
        <v>111500</v>
      </c>
      <c r="C236" s="38">
        <v>230000111500</v>
      </c>
      <c r="D236" s="41">
        <v>331</v>
      </c>
      <c r="E236" s="41">
        <v>631</v>
      </c>
      <c r="F236" s="41">
        <v>3</v>
      </c>
      <c r="G236" s="41"/>
      <c r="H236" s="43">
        <v>32</v>
      </c>
      <c r="I236" s="43">
        <v>265</v>
      </c>
      <c r="J236" s="43">
        <v>245</v>
      </c>
      <c r="K236" s="43">
        <v>90</v>
      </c>
      <c r="L236" s="43">
        <v>256</v>
      </c>
      <c r="M236" s="43">
        <v>12100</v>
      </c>
      <c r="N236" t="str">
        <f t="shared" si="6"/>
        <v>Cobble</v>
      </c>
      <c r="O236" t="str">
        <f t="shared" si="7"/>
        <v>LC2</v>
      </c>
      <c r="P236" t="s">
        <v>60</v>
      </c>
    </row>
    <row r="237" spans="1:16" x14ac:dyDescent="0.25">
      <c r="A237" s="42">
        <v>246</v>
      </c>
      <c r="B237" s="38">
        <v>607555</v>
      </c>
      <c r="C237" s="38">
        <v>228000607555</v>
      </c>
      <c r="D237" s="41">
        <v>332</v>
      </c>
      <c r="E237" s="40">
        <v>632</v>
      </c>
      <c r="F237" s="41">
        <v>3</v>
      </c>
      <c r="G237" s="41"/>
      <c r="H237">
        <v>23</v>
      </c>
      <c r="I237">
        <v>73</v>
      </c>
      <c r="J237">
        <v>52</v>
      </c>
      <c r="K237">
        <v>40</v>
      </c>
      <c r="L237" s="43">
        <v>64</v>
      </c>
      <c r="M237" s="43">
        <v>263</v>
      </c>
      <c r="N237" t="str">
        <f t="shared" si="6"/>
        <v>Gravel</v>
      </c>
      <c r="O237" t="str">
        <f t="shared" si="7"/>
        <v>VCG2</v>
      </c>
      <c r="P237" t="s">
        <v>52</v>
      </c>
    </row>
    <row r="238" spans="1:16" x14ac:dyDescent="0.25">
      <c r="A238" s="39">
        <v>213</v>
      </c>
      <c r="B238" s="38">
        <v>111659</v>
      </c>
      <c r="C238" s="38">
        <v>230000111659</v>
      </c>
      <c r="D238" s="41">
        <v>333</v>
      </c>
      <c r="E238" s="41">
        <v>633</v>
      </c>
      <c r="F238" s="41">
        <v>3</v>
      </c>
      <c r="G238" s="41"/>
      <c r="H238">
        <v>32</v>
      </c>
      <c r="I238">
        <v>164</v>
      </c>
      <c r="J238">
        <v>139</v>
      </c>
      <c r="K238">
        <v>68</v>
      </c>
      <c r="L238">
        <v>128</v>
      </c>
      <c r="M238">
        <v>2411</v>
      </c>
      <c r="N238" t="str">
        <f t="shared" si="6"/>
        <v>Cobble</v>
      </c>
      <c r="O238" t="str">
        <f t="shared" si="7"/>
        <v>SC2</v>
      </c>
      <c r="P238" t="s">
        <v>53</v>
      </c>
    </row>
    <row r="239" spans="1:16" x14ac:dyDescent="0.25">
      <c r="A239" s="39">
        <v>149</v>
      </c>
      <c r="B239" s="38">
        <v>111582</v>
      </c>
      <c r="C239" s="38">
        <v>230000111582</v>
      </c>
      <c r="D239" s="41">
        <v>334</v>
      </c>
      <c r="E239" s="40">
        <v>634</v>
      </c>
      <c r="F239" s="41">
        <v>3</v>
      </c>
      <c r="G239" s="41"/>
      <c r="H239">
        <v>32</v>
      </c>
      <c r="I239">
        <v>115</v>
      </c>
      <c r="J239">
        <v>113</v>
      </c>
      <c r="K239">
        <v>51</v>
      </c>
      <c r="L239">
        <v>90</v>
      </c>
      <c r="M239">
        <v>1007</v>
      </c>
      <c r="N239" t="str">
        <f t="shared" si="6"/>
        <v>Cobble</v>
      </c>
      <c r="O239" t="str">
        <f t="shared" si="7"/>
        <v>SC1</v>
      </c>
      <c r="P239" t="s">
        <v>53</v>
      </c>
    </row>
    <row r="240" spans="1:16" x14ac:dyDescent="0.25">
      <c r="A240" s="39">
        <v>207</v>
      </c>
      <c r="B240" s="38">
        <v>111559</v>
      </c>
      <c r="C240" s="38">
        <v>230000111559</v>
      </c>
      <c r="D240" s="40">
        <v>335</v>
      </c>
      <c r="E240" s="41">
        <v>635</v>
      </c>
      <c r="F240" s="41">
        <v>3</v>
      </c>
      <c r="G240" s="41"/>
      <c r="H240">
        <v>32</v>
      </c>
      <c r="I240">
        <v>104</v>
      </c>
      <c r="J240">
        <v>81</v>
      </c>
      <c r="K240">
        <v>74</v>
      </c>
      <c r="L240">
        <v>90</v>
      </c>
      <c r="M240">
        <v>892</v>
      </c>
      <c r="N240" t="str">
        <f t="shared" si="6"/>
        <v>Cobble</v>
      </c>
      <c r="O240" t="str">
        <f t="shared" si="7"/>
        <v>SC1</v>
      </c>
      <c r="P240" t="s">
        <v>53</v>
      </c>
    </row>
    <row r="241" spans="1:16" x14ac:dyDescent="0.25">
      <c r="A241" s="42">
        <v>238</v>
      </c>
      <c r="B241" s="38">
        <v>607510</v>
      </c>
      <c r="C241" s="38">
        <v>228000607510</v>
      </c>
      <c r="D241" s="41">
        <v>336</v>
      </c>
      <c r="E241" s="40">
        <v>636</v>
      </c>
      <c r="F241" s="41">
        <v>3</v>
      </c>
      <c r="G241" s="41"/>
      <c r="H241">
        <v>23</v>
      </c>
      <c r="I241">
        <v>82</v>
      </c>
      <c r="J241">
        <v>65</v>
      </c>
      <c r="K241">
        <v>40</v>
      </c>
      <c r="L241" s="43">
        <v>64</v>
      </c>
      <c r="M241" s="43">
        <v>401</v>
      </c>
      <c r="N241" t="str">
        <f t="shared" si="6"/>
        <v>Gravel</v>
      </c>
      <c r="O241" t="str">
        <f t="shared" si="7"/>
        <v>VCG2</v>
      </c>
      <c r="P241" t="s">
        <v>52</v>
      </c>
    </row>
    <row r="242" spans="1:16" x14ac:dyDescent="0.25">
      <c r="A242" s="39">
        <v>216</v>
      </c>
      <c r="B242" s="38">
        <v>111633</v>
      </c>
      <c r="C242" s="38">
        <v>230000111633</v>
      </c>
      <c r="D242" s="41">
        <v>337</v>
      </c>
      <c r="E242" s="41">
        <v>637</v>
      </c>
      <c r="F242" s="41">
        <v>3</v>
      </c>
      <c r="G242" s="41"/>
      <c r="H242">
        <v>32</v>
      </c>
      <c r="I242">
        <v>123</v>
      </c>
      <c r="J242">
        <v>109</v>
      </c>
      <c r="K242">
        <v>74</v>
      </c>
      <c r="L242">
        <v>128</v>
      </c>
      <c r="M242">
        <v>1530</v>
      </c>
      <c r="N242" t="str">
        <f t="shared" si="6"/>
        <v>Cobble</v>
      </c>
      <c r="O242" t="str">
        <f t="shared" si="7"/>
        <v>SC2</v>
      </c>
      <c r="P242" t="s">
        <v>53</v>
      </c>
    </row>
    <row r="243" spans="1:16" x14ac:dyDescent="0.25">
      <c r="A243" s="39">
        <v>217</v>
      </c>
      <c r="B243" s="38">
        <v>111692</v>
      </c>
      <c r="C243" s="38">
        <v>230000111692</v>
      </c>
      <c r="D243" s="41">
        <v>338</v>
      </c>
      <c r="E243" s="40">
        <v>638</v>
      </c>
      <c r="F243" s="41">
        <v>3</v>
      </c>
      <c r="G243" s="41"/>
      <c r="H243">
        <v>32</v>
      </c>
      <c r="I243">
        <v>111</v>
      </c>
      <c r="J243">
        <v>81</v>
      </c>
      <c r="K243">
        <v>77</v>
      </c>
      <c r="L243">
        <v>90</v>
      </c>
      <c r="M243">
        <v>969</v>
      </c>
      <c r="N243" t="str">
        <f t="shared" si="6"/>
        <v>Cobble</v>
      </c>
      <c r="O243" t="str">
        <f t="shared" si="7"/>
        <v>SC1</v>
      </c>
      <c r="P243" t="s">
        <v>53</v>
      </c>
    </row>
    <row r="244" spans="1:16" x14ac:dyDescent="0.25">
      <c r="A244" s="39">
        <v>214</v>
      </c>
      <c r="B244" s="38">
        <v>111724</v>
      </c>
      <c r="C244" s="38">
        <v>230000111724</v>
      </c>
      <c r="D244" s="41">
        <v>339</v>
      </c>
      <c r="E244" s="41">
        <v>639</v>
      </c>
      <c r="F244" s="41">
        <v>3</v>
      </c>
      <c r="G244" s="41"/>
      <c r="H244">
        <v>32</v>
      </c>
      <c r="I244">
        <v>169</v>
      </c>
      <c r="J244">
        <v>128</v>
      </c>
      <c r="K244">
        <v>69</v>
      </c>
      <c r="L244">
        <v>128</v>
      </c>
      <c r="M244">
        <v>2436</v>
      </c>
      <c r="N244" t="str">
        <f t="shared" si="6"/>
        <v>Cobble</v>
      </c>
      <c r="O244" t="str">
        <f t="shared" si="7"/>
        <v>SC2</v>
      </c>
      <c r="P244" t="s">
        <v>53</v>
      </c>
    </row>
    <row r="245" spans="1:16" x14ac:dyDescent="0.25">
      <c r="A245" s="44">
        <v>299</v>
      </c>
      <c r="B245" s="45">
        <v>111617</v>
      </c>
      <c r="C245" s="38">
        <v>230000111617</v>
      </c>
      <c r="D245" s="41">
        <v>340</v>
      </c>
      <c r="E245" s="40">
        <v>640</v>
      </c>
      <c r="F245" s="41">
        <v>3</v>
      </c>
      <c r="G245" s="41"/>
      <c r="H245" s="43">
        <v>32</v>
      </c>
      <c r="I245" s="43">
        <v>327</v>
      </c>
      <c r="J245" s="43">
        <v>250</v>
      </c>
      <c r="K245" s="43">
        <v>89</v>
      </c>
      <c r="L245" s="43">
        <v>256</v>
      </c>
      <c r="M245" s="43">
        <v>9000</v>
      </c>
      <c r="N245" t="str">
        <f t="shared" si="6"/>
        <v>Cobble</v>
      </c>
      <c r="O245" t="str">
        <f t="shared" si="7"/>
        <v>LC2</v>
      </c>
      <c r="P245" t="s">
        <v>60</v>
      </c>
    </row>
    <row r="246" spans="1:16" x14ac:dyDescent="0.25">
      <c r="A246" s="42">
        <v>244</v>
      </c>
      <c r="B246" s="38">
        <v>607551</v>
      </c>
      <c r="C246" s="38">
        <v>228000607551</v>
      </c>
      <c r="D246" s="41">
        <v>341</v>
      </c>
      <c r="E246" s="41">
        <v>641</v>
      </c>
      <c r="F246" s="41">
        <v>3</v>
      </c>
      <c r="G246" s="41"/>
      <c r="H246">
        <v>23</v>
      </c>
      <c r="I246">
        <v>92</v>
      </c>
      <c r="J246">
        <v>72</v>
      </c>
      <c r="K246">
        <v>43</v>
      </c>
      <c r="L246" s="43">
        <v>64</v>
      </c>
      <c r="M246" s="43">
        <v>477</v>
      </c>
      <c r="N246" t="str">
        <f t="shared" si="6"/>
        <v>Gravel</v>
      </c>
      <c r="O246" t="str">
        <f t="shared" si="7"/>
        <v>VCG2</v>
      </c>
      <c r="P246" t="s">
        <v>52</v>
      </c>
    </row>
    <row r="247" spans="1:16" x14ac:dyDescent="0.25">
      <c r="A247" s="39">
        <v>219</v>
      </c>
      <c r="B247" s="38">
        <v>111546</v>
      </c>
      <c r="C247" s="38">
        <v>230000111546</v>
      </c>
      <c r="D247" s="40">
        <v>342</v>
      </c>
      <c r="E247" s="40">
        <v>642</v>
      </c>
      <c r="F247" s="41">
        <v>3</v>
      </c>
      <c r="G247" s="41"/>
      <c r="H247">
        <v>32</v>
      </c>
      <c r="I247">
        <v>135</v>
      </c>
      <c r="J247">
        <v>108</v>
      </c>
      <c r="K247">
        <v>38</v>
      </c>
      <c r="L247">
        <v>128</v>
      </c>
      <c r="M247">
        <v>1187</v>
      </c>
      <c r="N247" t="str">
        <f t="shared" si="6"/>
        <v>Cobble</v>
      </c>
      <c r="O247" t="str">
        <f t="shared" si="7"/>
        <v>SC2</v>
      </c>
      <c r="P247" t="s">
        <v>53</v>
      </c>
    </row>
    <row r="248" spans="1:16" x14ac:dyDescent="0.25">
      <c r="A248" s="39">
        <v>202</v>
      </c>
      <c r="B248" s="38">
        <v>111635</v>
      </c>
      <c r="C248" s="38">
        <v>230000111635</v>
      </c>
      <c r="D248" s="41">
        <v>343</v>
      </c>
      <c r="E248" s="41">
        <v>643</v>
      </c>
      <c r="F248" s="41">
        <v>3</v>
      </c>
      <c r="G248" s="41"/>
      <c r="H248">
        <v>32</v>
      </c>
      <c r="I248">
        <v>100</v>
      </c>
      <c r="J248">
        <v>86</v>
      </c>
      <c r="K248">
        <v>60</v>
      </c>
      <c r="L248">
        <v>90</v>
      </c>
      <c r="M248">
        <v>643</v>
      </c>
      <c r="N248" t="str">
        <f t="shared" si="6"/>
        <v>Cobble</v>
      </c>
      <c r="O248" t="str">
        <f t="shared" si="7"/>
        <v>SC1</v>
      </c>
      <c r="P248" t="s">
        <v>53</v>
      </c>
    </row>
    <row r="249" spans="1:16" x14ac:dyDescent="0.25">
      <c r="A249" s="42">
        <v>282</v>
      </c>
      <c r="B249" s="38">
        <v>607523</v>
      </c>
      <c r="C249" s="38">
        <v>228000607523</v>
      </c>
      <c r="D249" s="41">
        <v>344</v>
      </c>
      <c r="E249" s="40">
        <v>644</v>
      </c>
      <c r="F249" s="41">
        <v>3</v>
      </c>
      <c r="G249" s="41"/>
      <c r="H249">
        <v>23</v>
      </c>
      <c r="I249">
        <v>112</v>
      </c>
      <c r="J249">
        <v>60</v>
      </c>
      <c r="K249">
        <v>45</v>
      </c>
      <c r="L249" s="43">
        <v>64</v>
      </c>
      <c r="M249" s="43">
        <v>579</v>
      </c>
      <c r="N249" t="str">
        <f t="shared" si="6"/>
        <v>Gravel</v>
      </c>
      <c r="O249" t="str">
        <f t="shared" si="7"/>
        <v>VCG2</v>
      </c>
      <c r="P249" t="s">
        <v>52</v>
      </c>
    </row>
    <row r="250" spans="1:16" x14ac:dyDescent="0.25">
      <c r="A250" s="39">
        <v>215</v>
      </c>
      <c r="B250" s="38">
        <v>111597</v>
      </c>
      <c r="C250" s="38">
        <v>230000111597</v>
      </c>
      <c r="D250" s="41">
        <v>345</v>
      </c>
      <c r="E250" s="41">
        <v>645</v>
      </c>
      <c r="F250" s="41">
        <v>3</v>
      </c>
      <c r="G250" s="41"/>
      <c r="H250">
        <v>32</v>
      </c>
      <c r="I250">
        <v>130</v>
      </c>
      <c r="J250">
        <v>76</v>
      </c>
      <c r="K250">
        <v>70</v>
      </c>
      <c r="L250">
        <v>90</v>
      </c>
      <c r="M250">
        <v>1058</v>
      </c>
      <c r="N250" t="str">
        <f t="shared" si="6"/>
        <v>Cobble</v>
      </c>
      <c r="O250" t="str">
        <f t="shared" si="7"/>
        <v>SC1</v>
      </c>
      <c r="P250" t="s">
        <v>53</v>
      </c>
    </row>
    <row r="251" spans="1:16" x14ac:dyDescent="0.25">
      <c r="A251" s="39">
        <v>210</v>
      </c>
      <c r="B251" s="38">
        <v>111600</v>
      </c>
      <c r="C251" s="38">
        <v>230000111600</v>
      </c>
      <c r="D251" s="41">
        <v>346</v>
      </c>
      <c r="E251" s="40">
        <v>646</v>
      </c>
      <c r="F251" s="41">
        <v>3</v>
      </c>
      <c r="G251" s="41"/>
      <c r="H251">
        <v>32</v>
      </c>
      <c r="I251">
        <v>107</v>
      </c>
      <c r="J251">
        <v>90</v>
      </c>
      <c r="K251">
        <v>49</v>
      </c>
      <c r="L251">
        <v>90</v>
      </c>
      <c r="M251">
        <v>709</v>
      </c>
      <c r="N251" t="str">
        <f t="shared" si="6"/>
        <v>Cobble</v>
      </c>
      <c r="O251" t="str">
        <f t="shared" si="7"/>
        <v>SC1</v>
      </c>
      <c r="P251" t="s">
        <v>53</v>
      </c>
    </row>
    <row r="252" spans="1:16" x14ac:dyDescent="0.25">
      <c r="A252" s="39">
        <v>206</v>
      </c>
      <c r="B252" s="38">
        <v>111543</v>
      </c>
      <c r="C252" s="38">
        <v>230000111543</v>
      </c>
      <c r="D252" s="40">
        <v>347</v>
      </c>
      <c r="E252" s="41">
        <v>647</v>
      </c>
      <c r="F252" s="41">
        <v>3</v>
      </c>
      <c r="G252" s="41"/>
      <c r="H252">
        <v>32</v>
      </c>
      <c r="I252">
        <v>109</v>
      </c>
      <c r="J252">
        <v>88</v>
      </c>
      <c r="K252">
        <v>33</v>
      </c>
      <c r="L252">
        <v>90</v>
      </c>
      <c r="M252">
        <v>649</v>
      </c>
      <c r="N252" t="str">
        <f t="shared" si="6"/>
        <v>Cobble</v>
      </c>
      <c r="O252" t="str">
        <f t="shared" si="7"/>
        <v>SC1</v>
      </c>
      <c r="P252" t="s">
        <v>53</v>
      </c>
    </row>
    <row r="253" spans="1:16" x14ac:dyDescent="0.25">
      <c r="A253" s="39">
        <v>208</v>
      </c>
      <c r="B253" s="38">
        <v>111663</v>
      </c>
      <c r="C253" s="38">
        <v>230000111663</v>
      </c>
      <c r="D253" s="41">
        <v>348</v>
      </c>
      <c r="E253" s="40">
        <v>648</v>
      </c>
      <c r="F253" s="41">
        <v>3</v>
      </c>
      <c r="G253" s="41"/>
      <c r="H253">
        <v>32</v>
      </c>
      <c r="I253">
        <v>96</v>
      </c>
      <c r="J253">
        <v>77</v>
      </c>
      <c r="K253">
        <v>43</v>
      </c>
      <c r="L253">
        <v>90</v>
      </c>
      <c r="M253">
        <v>526</v>
      </c>
      <c r="N253" t="str">
        <f t="shared" si="6"/>
        <v>Cobble</v>
      </c>
      <c r="O253" t="str">
        <f t="shared" si="7"/>
        <v>SC1</v>
      </c>
      <c r="P253" t="s">
        <v>53</v>
      </c>
    </row>
    <row r="254" spans="1:16" x14ac:dyDescent="0.25">
      <c r="A254" s="39">
        <v>209</v>
      </c>
      <c r="B254" s="38">
        <v>111722</v>
      </c>
      <c r="C254" s="38">
        <v>230000111722</v>
      </c>
      <c r="D254" s="41">
        <v>349</v>
      </c>
      <c r="E254" s="41">
        <v>649</v>
      </c>
      <c r="F254" s="41">
        <v>3</v>
      </c>
      <c r="G254" s="41"/>
      <c r="H254">
        <v>32</v>
      </c>
      <c r="I254">
        <v>81</v>
      </c>
      <c r="J254">
        <v>59</v>
      </c>
      <c r="K254">
        <v>42</v>
      </c>
      <c r="L254" s="43">
        <v>64</v>
      </c>
      <c r="M254">
        <v>385</v>
      </c>
      <c r="N254" t="str">
        <f t="shared" si="6"/>
        <v>Gravel</v>
      </c>
      <c r="O254" t="str">
        <f t="shared" si="7"/>
        <v>VCG2</v>
      </c>
      <c r="P254" t="s">
        <v>52</v>
      </c>
    </row>
    <row r="255" spans="1:16" x14ac:dyDescent="0.25">
      <c r="A255" s="42">
        <v>255</v>
      </c>
      <c r="B255" s="38">
        <v>607536</v>
      </c>
      <c r="C255" s="38">
        <v>228000607536</v>
      </c>
      <c r="D255" s="41">
        <v>350</v>
      </c>
      <c r="E255" s="40">
        <v>650</v>
      </c>
      <c r="F255" s="41">
        <v>3</v>
      </c>
      <c r="G255" s="41"/>
      <c r="H255">
        <v>23</v>
      </c>
      <c r="I255">
        <v>70</v>
      </c>
      <c r="J255">
        <v>68</v>
      </c>
      <c r="K255">
        <v>51</v>
      </c>
      <c r="L255" s="43">
        <v>64</v>
      </c>
      <c r="M255" s="43">
        <v>373</v>
      </c>
      <c r="N255" t="str">
        <f t="shared" si="6"/>
        <v>Gravel</v>
      </c>
      <c r="O255" t="str">
        <f t="shared" si="7"/>
        <v>VCG2</v>
      </c>
      <c r="P255" t="s">
        <v>52</v>
      </c>
    </row>
    <row r="256" spans="1:16" x14ac:dyDescent="0.25">
      <c r="A256" s="39">
        <v>197</v>
      </c>
      <c r="B256" s="38">
        <v>111637</v>
      </c>
      <c r="C256" s="38">
        <v>230000111637</v>
      </c>
      <c r="D256" s="41">
        <v>351</v>
      </c>
      <c r="E256" s="41">
        <v>651</v>
      </c>
      <c r="F256" s="41">
        <v>3</v>
      </c>
      <c r="G256" s="41"/>
      <c r="H256">
        <v>32</v>
      </c>
      <c r="I256">
        <v>168</v>
      </c>
      <c r="J256">
        <v>104</v>
      </c>
      <c r="K256">
        <v>67</v>
      </c>
      <c r="L256">
        <v>128</v>
      </c>
      <c r="M256">
        <v>1687</v>
      </c>
      <c r="N256" t="str">
        <f t="shared" si="6"/>
        <v>Cobble</v>
      </c>
      <c r="O256" t="str">
        <f t="shared" si="7"/>
        <v>SC2</v>
      </c>
      <c r="P256" t="s">
        <v>53</v>
      </c>
    </row>
    <row r="257" spans="1:16" x14ac:dyDescent="0.25">
      <c r="A257" s="39">
        <v>198</v>
      </c>
      <c r="B257" s="38">
        <v>111514</v>
      </c>
      <c r="C257" s="38">
        <v>230000111514</v>
      </c>
      <c r="D257" s="41">
        <v>352</v>
      </c>
      <c r="E257" s="40">
        <v>652</v>
      </c>
      <c r="F257" s="41">
        <v>3</v>
      </c>
      <c r="G257" s="41"/>
      <c r="H257">
        <v>32</v>
      </c>
      <c r="I257">
        <v>107</v>
      </c>
      <c r="J257">
        <v>96</v>
      </c>
      <c r="K257">
        <v>62</v>
      </c>
      <c r="L257">
        <v>90</v>
      </c>
      <c r="M257">
        <v>894</v>
      </c>
      <c r="N257" t="str">
        <f t="shared" si="6"/>
        <v>Cobble</v>
      </c>
      <c r="O257" t="str">
        <f t="shared" si="7"/>
        <v>SC1</v>
      </c>
      <c r="P257" t="s">
        <v>53</v>
      </c>
    </row>
    <row r="258" spans="1:16" x14ac:dyDescent="0.25">
      <c r="A258" s="39">
        <v>151</v>
      </c>
      <c r="B258" s="38">
        <v>111573</v>
      </c>
      <c r="C258" s="38">
        <v>230000111573</v>
      </c>
      <c r="D258" s="41">
        <v>353</v>
      </c>
      <c r="E258" s="41">
        <v>653</v>
      </c>
      <c r="F258" s="41">
        <v>3</v>
      </c>
      <c r="G258" s="41"/>
      <c r="H258">
        <v>32</v>
      </c>
      <c r="I258">
        <v>137</v>
      </c>
      <c r="J258">
        <v>93</v>
      </c>
      <c r="K258">
        <v>55</v>
      </c>
      <c r="L258">
        <v>90</v>
      </c>
      <c r="M258">
        <v>1165</v>
      </c>
      <c r="N258" t="str">
        <f t="shared" si="6"/>
        <v>Cobble</v>
      </c>
      <c r="O258" t="str">
        <f t="shared" si="7"/>
        <v>SC1</v>
      </c>
      <c r="P258" t="s">
        <v>53</v>
      </c>
    </row>
    <row r="259" spans="1:16" x14ac:dyDescent="0.25">
      <c r="A259" s="39">
        <v>157</v>
      </c>
      <c r="B259" s="38">
        <v>111749</v>
      </c>
      <c r="C259" s="38">
        <v>230000111749</v>
      </c>
      <c r="D259" s="41">
        <v>354</v>
      </c>
      <c r="E259" s="40">
        <v>654</v>
      </c>
      <c r="F259" s="41">
        <v>3</v>
      </c>
      <c r="G259" s="41"/>
      <c r="H259">
        <v>32</v>
      </c>
      <c r="I259">
        <v>157</v>
      </c>
      <c r="J259">
        <v>125</v>
      </c>
      <c r="K259">
        <v>80</v>
      </c>
      <c r="L259">
        <v>128</v>
      </c>
      <c r="M259">
        <v>1961</v>
      </c>
      <c r="N259" t="str">
        <f t="shared" si="6"/>
        <v>Cobble</v>
      </c>
      <c r="O259" t="str">
        <f t="shared" si="7"/>
        <v>SC2</v>
      </c>
      <c r="P259" t="s">
        <v>53</v>
      </c>
    </row>
    <row r="260" spans="1:16" x14ac:dyDescent="0.25">
      <c r="A260" s="39">
        <v>158</v>
      </c>
      <c r="B260" s="38">
        <v>111520</v>
      </c>
      <c r="C260" s="38">
        <v>230000111520</v>
      </c>
      <c r="D260" s="41">
        <v>355</v>
      </c>
      <c r="E260" s="41">
        <v>655</v>
      </c>
      <c r="F260" s="41">
        <v>3</v>
      </c>
      <c r="G260" s="41"/>
      <c r="H260">
        <v>32</v>
      </c>
      <c r="I260">
        <v>134</v>
      </c>
      <c r="J260">
        <v>95</v>
      </c>
      <c r="K260">
        <v>42</v>
      </c>
      <c r="L260">
        <v>90</v>
      </c>
      <c r="M260">
        <v>1088</v>
      </c>
      <c r="N260" t="str">
        <f t="shared" si="6"/>
        <v>Cobble</v>
      </c>
      <c r="O260" t="str">
        <f t="shared" si="7"/>
        <v>SC1</v>
      </c>
      <c r="P260" t="s">
        <v>53</v>
      </c>
    </row>
    <row r="261" spans="1:16" x14ac:dyDescent="0.25">
      <c r="A261" s="42">
        <v>281</v>
      </c>
      <c r="B261" s="38">
        <v>607500</v>
      </c>
      <c r="C261" s="38">
        <v>228000607500</v>
      </c>
      <c r="D261" s="41">
        <v>356</v>
      </c>
      <c r="E261" s="40">
        <v>656</v>
      </c>
      <c r="F261" s="41">
        <v>3</v>
      </c>
      <c r="G261" s="41"/>
      <c r="H261">
        <v>23</v>
      </c>
      <c r="I261">
        <v>102</v>
      </c>
      <c r="J261">
        <v>64</v>
      </c>
      <c r="K261">
        <v>55</v>
      </c>
      <c r="L261" s="43">
        <v>64</v>
      </c>
      <c r="M261" s="43">
        <v>373</v>
      </c>
      <c r="N261" t="str">
        <f t="shared" si="6"/>
        <v>Gravel</v>
      </c>
      <c r="O261" t="str">
        <f t="shared" si="7"/>
        <v>VCG2</v>
      </c>
      <c r="P261" t="s">
        <v>52</v>
      </c>
    </row>
    <row r="262" spans="1:16" x14ac:dyDescent="0.25">
      <c r="A262" s="39">
        <v>144</v>
      </c>
      <c r="B262" s="38">
        <v>111625</v>
      </c>
      <c r="C262" s="38">
        <v>230000111625</v>
      </c>
      <c r="D262" s="41">
        <v>357</v>
      </c>
      <c r="E262" s="41">
        <v>657</v>
      </c>
      <c r="F262" s="41">
        <v>3</v>
      </c>
      <c r="G262" s="41"/>
      <c r="H262">
        <v>32</v>
      </c>
      <c r="I262">
        <v>118</v>
      </c>
      <c r="J262">
        <v>106</v>
      </c>
      <c r="K262">
        <v>77</v>
      </c>
      <c r="L262">
        <v>128</v>
      </c>
      <c r="M262">
        <v>1218</v>
      </c>
      <c r="N262" t="str">
        <f t="shared" ref="N262:N308" si="8">IF(L262 &lt;=2, "Silt", IF(L262&lt;=2.8, "Sand", (IF(L262&lt;=64, "Gravel",(IF(L262&lt;=256, "Cobble",("Boulder")))))))</f>
        <v>Cobble</v>
      </c>
      <c r="O262" t="str">
        <f t="shared" ref="O262:O325" si="9">IF(L262 &lt;=2, "silt", IF(L262&lt;=2.8, "VFG1", (IF(L262&lt;=4, "VFG2",(IF(L262&lt;=5.6, "FG1",(IF(L262&lt;=8, "FG2",(IF(L262&lt;=11, "MG1",(IF(L262&lt;=16, "MG2",(IF(L262&lt;=22.6, "CG1",(IF(L262&lt;=32, "CG2",(IF(L262&lt;=45, "VCG1",(IF(L262&lt;=64, "VCG2",(IF(L262&lt;=90, "SC1",(IF(L262&lt;=128, "SC2",(IF(L262&lt;=180, "LC1",(IF(L262&lt;=256, "LC2",(IF(L262&lt;=362, "SB1",(IF(L262&lt;=512, "SB2",(IF(L262&lt;=1024, "MB",(IF(L262&lt;=2048, "LVLB"))))))))))))))))))))))))))))))))))))</f>
        <v>SC2</v>
      </c>
      <c r="P262" t="s">
        <v>53</v>
      </c>
    </row>
    <row r="263" spans="1:16" x14ac:dyDescent="0.25">
      <c r="A263" s="44">
        <v>287</v>
      </c>
      <c r="B263" s="45">
        <v>111557</v>
      </c>
      <c r="C263" s="47">
        <v>230000111557</v>
      </c>
      <c r="D263" s="48">
        <v>358</v>
      </c>
      <c r="E263" s="40">
        <v>658</v>
      </c>
      <c r="F263" s="41">
        <v>3</v>
      </c>
      <c r="G263" s="41"/>
      <c r="H263" s="43">
        <v>32</v>
      </c>
      <c r="I263" s="43">
        <v>330</v>
      </c>
      <c r="J263" s="43">
        <v>277</v>
      </c>
      <c r="K263" s="43">
        <v>129</v>
      </c>
      <c r="L263" s="43" t="s">
        <v>68</v>
      </c>
      <c r="M263" s="43">
        <v>17300</v>
      </c>
      <c r="N263" t="str">
        <f t="shared" si="8"/>
        <v>Boulder</v>
      </c>
      <c r="O263" t="s">
        <v>69</v>
      </c>
      <c r="P263" t="s">
        <v>64</v>
      </c>
    </row>
    <row r="264" spans="1:16" x14ac:dyDescent="0.25">
      <c r="A264" s="39">
        <v>183</v>
      </c>
      <c r="B264" s="38">
        <v>111580</v>
      </c>
      <c r="C264" s="38">
        <v>230000111580</v>
      </c>
      <c r="D264" s="41">
        <v>359</v>
      </c>
      <c r="E264" s="41">
        <v>659</v>
      </c>
      <c r="F264" s="41">
        <v>3</v>
      </c>
      <c r="G264" s="41"/>
      <c r="H264">
        <v>32</v>
      </c>
      <c r="I264">
        <v>115</v>
      </c>
      <c r="J264">
        <v>103</v>
      </c>
      <c r="K264">
        <v>61</v>
      </c>
      <c r="L264">
        <v>90</v>
      </c>
      <c r="M264">
        <v>1055</v>
      </c>
      <c r="N264" t="str">
        <f t="shared" si="8"/>
        <v>Cobble</v>
      </c>
      <c r="O264" t="str">
        <f t="shared" si="9"/>
        <v>SC1</v>
      </c>
      <c r="P264" t="s">
        <v>53</v>
      </c>
    </row>
    <row r="265" spans="1:16" x14ac:dyDescent="0.25">
      <c r="A265" s="42">
        <v>233</v>
      </c>
      <c r="B265" s="38">
        <v>607559</v>
      </c>
      <c r="C265" s="38">
        <v>228000607559</v>
      </c>
      <c r="D265" s="41">
        <v>360</v>
      </c>
      <c r="E265" s="40">
        <v>660</v>
      </c>
      <c r="F265" s="41">
        <v>3</v>
      </c>
      <c r="G265" s="41"/>
      <c r="H265">
        <v>23</v>
      </c>
      <c r="I265">
        <v>63</v>
      </c>
      <c r="J265">
        <v>54</v>
      </c>
      <c r="K265">
        <v>45</v>
      </c>
      <c r="L265" s="43">
        <v>64</v>
      </c>
      <c r="M265" s="43">
        <v>235</v>
      </c>
      <c r="N265" t="str">
        <f t="shared" si="8"/>
        <v>Gravel</v>
      </c>
      <c r="O265" t="str">
        <f t="shared" si="9"/>
        <v>VCG2</v>
      </c>
      <c r="P265" t="s">
        <v>52</v>
      </c>
    </row>
    <row r="266" spans="1:16" x14ac:dyDescent="0.25">
      <c r="A266" s="39">
        <v>155</v>
      </c>
      <c r="B266" s="38">
        <v>111748</v>
      </c>
      <c r="C266" s="38">
        <v>230000111748</v>
      </c>
      <c r="D266" s="41">
        <v>361</v>
      </c>
      <c r="E266" s="41">
        <v>661</v>
      </c>
      <c r="F266" s="41">
        <v>3</v>
      </c>
      <c r="G266" s="41"/>
      <c r="H266">
        <v>32</v>
      </c>
      <c r="I266">
        <v>154</v>
      </c>
      <c r="J266">
        <v>99</v>
      </c>
      <c r="K266">
        <v>80</v>
      </c>
      <c r="L266">
        <v>128</v>
      </c>
      <c r="M266">
        <v>1669</v>
      </c>
      <c r="N266" t="str">
        <f t="shared" si="8"/>
        <v>Cobble</v>
      </c>
      <c r="O266" t="str">
        <f t="shared" si="9"/>
        <v>SC2</v>
      </c>
      <c r="P266" t="s">
        <v>53</v>
      </c>
    </row>
    <row r="267" spans="1:16" x14ac:dyDescent="0.25">
      <c r="A267" s="39">
        <v>148</v>
      </c>
      <c r="B267" s="38">
        <v>111647</v>
      </c>
      <c r="C267" s="38">
        <v>230000111647</v>
      </c>
      <c r="D267" s="41">
        <v>362</v>
      </c>
      <c r="E267" s="40">
        <v>662</v>
      </c>
      <c r="F267" s="41">
        <v>3</v>
      </c>
      <c r="G267" s="41"/>
      <c r="H267">
        <v>32</v>
      </c>
      <c r="I267">
        <v>170</v>
      </c>
      <c r="J267">
        <v>140</v>
      </c>
      <c r="K267">
        <v>55</v>
      </c>
      <c r="L267">
        <v>128</v>
      </c>
      <c r="M267">
        <v>2193</v>
      </c>
      <c r="N267" t="str">
        <f t="shared" si="8"/>
        <v>Cobble</v>
      </c>
      <c r="O267" t="str">
        <f t="shared" si="9"/>
        <v>SC2</v>
      </c>
      <c r="P267" t="s">
        <v>53</v>
      </c>
    </row>
    <row r="268" spans="1:16" x14ac:dyDescent="0.25">
      <c r="A268" s="39">
        <v>152</v>
      </c>
      <c r="B268" s="38">
        <v>111706</v>
      </c>
      <c r="C268" s="38">
        <v>230000111706</v>
      </c>
      <c r="D268" s="41">
        <v>363</v>
      </c>
      <c r="E268" s="41">
        <v>663</v>
      </c>
      <c r="F268" s="41">
        <v>3</v>
      </c>
      <c r="G268" s="41"/>
      <c r="H268">
        <v>32</v>
      </c>
      <c r="I268">
        <v>120</v>
      </c>
      <c r="J268">
        <v>105</v>
      </c>
      <c r="K268">
        <v>62</v>
      </c>
      <c r="L268">
        <v>128</v>
      </c>
      <c r="M268">
        <v>1063</v>
      </c>
      <c r="N268" t="str">
        <f t="shared" si="8"/>
        <v>Cobble</v>
      </c>
      <c r="O268" t="str">
        <f t="shared" si="9"/>
        <v>SC2</v>
      </c>
      <c r="P268" t="s">
        <v>53</v>
      </c>
    </row>
    <row r="269" spans="1:16" x14ac:dyDescent="0.25">
      <c r="A269" s="39">
        <v>145</v>
      </c>
      <c r="B269" s="38">
        <v>111561</v>
      </c>
      <c r="C269" s="38">
        <v>230000111561</v>
      </c>
      <c r="D269" s="40">
        <v>364</v>
      </c>
      <c r="E269" s="40">
        <v>664</v>
      </c>
      <c r="F269" s="41">
        <v>3</v>
      </c>
      <c r="G269" s="41"/>
      <c r="H269">
        <v>32</v>
      </c>
      <c r="I269">
        <v>125</v>
      </c>
      <c r="J269">
        <v>98</v>
      </c>
      <c r="K269">
        <v>59</v>
      </c>
      <c r="L269">
        <v>90</v>
      </c>
      <c r="M269">
        <v>1054</v>
      </c>
      <c r="N269" t="str">
        <f t="shared" si="8"/>
        <v>Cobble</v>
      </c>
      <c r="O269" t="str">
        <f t="shared" si="9"/>
        <v>SC1</v>
      </c>
      <c r="P269" t="s">
        <v>53</v>
      </c>
    </row>
    <row r="270" spans="1:16" x14ac:dyDescent="0.25">
      <c r="A270" s="42">
        <v>253</v>
      </c>
      <c r="B270" s="38">
        <v>607566</v>
      </c>
      <c r="C270" s="38">
        <v>228000607566</v>
      </c>
      <c r="D270" s="41">
        <v>365</v>
      </c>
      <c r="E270" s="41">
        <v>665</v>
      </c>
      <c r="F270" s="41">
        <v>3</v>
      </c>
      <c r="G270" s="41"/>
      <c r="H270">
        <v>23</v>
      </c>
      <c r="I270">
        <v>79</v>
      </c>
      <c r="J270">
        <v>41</v>
      </c>
      <c r="K270">
        <v>35</v>
      </c>
      <c r="L270" s="43">
        <v>45</v>
      </c>
      <c r="M270" s="43">
        <v>159</v>
      </c>
      <c r="N270" t="str">
        <f t="shared" si="8"/>
        <v>Gravel</v>
      </c>
      <c r="O270" t="str">
        <f t="shared" si="9"/>
        <v>VCG1</v>
      </c>
      <c r="P270" t="s">
        <v>52</v>
      </c>
    </row>
    <row r="271" spans="1:16" x14ac:dyDescent="0.25">
      <c r="A271" s="39">
        <v>160</v>
      </c>
      <c r="B271" s="38">
        <v>111721</v>
      </c>
      <c r="C271" s="38">
        <v>230000111721</v>
      </c>
      <c r="D271" s="41">
        <v>366</v>
      </c>
      <c r="E271" s="40">
        <v>666</v>
      </c>
      <c r="F271" s="41">
        <v>3</v>
      </c>
      <c r="G271" s="41"/>
      <c r="H271">
        <v>32</v>
      </c>
      <c r="I271">
        <v>187</v>
      </c>
      <c r="J271">
        <v>97</v>
      </c>
      <c r="K271">
        <v>51</v>
      </c>
      <c r="L271">
        <v>90</v>
      </c>
      <c r="M271">
        <v>1395</v>
      </c>
      <c r="N271" t="str">
        <f t="shared" si="8"/>
        <v>Cobble</v>
      </c>
      <c r="O271" t="str">
        <f t="shared" si="9"/>
        <v>SC1</v>
      </c>
      <c r="P271" t="s">
        <v>53</v>
      </c>
    </row>
    <row r="272" spans="1:16" x14ac:dyDescent="0.25">
      <c r="A272" s="39">
        <v>143</v>
      </c>
      <c r="B272" s="38">
        <v>111710</v>
      </c>
      <c r="C272" s="38">
        <v>230000111710</v>
      </c>
      <c r="D272" s="41">
        <v>367</v>
      </c>
      <c r="E272" s="41">
        <v>667</v>
      </c>
      <c r="F272" s="41">
        <v>3</v>
      </c>
      <c r="G272" s="41"/>
      <c r="H272">
        <v>32</v>
      </c>
      <c r="I272">
        <v>107</v>
      </c>
      <c r="J272">
        <v>85</v>
      </c>
      <c r="K272">
        <v>63</v>
      </c>
      <c r="L272">
        <v>90</v>
      </c>
      <c r="M272">
        <v>830</v>
      </c>
      <c r="N272" t="str">
        <f t="shared" si="8"/>
        <v>Cobble</v>
      </c>
      <c r="O272" t="str">
        <f t="shared" si="9"/>
        <v>SC1</v>
      </c>
      <c r="P272" t="s">
        <v>53</v>
      </c>
    </row>
    <row r="273" spans="1:16" x14ac:dyDescent="0.25">
      <c r="A273" s="39">
        <v>156</v>
      </c>
      <c r="B273" s="38">
        <v>111626</v>
      </c>
      <c r="C273" s="38">
        <v>230000111626</v>
      </c>
      <c r="D273" s="41">
        <v>368</v>
      </c>
      <c r="E273" s="40">
        <v>668</v>
      </c>
      <c r="F273" s="41">
        <v>3</v>
      </c>
      <c r="G273" s="41"/>
      <c r="H273">
        <v>32</v>
      </c>
      <c r="I273">
        <v>105</v>
      </c>
      <c r="J273">
        <v>101</v>
      </c>
      <c r="K273">
        <v>55</v>
      </c>
      <c r="L273">
        <v>90</v>
      </c>
      <c r="M273">
        <v>874</v>
      </c>
      <c r="N273" t="str">
        <f t="shared" si="8"/>
        <v>Cobble</v>
      </c>
      <c r="O273" t="str">
        <f t="shared" si="9"/>
        <v>SC1</v>
      </c>
      <c r="P273" t="s">
        <v>53</v>
      </c>
    </row>
    <row r="274" spans="1:16" x14ac:dyDescent="0.25">
      <c r="A274" s="42">
        <v>235</v>
      </c>
      <c r="B274" s="38">
        <v>607519</v>
      </c>
      <c r="C274" s="38">
        <v>228000607519</v>
      </c>
      <c r="D274" s="41">
        <v>369</v>
      </c>
      <c r="E274" s="41">
        <v>669</v>
      </c>
      <c r="F274" s="41">
        <v>3</v>
      </c>
      <c r="G274" s="41"/>
      <c r="H274">
        <v>23</v>
      </c>
      <c r="I274">
        <v>81</v>
      </c>
      <c r="J274">
        <v>64</v>
      </c>
      <c r="K274">
        <v>41</v>
      </c>
      <c r="L274" s="43">
        <v>64</v>
      </c>
      <c r="M274" s="43">
        <v>437</v>
      </c>
      <c r="N274" t="str">
        <f t="shared" si="8"/>
        <v>Gravel</v>
      </c>
      <c r="O274" t="str">
        <f t="shared" si="9"/>
        <v>VCG2</v>
      </c>
      <c r="P274" t="s">
        <v>52</v>
      </c>
    </row>
    <row r="275" spans="1:16" x14ac:dyDescent="0.25">
      <c r="A275" s="39">
        <v>194</v>
      </c>
      <c r="B275" s="38">
        <v>111533</v>
      </c>
      <c r="C275" s="38">
        <v>230000111533</v>
      </c>
      <c r="D275" s="41">
        <v>370</v>
      </c>
      <c r="E275" s="40">
        <v>670</v>
      </c>
      <c r="F275" s="41">
        <v>3</v>
      </c>
      <c r="G275" s="41"/>
      <c r="H275">
        <v>32</v>
      </c>
      <c r="I275">
        <v>98</v>
      </c>
      <c r="J275">
        <v>93</v>
      </c>
      <c r="K275">
        <v>48</v>
      </c>
      <c r="L275">
        <v>90</v>
      </c>
      <c r="M275">
        <v>686</v>
      </c>
      <c r="N275" t="str">
        <f t="shared" si="8"/>
        <v>Cobble</v>
      </c>
      <c r="O275" t="str">
        <f t="shared" si="9"/>
        <v>SC1</v>
      </c>
      <c r="P275" t="s">
        <v>53</v>
      </c>
    </row>
    <row r="276" spans="1:16" x14ac:dyDescent="0.25">
      <c r="A276" s="39">
        <v>154</v>
      </c>
      <c r="B276" s="38">
        <v>111611</v>
      </c>
      <c r="C276" s="38">
        <v>230000111611</v>
      </c>
      <c r="D276" s="41">
        <v>371</v>
      </c>
      <c r="E276" s="41">
        <v>671</v>
      </c>
      <c r="F276" s="41">
        <v>3</v>
      </c>
      <c r="G276" s="41"/>
      <c r="H276">
        <v>32</v>
      </c>
      <c r="I276">
        <v>105</v>
      </c>
      <c r="J276">
        <v>76</v>
      </c>
      <c r="K276">
        <v>43</v>
      </c>
      <c r="L276">
        <v>90</v>
      </c>
      <c r="M276">
        <v>548</v>
      </c>
      <c r="N276" t="str">
        <f t="shared" si="8"/>
        <v>Cobble</v>
      </c>
      <c r="O276" t="str">
        <f t="shared" si="9"/>
        <v>SC1</v>
      </c>
      <c r="P276" t="s">
        <v>53</v>
      </c>
    </row>
    <row r="277" spans="1:16" x14ac:dyDescent="0.25">
      <c r="A277" s="39">
        <v>203</v>
      </c>
      <c r="B277" s="38">
        <v>111661</v>
      </c>
      <c r="C277" s="38">
        <v>230000111661</v>
      </c>
      <c r="D277" s="41">
        <v>372</v>
      </c>
      <c r="E277" s="40">
        <v>672</v>
      </c>
      <c r="F277" s="41">
        <v>3</v>
      </c>
      <c r="G277" s="41"/>
      <c r="H277">
        <v>32</v>
      </c>
      <c r="I277">
        <v>141</v>
      </c>
      <c r="J277">
        <v>67</v>
      </c>
      <c r="K277">
        <v>45</v>
      </c>
      <c r="L277">
        <v>90</v>
      </c>
      <c r="M277">
        <v>711</v>
      </c>
      <c r="N277" t="str">
        <f t="shared" si="8"/>
        <v>Cobble</v>
      </c>
      <c r="O277" t="str">
        <f t="shared" si="9"/>
        <v>SC1</v>
      </c>
      <c r="P277" t="s">
        <v>53</v>
      </c>
    </row>
    <row r="278" spans="1:16" x14ac:dyDescent="0.25">
      <c r="A278" s="42">
        <v>286</v>
      </c>
      <c r="B278" s="1">
        <v>607575</v>
      </c>
      <c r="C278" s="1">
        <v>228000607575</v>
      </c>
      <c r="D278" s="41">
        <v>373</v>
      </c>
      <c r="E278" s="41">
        <v>673</v>
      </c>
      <c r="F278" s="41">
        <v>3</v>
      </c>
      <c r="G278" s="41"/>
      <c r="H278" s="43">
        <v>23</v>
      </c>
      <c r="I278" s="43">
        <v>105</v>
      </c>
      <c r="J278" s="43">
        <v>71</v>
      </c>
      <c r="K278" s="43">
        <v>43</v>
      </c>
      <c r="L278" s="43">
        <v>64</v>
      </c>
      <c r="M278" s="43">
        <v>522</v>
      </c>
      <c r="N278" t="str">
        <f t="shared" si="8"/>
        <v>Gravel</v>
      </c>
      <c r="O278" t="str">
        <f t="shared" si="9"/>
        <v>VCG2</v>
      </c>
      <c r="P278" t="s">
        <v>52</v>
      </c>
    </row>
    <row r="279" spans="1:16" x14ac:dyDescent="0.25">
      <c r="A279" s="39">
        <v>150</v>
      </c>
      <c r="B279" s="38">
        <v>111563</v>
      </c>
      <c r="C279" s="38">
        <v>230000111563</v>
      </c>
      <c r="D279" s="40">
        <v>374</v>
      </c>
      <c r="E279" s="40">
        <v>674</v>
      </c>
      <c r="F279" s="41">
        <v>3</v>
      </c>
      <c r="G279" s="41"/>
      <c r="H279">
        <v>32</v>
      </c>
      <c r="I279">
        <v>114</v>
      </c>
      <c r="J279">
        <v>62</v>
      </c>
      <c r="K279">
        <v>54</v>
      </c>
      <c r="L279">
        <v>90</v>
      </c>
      <c r="M279">
        <v>634</v>
      </c>
      <c r="N279" t="str">
        <f t="shared" si="8"/>
        <v>Cobble</v>
      </c>
      <c r="O279" t="str">
        <f t="shared" si="9"/>
        <v>SC1</v>
      </c>
      <c r="P279" t="s">
        <v>53</v>
      </c>
    </row>
    <row r="280" spans="1:16" x14ac:dyDescent="0.25">
      <c r="A280" s="39">
        <v>188</v>
      </c>
      <c r="B280" s="38">
        <v>111542</v>
      </c>
      <c r="C280" s="38">
        <v>230000111542</v>
      </c>
      <c r="D280" s="40">
        <v>375</v>
      </c>
      <c r="E280" s="41">
        <v>675</v>
      </c>
      <c r="F280" s="41">
        <v>3</v>
      </c>
      <c r="G280" s="41"/>
      <c r="H280">
        <v>32</v>
      </c>
      <c r="I280">
        <v>102</v>
      </c>
      <c r="J280">
        <v>71</v>
      </c>
      <c r="K280">
        <v>69</v>
      </c>
      <c r="L280">
        <v>90</v>
      </c>
      <c r="M280">
        <v>796</v>
      </c>
      <c r="N280" t="str">
        <f t="shared" si="8"/>
        <v>Cobble</v>
      </c>
      <c r="O280" t="str">
        <f t="shared" si="9"/>
        <v>SC1</v>
      </c>
      <c r="P280" t="s">
        <v>53</v>
      </c>
    </row>
    <row r="281" spans="1:16" x14ac:dyDescent="0.25">
      <c r="A281" s="42">
        <v>236</v>
      </c>
      <c r="B281" s="38">
        <v>607574</v>
      </c>
      <c r="C281" s="38">
        <v>228000607574</v>
      </c>
      <c r="D281" s="41">
        <v>376</v>
      </c>
      <c r="E281" s="40">
        <v>676</v>
      </c>
      <c r="F281" s="41">
        <v>3</v>
      </c>
      <c r="G281" s="41"/>
      <c r="H281">
        <v>23</v>
      </c>
      <c r="I281">
        <v>62</v>
      </c>
      <c r="J281">
        <v>43</v>
      </c>
      <c r="K281">
        <v>32</v>
      </c>
      <c r="L281" s="43">
        <v>64</v>
      </c>
      <c r="M281" s="43">
        <v>140</v>
      </c>
      <c r="N281" t="str">
        <f t="shared" si="8"/>
        <v>Gravel</v>
      </c>
      <c r="O281" t="str">
        <f t="shared" si="9"/>
        <v>VCG2</v>
      </c>
      <c r="P281" t="s">
        <v>52</v>
      </c>
    </row>
    <row r="282" spans="1:16" x14ac:dyDescent="0.25">
      <c r="A282" s="39">
        <v>196</v>
      </c>
      <c r="B282" s="38">
        <v>111699</v>
      </c>
      <c r="C282" s="38">
        <v>230000111699</v>
      </c>
      <c r="D282" s="41">
        <v>377</v>
      </c>
      <c r="E282" s="41">
        <v>677</v>
      </c>
      <c r="F282" s="41">
        <v>3</v>
      </c>
      <c r="G282" s="41"/>
      <c r="H282">
        <v>32</v>
      </c>
      <c r="I282">
        <v>185</v>
      </c>
      <c r="J282">
        <v>124</v>
      </c>
      <c r="K282">
        <v>79</v>
      </c>
      <c r="L282">
        <v>128</v>
      </c>
      <c r="M282">
        <v>3653</v>
      </c>
      <c r="N282" t="str">
        <f t="shared" si="8"/>
        <v>Cobble</v>
      </c>
      <c r="O282" t="str">
        <f t="shared" si="9"/>
        <v>SC2</v>
      </c>
      <c r="P282" t="s">
        <v>53</v>
      </c>
    </row>
    <row r="283" spans="1:16" x14ac:dyDescent="0.25">
      <c r="A283" s="39">
        <v>199</v>
      </c>
      <c r="B283" s="38">
        <v>111612</v>
      </c>
      <c r="C283" s="38">
        <v>230000111612</v>
      </c>
      <c r="D283" s="41">
        <v>378</v>
      </c>
      <c r="E283" s="40">
        <v>678</v>
      </c>
      <c r="F283" s="41">
        <v>3</v>
      </c>
      <c r="G283" s="41"/>
      <c r="H283">
        <v>32</v>
      </c>
      <c r="I283">
        <v>135</v>
      </c>
      <c r="J283">
        <v>99</v>
      </c>
      <c r="K283">
        <v>82</v>
      </c>
      <c r="L283">
        <v>128</v>
      </c>
      <c r="M283">
        <v>1821</v>
      </c>
      <c r="N283" t="str">
        <f t="shared" si="8"/>
        <v>Cobble</v>
      </c>
      <c r="O283" t="str">
        <f t="shared" si="9"/>
        <v>SC2</v>
      </c>
      <c r="P283" t="s">
        <v>53</v>
      </c>
    </row>
    <row r="284" spans="1:16" x14ac:dyDescent="0.25">
      <c r="A284" s="39">
        <v>181</v>
      </c>
      <c r="B284" s="38">
        <v>111532</v>
      </c>
      <c r="C284" s="38">
        <v>230000111532</v>
      </c>
      <c r="D284" s="41">
        <v>379</v>
      </c>
      <c r="E284" s="41">
        <v>679</v>
      </c>
      <c r="F284" s="41">
        <v>3</v>
      </c>
      <c r="G284" s="41"/>
      <c r="H284">
        <v>32</v>
      </c>
      <c r="I284">
        <v>134</v>
      </c>
      <c r="J284">
        <v>126</v>
      </c>
      <c r="K284">
        <v>67</v>
      </c>
      <c r="L284">
        <v>128</v>
      </c>
      <c r="M284">
        <v>1534</v>
      </c>
      <c r="N284" t="str">
        <f t="shared" si="8"/>
        <v>Cobble</v>
      </c>
      <c r="O284" t="str">
        <f t="shared" si="9"/>
        <v>SC2</v>
      </c>
      <c r="P284" t="s">
        <v>53</v>
      </c>
    </row>
    <row r="285" spans="1:16" x14ac:dyDescent="0.25">
      <c r="A285" s="39">
        <v>185</v>
      </c>
      <c r="B285" s="38">
        <v>111680</v>
      </c>
      <c r="C285" s="38">
        <v>230000111680</v>
      </c>
      <c r="D285" s="41">
        <v>380</v>
      </c>
      <c r="E285" s="40">
        <v>680</v>
      </c>
      <c r="F285" s="41">
        <v>3</v>
      </c>
      <c r="G285" s="41"/>
      <c r="H285">
        <v>32</v>
      </c>
      <c r="I285">
        <v>131</v>
      </c>
      <c r="J285">
        <v>112</v>
      </c>
      <c r="K285">
        <v>71</v>
      </c>
      <c r="L285">
        <v>128</v>
      </c>
      <c r="M285">
        <v>1468</v>
      </c>
      <c r="N285" t="str">
        <f t="shared" si="8"/>
        <v>Cobble</v>
      </c>
      <c r="O285" t="str">
        <f t="shared" si="9"/>
        <v>SC2</v>
      </c>
      <c r="P285" t="s">
        <v>53</v>
      </c>
    </row>
    <row r="286" spans="1:16" x14ac:dyDescent="0.25">
      <c r="A286" s="44">
        <v>300</v>
      </c>
      <c r="B286" s="45">
        <v>111554</v>
      </c>
      <c r="C286" s="38">
        <v>230000111554</v>
      </c>
      <c r="D286" s="40">
        <v>381</v>
      </c>
      <c r="E286" s="41">
        <v>681</v>
      </c>
      <c r="F286" s="41">
        <v>3</v>
      </c>
      <c r="G286" s="41"/>
      <c r="H286" s="43">
        <v>32</v>
      </c>
      <c r="I286" s="43">
        <v>375</v>
      </c>
      <c r="J286" s="43">
        <v>265</v>
      </c>
      <c r="K286" s="43">
        <v>193</v>
      </c>
      <c r="L286" t="s">
        <v>68</v>
      </c>
      <c r="M286" s="43">
        <v>22700</v>
      </c>
      <c r="N286" t="str">
        <f t="shared" si="8"/>
        <v>Boulder</v>
      </c>
      <c r="O286" t="s">
        <v>69</v>
      </c>
      <c r="P286" t="s">
        <v>64</v>
      </c>
    </row>
    <row r="287" spans="1:16" x14ac:dyDescent="0.25">
      <c r="A287" s="39">
        <v>200</v>
      </c>
      <c r="B287" s="38">
        <v>111701</v>
      </c>
      <c r="C287" s="38">
        <v>230000111701</v>
      </c>
      <c r="D287" s="41">
        <v>382</v>
      </c>
      <c r="E287" s="40">
        <v>682</v>
      </c>
      <c r="F287" s="41">
        <v>3</v>
      </c>
      <c r="G287" s="41"/>
      <c r="H287">
        <v>32</v>
      </c>
      <c r="I287">
        <v>144</v>
      </c>
      <c r="J287">
        <v>135</v>
      </c>
      <c r="K287">
        <v>89</v>
      </c>
      <c r="L287">
        <v>128</v>
      </c>
      <c r="M287">
        <v>2792</v>
      </c>
      <c r="N287" t="str">
        <f t="shared" si="8"/>
        <v>Cobble</v>
      </c>
      <c r="O287" t="str">
        <f t="shared" si="9"/>
        <v>SC2</v>
      </c>
      <c r="P287" t="s">
        <v>53</v>
      </c>
    </row>
    <row r="288" spans="1:16" x14ac:dyDescent="0.25">
      <c r="A288" s="42">
        <v>260</v>
      </c>
      <c r="B288" s="38">
        <v>607542</v>
      </c>
      <c r="C288" s="38">
        <v>228000607542</v>
      </c>
      <c r="D288" s="41">
        <v>383</v>
      </c>
      <c r="E288" s="41">
        <v>683</v>
      </c>
      <c r="F288" s="41">
        <v>3</v>
      </c>
      <c r="G288" s="41"/>
      <c r="H288">
        <v>23</v>
      </c>
      <c r="I288">
        <v>119</v>
      </c>
      <c r="J288">
        <v>64</v>
      </c>
      <c r="K288">
        <v>45</v>
      </c>
      <c r="L288" s="43">
        <v>64</v>
      </c>
      <c r="M288" s="43">
        <v>469</v>
      </c>
      <c r="N288" t="str">
        <f t="shared" si="8"/>
        <v>Gravel</v>
      </c>
      <c r="O288" t="str">
        <f t="shared" si="9"/>
        <v>VCG2</v>
      </c>
      <c r="P288" t="s">
        <v>52</v>
      </c>
    </row>
    <row r="289" spans="1:16" x14ac:dyDescent="0.25">
      <c r="A289" s="39">
        <v>191</v>
      </c>
      <c r="B289" s="38">
        <v>111531</v>
      </c>
      <c r="C289" s="38">
        <v>230000111531</v>
      </c>
      <c r="D289" s="41">
        <v>384</v>
      </c>
      <c r="E289" s="40">
        <v>684</v>
      </c>
      <c r="F289" s="41">
        <v>3</v>
      </c>
      <c r="G289" s="41"/>
      <c r="H289">
        <v>32</v>
      </c>
      <c r="I289">
        <v>123</v>
      </c>
      <c r="J289">
        <v>113</v>
      </c>
      <c r="K289">
        <v>67</v>
      </c>
      <c r="L289">
        <v>128</v>
      </c>
      <c r="M289">
        <v>1519</v>
      </c>
      <c r="N289" t="str">
        <f t="shared" si="8"/>
        <v>Cobble</v>
      </c>
      <c r="O289" t="str">
        <f t="shared" si="9"/>
        <v>SC2</v>
      </c>
      <c r="P289" t="s">
        <v>53</v>
      </c>
    </row>
    <row r="290" spans="1:16" x14ac:dyDescent="0.25">
      <c r="A290" s="39">
        <v>190</v>
      </c>
      <c r="B290" s="38">
        <v>111608</v>
      </c>
      <c r="C290" s="38">
        <v>230000111608</v>
      </c>
      <c r="D290" s="41">
        <v>385</v>
      </c>
      <c r="E290" s="41">
        <v>685</v>
      </c>
      <c r="F290" s="41">
        <v>3</v>
      </c>
      <c r="G290" s="41"/>
      <c r="H290">
        <v>32</v>
      </c>
      <c r="I290">
        <v>160</v>
      </c>
      <c r="J290">
        <v>123</v>
      </c>
      <c r="K290">
        <v>71</v>
      </c>
      <c r="L290">
        <v>128</v>
      </c>
      <c r="M290">
        <v>2236</v>
      </c>
      <c r="N290" t="str">
        <f t="shared" si="8"/>
        <v>Cobble</v>
      </c>
      <c r="O290" t="str">
        <f t="shared" si="9"/>
        <v>SC2</v>
      </c>
      <c r="P290" t="s">
        <v>53</v>
      </c>
    </row>
    <row r="291" spans="1:16" x14ac:dyDescent="0.25">
      <c r="A291" s="39">
        <v>193</v>
      </c>
      <c r="B291" s="38">
        <v>111513</v>
      </c>
      <c r="C291" s="38">
        <v>230000111513</v>
      </c>
      <c r="D291" s="41">
        <v>386</v>
      </c>
      <c r="E291" s="40">
        <v>686</v>
      </c>
      <c r="F291" s="41">
        <v>3</v>
      </c>
      <c r="G291" s="41"/>
      <c r="H291">
        <v>32</v>
      </c>
      <c r="I291">
        <v>148</v>
      </c>
      <c r="J291">
        <v>93</v>
      </c>
      <c r="K291">
        <v>75</v>
      </c>
      <c r="L291">
        <v>90</v>
      </c>
      <c r="M291">
        <v>1599</v>
      </c>
      <c r="N291" t="str">
        <f t="shared" si="8"/>
        <v>Cobble</v>
      </c>
      <c r="O291" t="str">
        <f t="shared" si="9"/>
        <v>SC1</v>
      </c>
      <c r="P291" t="s">
        <v>53</v>
      </c>
    </row>
    <row r="292" spans="1:16" x14ac:dyDescent="0.25">
      <c r="A292" s="39">
        <v>1</v>
      </c>
      <c r="B292" s="38">
        <v>111589</v>
      </c>
      <c r="C292" s="47">
        <v>230000111589</v>
      </c>
      <c r="D292" s="41">
        <v>387</v>
      </c>
      <c r="E292" s="41">
        <v>687</v>
      </c>
      <c r="F292" s="41">
        <v>3</v>
      </c>
      <c r="G292" s="41"/>
      <c r="H292">
        <v>32</v>
      </c>
      <c r="I292">
        <v>125</v>
      </c>
      <c r="J292">
        <v>113</v>
      </c>
      <c r="K292">
        <v>95</v>
      </c>
      <c r="L292">
        <v>128</v>
      </c>
      <c r="M292">
        <v>2284</v>
      </c>
      <c r="N292" t="str">
        <f t="shared" si="8"/>
        <v>Cobble</v>
      </c>
      <c r="O292" t="str">
        <f t="shared" si="9"/>
        <v>SC2</v>
      </c>
      <c r="P292" t="s">
        <v>53</v>
      </c>
    </row>
    <row r="293" spans="1:16" x14ac:dyDescent="0.25">
      <c r="A293" s="42">
        <v>248</v>
      </c>
      <c r="B293" s="38">
        <v>607553</v>
      </c>
      <c r="C293" s="38">
        <v>228000607553</v>
      </c>
      <c r="D293" s="41">
        <v>388</v>
      </c>
      <c r="E293" s="40">
        <v>688</v>
      </c>
      <c r="F293" s="41">
        <v>3</v>
      </c>
      <c r="G293" s="41"/>
      <c r="H293">
        <v>23</v>
      </c>
      <c r="I293">
        <v>76</v>
      </c>
      <c r="J293">
        <v>59</v>
      </c>
      <c r="K293">
        <v>50</v>
      </c>
      <c r="L293" s="43">
        <v>64</v>
      </c>
      <c r="M293" s="43">
        <v>435</v>
      </c>
      <c r="N293" t="str">
        <f t="shared" si="8"/>
        <v>Gravel</v>
      </c>
      <c r="O293" t="str">
        <f t="shared" si="9"/>
        <v>VCG2</v>
      </c>
      <c r="P293" t="s">
        <v>52</v>
      </c>
    </row>
    <row r="294" spans="1:16" x14ac:dyDescent="0.25">
      <c r="A294" s="39">
        <v>187</v>
      </c>
      <c r="B294" s="38">
        <v>111519</v>
      </c>
      <c r="C294" s="38">
        <v>230000111519</v>
      </c>
      <c r="D294" s="41">
        <v>389</v>
      </c>
      <c r="E294" s="41">
        <v>689</v>
      </c>
      <c r="F294" s="41">
        <v>3</v>
      </c>
      <c r="G294" s="41"/>
      <c r="H294">
        <v>32</v>
      </c>
      <c r="I294">
        <v>151</v>
      </c>
      <c r="J294">
        <v>141</v>
      </c>
      <c r="K294">
        <v>52</v>
      </c>
      <c r="L294">
        <v>128</v>
      </c>
      <c r="M294">
        <v>1937</v>
      </c>
      <c r="N294" t="str">
        <f t="shared" si="8"/>
        <v>Cobble</v>
      </c>
      <c r="O294" t="str">
        <f t="shared" si="9"/>
        <v>SC2</v>
      </c>
      <c r="P294" t="s">
        <v>53</v>
      </c>
    </row>
    <row r="295" spans="1:16" x14ac:dyDescent="0.25">
      <c r="A295" s="39">
        <v>220</v>
      </c>
      <c r="B295" s="38">
        <v>111529</v>
      </c>
      <c r="C295" s="38">
        <v>230000111529</v>
      </c>
      <c r="D295" s="41">
        <v>390</v>
      </c>
      <c r="E295" s="40">
        <v>690</v>
      </c>
      <c r="F295" s="41">
        <v>3</v>
      </c>
      <c r="G295" s="41"/>
      <c r="H295">
        <v>32</v>
      </c>
      <c r="I295">
        <v>248</v>
      </c>
      <c r="J295">
        <v>168</v>
      </c>
      <c r="K295">
        <v>104</v>
      </c>
      <c r="L295">
        <v>180</v>
      </c>
      <c r="M295" s="49">
        <v>5200</v>
      </c>
      <c r="N295" t="str">
        <f t="shared" si="8"/>
        <v>Cobble</v>
      </c>
      <c r="O295" t="str">
        <f t="shared" si="9"/>
        <v>LC1</v>
      </c>
      <c r="P295" t="s">
        <v>60</v>
      </c>
    </row>
    <row r="296" spans="1:16" x14ac:dyDescent="0.25">
      <c r="A296" s="44">
        <v>293</v>
      </c>
      <c r="B296" s="45">
        <v>111565</v>
      </c>
      <c r="C296" s="38">
        <v>230000111565</v>
      </c>
      <c r="D296" s="40">
        <v>391</v>
      </c>
      <c r="E296" s="41">
        <v>691</v>
      </c>
      <c r="F296" s="41">
        <v>3</v>
      </c>
      <c r="G296" s="41"/>
      <c r="H296" s="43">
        <v>32</v>
      </c>
      <c r="I296" s="43">
        <v>311</v>
      </c>
      <c r="J296" s="43">
        <v>241</v>
      </c>
      <c r="K296" s="43">
        <v>149</v>
      </c>
      <c r="L296" s="43">
        <v>256</v>
      </c>
      <c r="M296" s="43">
        <v>13100</v>
      </c>
      <c r="N296" t="str">
        <f t="shared" si="8"/>
        <v>Cobble</v>
      </c>
      <c r="O296" t="str">
        <f t="shared" si="9"/>
        <v>LC2</v>
      </c>
      <c r="P296" t="s">
        <v>60</v>
      </c>
    </row>
    <row r="297" spans="1:16" x14ac:dyDescent="0.25">
      <c r="A297" s="42">
        <v>254</v>
      </c>
      <c r="B297" s="38">
        <v>607501</v>
      </c>
      <c r="C297" s="38">
        <v>228000607501</v>
      </c>
      <c r="D297" s="41">
        <v>392</v>
      </c>
      <c r="E297" s="40">
        <v>692</v>
      </c>
      <c r="F297" s="41">
        <v>3</v>
      </c>
      <c r="G297" s="41"/>
      <c r="H297">
        <v>23</v>
      </c>
      <c r="I297">
        <v>78</v>
      </c>
      <c r="J297">
        <v>52</v>
      </c>
      <c r="K297">
        <v>34</v>
      </c>
      <c r="L297" s="43">
        <v>64</v>
      </c>
      <c r="M297" s="43">
        <v>212</v>
      </c>
      <c r="N297" t="str">
        <f t="shared" si="8"/>
        <v>Gravel</v>
      </c>
      <c r="O297" t="str">
        <f t="shared" si="9"/>
        <v>VCG2</v>
      </c>
      <c r="P297" t="s">
        <v>52</v>
      </c>
    </row>
    <row r="298" spans="1:16" x14ac:dyDescent="0.25">
      <c r="A298" s="39">
        <v>146</v>
      </c>
      <c r="B298" s="38">
        <v>111691</v>
      </c>
      <c r="C298" s="38">
        <v>230000111691</v>
      </c>
      <c r="D298" s="41">
        <v>393</v>
      </c>
      <c r="E298" s="41">
        <v>693</v>
      </c>
      <c r="F298" s="41">
        <v>3</v>
      </c>
      <c r="G298" s="41"/>
      <c r="H298">
        <v>32</v>
      </c>
      <c r="I298">
        <v>145</v>
      </c>
      <c r="J298">
        <v>105</v>
      </c>
      <c r="K298">
        <v>63</v>
      </c>
      <c r="L298">
        <v>128</v>
      </c>
      <c r="M298">
        <v>1716</v>
      </c>
      <c r="N298" t="str">
        <f t="shared" si="8"/>
        <v>Cobble</v>
      </c>
      <c r="O298" t="str">
        <f t="shared" si="9"/>
        <v>SC2</v>
      </c>
      <c r="P298" t="s">
        <v>53</v>
      </c>
    </row>
    <row r="299" spans="1:16" x14ac:dyDescent="0.25">
      <c r="A299" s="39">
        <v>186</v>
      </c>
      <c r="B299" s="38">
        <v>111613</v>
      </c>
      <c r="C299" s="38">
        <v>230000111613</v>
      </c>
      <c r="D299" s="41">
        <v>394</v>
      </c>
      <c r="E299" s="40">
        <v>694</v>
      </c>
      <c r="F299" s="41">
        <v>3</v>
      </c>
      <c r="G299" s="41"/>
      <c r="H299">
        <v>32</v>
      </c>
      <c r="I299">
        <v>136</v>
      </c>
      <c r="J299">
        <v>112</v>
      </c>
      <c r="K299">
        <v>43</v>
      </c>
      <c r="L299">
        <v>90</v>
      </c>
      <c r="M299">
        <v>1002</v>
      </c>
      <c r="N299" t="str">
        <f t="shared" si="8"/>
        <v>Cobble</v>
      </c>
      <c r="O299" t="str">
        <f t="shared" si="9"/>
        <v>SC1</v>
      </c>
      <c r="P299" t="s">
        <v>53</v>
      </c>
    </row>
    <row r="300" spans="1:16" x14ac:dyDescent="0.25">
      <c r="A300" s="39">
        <v>195</v>
      </c>
      <c r="B300" s="38">
        <v>111505</v>
      </c>
      <c r="C300" s="38">
        <v>230000111505</v>
      </c>
      <c r="D300" s="41">
        <v>395</v>
      </c>
      <c r="E300" s="41">
        <v>695</v>
      </c>
      <c r="F300" s="41">
        <v>3</v>
      </c>
      <c r="G300" s="41"/>
      <c r="H300">
        <v>32</v>
      </c>
      <c r="I300">
        <v>117</v>
      </c>
      <c r="J300">
        <v>77</v>
      </c>
      <c r="K300">
        <v>71</v>
      </c>
      <c r="L300">
        <v>90</v>
      </c>
      <c r="M300">
        <v>941</v>
      </c>
      <c r="N300" t="str">
        <f t="shared" si="8"/>
        <v>Cobble</v>
      </c>
      <c r="O300" t="str">
        <f t="shared" si="9"/>
        <v>SC1</v>
      </c>
      <c r="P300" t="s">
        <v>53</v>
      </c>
    </row>
    <row r="301" spans="1:16" x14ac:dyDescent="0.25">
      <c r="A301" s="39">
        <v>184</v>
      </c>
      <c r="B301" s="38">
        <v>111511</v>
      </c>
      <c r="C301" s="38">
        <v>230000111511</v>
      </c>
      <c r="D301" s="41">
        <v>396</v>
      </c>
      <c r="E301" s="40">
        <v>696</v>
      </c>
      <c r="F301" s="41">
        <v>3</v>
      </c>
      <c r="G301" s="41"/>
      <c r="H301">
        <v>32</v>
      </c>
      <c r="I301">
        <v>106</v>
      </c>
      <c r="J301">
        <v>93</v>
      </c>
      <c r="K301">
        <v>80</v>
      </c>
      <c r="L301">
        <v>90</v>
      </c>
      <c r="M301">
        <v>1175</v>
      </c>
      <c r="N301" t="str">
        <f t="shared" si="8"/>
        <v>Cobble</v>
      </c>
      <c r="O301" t="str">
        <f t="shared" si="9"/>
        <v>SC1</v>
      </c>
      <c r="P301" t="s">
        <v>53</v>
      </c>
    </row>
    <row r="302" spans="1:16" x14ac:dyDescent="0.25">
      <c r="A302" s="39">
        <v>7</v>
      </c>
      <c r="B302" s="38">
        <v>111610</v>
      </c>
      <c r="C302" s="38">
        <v>230000111610</v>
      </c>
      <c r="D302" s="41">
        <v>397</v>
      </c>
      <c r="E302" s="41">
        <v>697</v>
      </c>
      <c r="F302" s="41">
        <v>3</v>
      </c>
      <c r="G302" s="41"/>
      <c r="H302">
        <v>32</v>
      </c>
      <c r="I302">
        <v>130</v>
      </c>
      <c r="J302">
        <v>85</v>
      </c>
      <c r="K302">
        <v>56</v>
      </c>
      <c r="L302">
        <v>90</v>
      </c>
      <c r="M302">
        <v>936</v>
      </c>
      <c r="N302" t="str">
        <f t="shared" si="8"/>
        <v>Cobble</v>
      </c>
      <c r="O302" t="str">
        <f t="shared" si="9"/>
        <v>SC1</v>
      </c>
      <c r="P302" t="s">
        <v>53</v>
      </c>
    </row>
    <row r="303" spans="1:16" x14ac:dyDescent="0.25">
      <c r="A303" s="39">
        <v>182</v>
      </c>
      <c r="B303" s="38">
        <v>111569</v>
      </c>
      <c r="C303" s="38">
        <v>230000111569</v>
      </c>
      <c r="D303" s="40">
        <v>398</v>
      </c>
      <c r="E303" s="40">
        <v>698</v>
      </c>
      <c r="F303" s="41">
        <v>3</v>
      </c>
      <c r="G303" s="41"/>
      <c r="H303">
        <v>32</v>
      </c>
      <c r="I303">
        <v>94</v>
      </c>
      <c r="J303">
        <v>71</v>
      </c>
      <c r="K303">
        <v>67</v>
      </c>
      <c r="L303">
        <v>90</v>
      </c>
      <c r="M303">
        <v>638</v>
      </c>
      <c r="N303" t="str">
        <f t="shared" si="8"/>
        <v>Cobble</v>
      </c>
      <c r="O303" t="str">
        <f t="shared" si="9"/>
        <v>SC1</v>
      </c>
      <c r="P303" t="s">
        <v>53</v>
      </c>
    </row>
    <row r="304" spans="1:16" x14ac:dyDescent="0.25">
      <c r="A304" s="42">
        <v>221</v>
      </c>
      <c r="B304" s="45">
        <v>607518</v>
      </c>
      <c r="C304" s="45">
        <v>228000607518</v>
      </c>
      <c r="D304" s="50">
        <v>399</v>
      </c>
      <c r="E304" s="41">
        <v>699</v>
      </c>
      <c r="F304" s="41">
        <v>3</v>
      </c>
      <c r="G304" s="41"/>
      <c r="H304" s="43">
        <v>23</v>
      </c>
      <c r="I304" s="43">
        <v>86</v>
      </c>
      <c r="J304" s="43">
        <v>66</v>
      </c>
      <c r="K304" s="43">
        <v>38</v>
      </c>
      <c r="L304" s="43">
        <v>64</v>
      </c>
      <c r="M304" s="43" t="s">
        <v>25</v>
      </c>
      <c r="N304" t="str">
        <f t="shared" si="8"/>
        <v>Gravel</v>
      </c>
      <c r="O304" t="str">
        <f t="shared" si="9"/>
        <v>VCG2</v>
      </c>
      <c r="P304" t="s">
        <v>52</v>
      </c>
    </row>
    <row r="305" spans="1:17" x14ac:dyDescent="0.25">
      <c r="A305" s="39">
        <v>142</v>
      </c>
      <c r="B305" s="38">
        <v>111588</v>
      </c>
      <c r="C305" s="38">
        <v>230000111588</v>
      </c>
      <c r="D305" s="41" t="s">
        <v>70</v>
      </c>
      <c r="E305" s="41" t="s">
        <v>70</v>
      </c>
      <c r="F305" s="41" t="s">
        <v>25</v>
      </c>
      <c r="G305" s="41"/>
      <c r="H305">
        <v>32</v>
      </c>
      <c r="I305">
        <v>110</v>
      </c>
      <c r="J305">
        <v>77</v>
      </c>
      <c r="K305">
        <v>55</v>
      </c>
      <c r="L305">
        <v>90</v>
      </c>
      <c r="M305">
        <v>937</v>
      </c>
      <c r="N305" t="str">
        <f t="shared" si="8"/>
        <v>Cobble</v>
      </c>
      <c r="O305" t="str">
        <f t="shared" si="9"/>
        <v>SC1</v>
      </c>
      <c r="P305" t="s">
        <v>53</v>
      </c>
    </row>
    <row r="306" spans="1:17" x14ac:dyDescent="0.25">
      <c r="A306" s="39">
        <v>57</v>
      </c>
      <c r="B306" s="38">
        <v>111639</v>
      </c>
      <c r="C306" s="38">
        <v>230000111639</v>
      </c>
      <c r="D306" s="41" t="s">
        <v>70</v>
      </c>
      <c r="E306" s="41" t="s">
        <v>70</v>
      </c>
      <c r="F306" s="41" t="s">
        <v>25</v>
      </c>
      <c r="G306" s="41"/>
      <c r="H306">
        <v>32</v>
      </c>
      <c r="I306">
        <v>116</v>
      </c>
      <c r="J306">
        <v>98</v>
      </c>
      <c r="K306">
        <v>53</v>
      </c>
      <c r="L306">
        <v>90</v>
      </c>
      <c r="M306">
        <v>714</v>
      </c>
      <c r="N306" t="str">
        <f t="shared" si="8"/>
        <v>Cobble</v>
      </c>
      <c r="O306" t="str">
        <f t="shared" si="9"/>
        <v>SC1</v>
      </c>
      <c r="P306" t="s">
        <v>53</v>
      </c>
    </row>
    <row r="307" spans="1:17" x14ac:dyDescent="0.25">
      <c r="A307" s="39">
        <v>159</v>
      </c>
      <c r="B307" s="38">
        <v>111690</v>
      </c>
      <c r="C307" s="38">
        <v>230000111690</v>
      </c>
      <c r="D307" s="41" t="s">
        <v>70</v>
      </c>
      <c r="E307" s="41" t="s">
        <v>70</v>
      </c>
      <c r="F307" s="41" t="s">
        <v>25</v>
      </c>
      <c r="G307" s="41"/>
      <c r="H307">
        <v>32</v>
      </c>
      <c r="I307">
        <v>170</v>
      </c>
      <c r="J307">
        <v>106</v>
      </c>
      <c r="K307">
        <v>83</v>
      </c>
      <c r="L307">
        <v>128</v>
      </c>
      <c r="M307">
        <v>2708</v>
      </c>
      <c r="N307" t="str">
        <f t="shared" si="8"/>
        <v>Cobble</v>
      </c>
      <c r="O307" t="str">
        <f t="shared" si="9"/>
        <v>SC2</v>
      </c>
      <c r="P307" t="s">
        <v>53</v>
      </c>
    </row>
    <row r="308" spans="1:17" x14ac:dyDescent="0.25">
      <c r="A308" s="64">
        <v>265</v>
      </c>
      <c r="B308" s="65">
        <v>607529</v>
      </c>
      <c r="C308" s="65">
        <v>228000607529</v>
      </c>
      <c r="D308" s="66" t="s">
        <v>70</v>
      </c>
      <c r="E308" s="66" t="s">
        <v>70</v>
      </c>
      <c r="F308" s="66" t="s">
        <v>25</v>
      </c>
      <c r="G308" s="66"/>
      <c r="H308" s="7">
        <v>23</v>
      </c>
      <c r="I308" s="7">
        <v>113</v>
      </c>
      <c r="J308" s="7">
        <v>52</v>
      </c>
      <c r="K308" s="7">
        <v>43</v>
      </c>
      <c r="L308" s="67">
        <v>64</v>
      </c>
      <c r="M308" s="67">
        <v>475</v>
      </c>
      <c r="N308" s="7" t="str">
        <f t="shared" si="8"/>
        <v>Gravel</v>
      </c>
      <c r="O308" s="7" t="str">
        <f t="shared" si="9"/>
        <v>VCG2</v>
      </c>
      <c r="P308" s="7" t="s">
        <v>52</v>
      </c>
      <c r="Q308" t="s">
        <v>94</v>
      </c>
    </row>
    <row r="309" spans="1:17" x14ac:dyDescent="0.25">
      <c r="A309" s="14"/>
      <c r="B309" s="1"/>
      <c r="C309" s="1">
        <v>226001370342</v>
      </c>
      <c r="D309" s="41" t="s">
        <v>70</v>
      </c>
      <c r="E309" s="41" t="s">
        <v>70</v>
      </c>
      <c r="F309" s="68" t="s">
        <v>25</v>
      </c>
      <c r="G309" s="61">
        <v>1</v>
      </c>
      <c r="H309">
        <v>12</v>
      </c>
      <c r="I309">
        <v>29</v>
      </c>
      <c r="J309">
        <v>17</v>
      </c>
      <c r="K309">
        <v>10</v>
      </c>
      <c r="L309">
        <v>16</v>
      </c>
      <c r="M309">
        <v>7.81</v>
      </c>
      <c r="N309" t="str">
        <f t="shared" ref="N309:N372" si="10">IF(L309&lt;=2,"silt",(IF(L309&lt;=64,"Gravel",(IF(L309&lt;=256,"Cobble",(IF(L309&lt;=2048,"Boulder")))))))</f>
        <v>Gravel</v>
      </c>
      <c r="O309" t="str">
        <f t="shared" si="9"/>
        <v>MG2</v>
      </c>
      <c r="P309" t="str">
        <f t="shared" ref="P309:P365" si="11">IF(L309&lt;=2,"silt",(IF(L309&lt;=4,"VFG",(IF(L309&lt;=8,"FG",(IF(L309&lt;=16,"MG",(IF(L309&lt;=32,"CG",(IF(L309&lt;=64,"VCG",(IF(L309&lt;=128,"SC",(IF(L309&lt;=256,"LC",(IF(L309&lt;=512,"SB",(IF(L309&lt;=1024,"MB",(IF(L309&lt;=2048,"LVLB")))))))))))))))))))))</f>
        <v>MG</v>
      </c>
    </row>
    <row r="310" spans="1:17" x14ac:dyDescent="0.25">
      <c r="A310" s="15"/>
      <c r="B310" s="1"/>
      <c r="C310" s="1">
        <v>226001370356</v>
      </c>
      <c r="D310" s="41" t="s">
        <v>70</v>
      </c>
      <c r="E310" s="41" t="s">
        <v>70</v>
      </c>
      <c r="F310" s="68" t="s">
        <v>25</v>
      </c>
      <c r="G310" s="61">
        <v>1</v>
      </c>
      <c r="H310">
        <v>12</v>
      </c>
      <c r="I310">
        <v>36</v>
      </c>
      <c r="J310">
        <v>17</v>
      </c>
      <c r="K310">
        <v>8</v>
      </c>
      <c r="L310">
        <v>16</v>
      </c>
      <c r="M310">
        <v>6.6239999999999997</v>
      </c>
      <c r="N310" t="str">
        <f t="shared" si="10"/>
        <v>Gravel</v>
      </c>
      <c r="O310" t="str">
        <f t="shared" si="9"/>
        <v>MG2</v>
      </c>
      <c r="P310" t="str">
        <f t="shared" si="11"/>
        <v>MG</v>
      </c>
    </row>
    <row r="311" spans="1:17" x14ac:dyDescent="0.25">
      <c r="A311" s="15"/>
      <c r="B311" s="1"/>
      <c r="C311" s="1">
        <v>226001370318</v>
      </c>
      <c r="D311" s="41" t="s">
        <v>70</v>
      </c>
      <c r="E311" s="41" t="s">
        <v>70</v>
      </c>
      <c r="F311" s="68" t="s">
        <v>25</v>
      </c>
      <c r="G311" s="61">
        <v>1</v>
      </c>
      <c r="H311">
        <v>12</v>
      </c>
      <c r="I311">
        <v>28</v>
      </c>
      <c r="J311">
        <v>16</v>
      </c>
      <c r="K311">
        <v>8</v>
      </c>
      <c r="L311">
        <v>16</v>
      </c>
      <c r="M311">
        <v>6.6180000000000003</v>
      </c>
      <c r="N311" t="str">
        <f t="shared" si="10"/>
        <v>Gravel</v>
      </c>
      <c r="O311" t="str">
        <f>IF(L311 &lt;=2, "silt", IF(L311&lt;=2.8, "VFG1", (IF(L311&lt;=4, "VFG2",(IF(L311&lt;=5.6, "FG1",(IF(L311&lt;=8, "FG2",(IF(L311&lt;=11, "MG1",(IF(L311&lt;=16, "MG2",(IF(L311&lt;=22.6, "CG1",(IF(L311&lt;=32, "CG2",(IF(L311&lt;=45, "VCG1",(IF(L311&lt;=64, "VCG2",(IF(L311&lt;=90, "SC1",(IF(L311&lt;=128, "SC2",(IF(L311&lt;=180, "LC1",(IF(L311&lt;=256, "LC2",(IF(L311&lt;=362, "SB1",(IF(L311&lt;=512, "SB2",(IF(L311&lt;=1024, "MB",(IF(L311&lt;=2048, "LVLB"))))))))))))))))))))))))))))))))))))</f>
        <v>MG2</v>
      </c>
      <c r="P311" t="str">
        <f t="shared" si="11"/>
        <v>MG</v>
      </c>
    </row>
    <row r="312" spans="1:17" x14ac:dyDescent="0.25">
      <c r="A312" s="15"/>
      <c r="B312" s="1"/>
      <c r="C312" s="1">
        <v>226001370341</v>
      </c>
      <c r="D312" s="41" t="s">
        <v>70</v>
      </c>
      <c r="E312" s="41" t="s">
        <v>70</v>
      </c>
      <c r="F312" s="68" t="s">
        <v>25</v>
      </c>
      <c r="G312" s="61" t="s">
        <v>74</v>
      </c>
      <c r="H312">
        <v>12</v>
      </c>
      <c r="I312">
        <v>21</v>
      </c>
      <c r="J312">
        <v>17</v>
      </c>
      <c r="K312">
        <v>9</v>
      </c>
      <c r="L312">
        <v>16</v>
      </c>
      <c r="M312">
        <v>5.1340000000000003</v>
      </c>
      <c r="N312" t="str">
        <f t="shared" si="10"/>
        <v>Gravel</v>
      </c>
      <c r="O312" t="str">
        <f t="shared" si="9"/>
        <v>MG2</v>
      </c>
      <c r="P312" t="str">
        <f t="shared" si="11"/>
        <v>MG</v>
      </c>
    </row>
    <row r="313" spans="1:17" x14ac:dyDescent="0.25">
      <c r="A313" s="15"/>
      <c r="B313" s="1"/>
      <c r="C313" s="1">
        <v>226001370337</v>
      </c>
      <c r="D313" s="41" t="s">
        <v>70</v>
      </c>
      <c r="E313" s="41" t="s">
        <v>70</v>
      </c>
      <c r="F313" s="68" t="s">
        <v>25</v>
      </c>
      <c r="G313" s="61">
        <v>1</v>
      </c>
      <c r="H313">
        <v>12</v>
      </c>
      <c r="I313">
        <v>24</v>
      </c>
      <c r="J313">
        <v>17</v>
      </c>
      <c r="K313">
        <v>8</v>
      </c>
      <c r="L313">
        <v>16</v>
      </c>
      <c r="M313">
        <v>5.73</v>
      </c>
      <c r="N313" t="str">
        <f t="shared" si="10"/>
        <v>Gravel</v>
      </c>
      <c r="O313" t="str">
        <f t="shared" si="9"/>
        <v>MG2</v>
      </c>
      <c r="P313" t="str">
        <f t="shared" si="11"/>
        <v>MG</v>
      </c>
    </row>
    <row r="314" spans="1:17" x14ac:dyDescent="0.25">
      <c r="A314" s="15"/>
      <c r="B314" s="1"/>
      <c r="C314" s="1">
        <v>226001370300</v>
      </c>
      <c r="D314" s="41" t="s">
        <v>70</v>
      </c>
      <c r="E314" s="41" t="s">
        <v>70</v>
      </c>
      <c r="F314" s="68" t="s">
        <v>25</v>
      </c>
      <c r="G314" s="61"/>
      <c r="H314">
        <v>12</v>
      </c>
      <c r="I314">
        <v>24</v>
      </c>
      <c r="J314">
        <v>15</v>
      </c>
      <c r="K314">
        <v>13</v>
      </c>
      <c r="L314">
        <v>16</v>
      </c>
      <c r="M314">
        <v>5.7910000000000004</v>
      </c>
      <c r="N314" t="str">
        <f t="shared" si="10"/>
        <v>Gravel</v>
      </c>
      <c r="O314" t="str">
        <f t="shared" si="9"/>
        <v>MG2</v>
      </c>
      <c r="P314" t="str">
        <f t="shared" si="11"/>
        <v>MG</v>
      </c>
    </row>
    <row r="315" spans="1:17" x14ac:dyDescent="0.25">
      <c r="A315" s="15"/>
      <c r="B315" s="1"/>
      <c r="C315" s="1">
        <v>226001370321</v>
      </c>
      <c r="D315" s="41" t="s">
        <v>70</v>
      </c>
      <c r="E315" s="41" t="s">
        <v>70</v>
      </c>
      <c r="F315" s="68" t="s">
        <v>25</v>
      </c>
      <c r="G315" s="61" t="s">
        <v>73</v>
      </c>
      <c r="H315">
        <v>12</v>
      </c>
      <c r="I315">
        <v>25</v>
      </c>
      <c r="J315">
        <v>12</v>
      </c>
      <c r="K315">
        <v>7</v>
      </c>
      <c r="L315">
        <v>16</v>
      </c>
      <c r="M315">
        <v>3.9580000000000002</v>
      </c>
      <c r="N315" t="str">
        <f t="shared" si="10"/>
        <v>Gravel</v>
      </c>
      <c r="O315" t="str">
        <f t="shared" si="9"/>
        <v>MG2</v>
      </c>
      <c r="P315" t="str">
        <f t="shared" si="11"/>
        <v>MG</v>
      </c>
    </row>
    <row r="316" spans="1:17" x14ac:dyDescent="0.25">
      <c r="A316" s="15"/>
      <c r="B316" s="1"/>
      <c r="C316" s="1">
        <v>226001370370</v>
      </c>
      <c r="D316" s="41" t="s">
        <v>70</v>
      </c>
      <c r="E316" s="41" t="s">
        <v>70</v>
      </c>
      <c r="F316" s="68" t="s">
        <v>25</v>
      </c>
      <c r="G316" s="61" t="s">
        <v>65</v>
      </c>
      <c r="H316">
        <v>12</v>
      </c>
      <c r="I316">
        <v>25</v>
      </c>
      <c r="J316">
        <v>17</v>
      </c>
      <c r="K316">
        <v>13</v>
      </c>
      <c r="L316">
        <v>16</v>
      </c>
      <c r="M316">
        <v>9.3520000000000003</v>
      </c>
      <c r="N316" t="str">
        <f t="shared" si="10"/>
        <v>Gravel</v>
      </c>
      <c r="O316" t="str">
        <f t="shared" si="9"/>
        <v>MG2</v>
      </c>
      <c r="P316" t="str">
        <f t="shared" si="11"/>
        <v>MG</v>
      </c>
    </row>
    <row r="317" spans="1:17" x14ac:dyDescent="0.25">
      <c r="A317" s="15"/>
      <c r="B317" s="1"/>
      <c r="C317" s="1">
        <v>226001370330</v>
      </c>
      <c r="D317" s="41" t="s">
        <v>70</v>
      </c>
      <c r="E317" s="41" t="s">
        <v>70</v>
      </c>
      <c r="F317" s="68" t="s">
        <v>25</v>
      </c>
      <c r="G317" s="61" t="s">
        <v>65</v>
      </c>
      <c r="H317">
        <v>12</v>
      </c>
      <c r="I317">
        <v>22</v>
      </c>
      <c r="J317">
        <v>15</v>
      </c>
      <c r="K317">
        <v>14</v>
      </c>
      <c r="L317">
        <v>16</v>
      </c>
      <c r="M317">
        <v>8.2050000000000001</v>
      </c>
      <c r="N317" t="str">
        <f t="shared" si="10"/>
        <v>Gravel</v>
      </c>
      <c r="O317" t="str">
        <f t="shared" si="9"/>
        <v>MG2</v>
      </c>
      <c r="P317" t="str">
        <f t="shared" si="11"/>
        <v>MG</v>
      </c>
    </row>
    <row r="318" spans="1:17" x14ac:dyDescent="0.25">
      <c r="A318" s="15"/>
      <c r="B318" s="1"/>
      <c r="C318" s="1">
        <v>226001370397</v>
      </c>
      <c r="D318" s="41" t="s">
        <v>70</v>
      </c>
      <c r="E318" s="41" t="s">
        <v>70</v>
      </c>
      <c r="F318" s="68" t="s">
        <v>25</v>
      </c>
      <c r="G318" s="61" t="s">
        <v>65</v>
      </c>
      <c r="H318">
        <v>12</v>
      </c>
      <c r="I318">
        <v>20</v>
      </c>
      <c r="J318">
        <v>18</v>
      </c>
      <c r="K318">
        <v>7</v>
      </c>
      <c r="L318">
        <v>16</v>
      </c>
      <c r="M318">
        <v>3.093</v>
      </c>
      <c r="N318" t="str">
        <f t="shared" si="10"/>
        <v>Gravel</v>
      </c>
      <c r="O318" t="str">
        <f t="shared" si="9"/>
        <v>MG2</v>
      </c>
      <c r="P318" t="str">
        <f t="shared" si="11"/>
        <v>MG</v>
      </c>
    </row>
    <row r="319" spans="1:17" x14ac:dyDescent="0.25">
      <c r="A319" s="15"/>
      <c r="B319" s="1"/>
      <c r="C319" s="1">
        <v>226001370385</v>
      </c>
      <c r="D319" s="41" t="s">
        <v>70</v>
      </c>
      <c r="E319" s="41" t="s">
        <v>70</v>
      </c>
      <c r="F319" s="68" t="s">
        <v>25</v>
      </c>
      <c r="G319" s="61"/>
      <c r="H319">
        <v>12</v>
      </c>
      <c r="I319">
        <v>22</v>
      </c>
      <c r="J319">
        <v>17</v>
      </c>
      <c r="K319">
        <v>13</v>
      </c>
      <c r="L319">
        <v>16</v>
      </c>
      <c r="M319">
        <v>6.3710000000000004</v>
      </c>
      <c r="N319" t="str">
        <f t="shared" si="10"/>
        <v>Gravel</v>
      </c>
      <c r="O319" t="str">
        <f t="shared" si="9"/>
        <v>MG2</v>
      </c>
      <c r="P319" t="str">
        <f t="shared" si="11"/>
        <v>MG</v>
      </c>
    </row>
    <row r="320" spans="1:17" x14ac:dyDescent="0.25">
      <c r="A320" s="15"/>
      <c r="B320" s="1"/>
      <c r="C320" s="1">
        <v>226001370376</v>
      </c>
      <c r="D320" s="41" t="s">
        <v>70</v>
      </c>
      <c r="E320" s="41" t="s">
        <v>70</v>
      </c>
      <c r="F320" s="68" t="s">
        <v>25</v>
      </c>
      <c r="G320" s="61">
        <v>1</v>
      </c>
      <c r="H320">
        <v>12</v>
      </c>
      <c r="I320">
        <v>25</v>
      </c>
      <c r="J320">
        <v>17</v>
      </c>
      <c r="K320">
        <v>7</v>
      </c>
      <c r="L320">
        <v>16</v>
      </c>
      <c r="M320">
        <v>5.5940000000000003</v>
      </c>
      <c r="N320" t="str">
        <f t="shared" si="10"/>
        <v>Gravel</v>
      </c>
      <c r="O320" t="str">
        <f t="shared" si="9"/>
        <v>MG2</v>
      </c>
      <c r="P320" t="str">
        <f t="shared" si="11"/>
        <v>MG</v>
      </c>
    </row>
    <row r="321" spans="1:16" x14ac:dyDescent="0.25">
      <c r="A321" s="15"/>
      <c r="B321" s="1"/>
      <c r="C321" s="1">
        <v>231000039796</v>
      </c>
      <c r="D321" s="41" t="s">
        <v>70</v>
      </c>
      <c r="E321" s="41" t="s">
        <v>70</v>
      </c>
      <c r="F321" s="68" t="s">
        <v>25</v>
      </c>
      <c r="G321" s="61"/>
      <c r="H321">
        <v>14</v>
      </c>
      <c r="I321">
        <v>52</v>
      </c>
      <c r="J321">
        <v>35</v>
      </c>
      <c r="K321">
        <v>16</v>
      </c>
      <c r="L321">
        <v>32</v>
      </c>
      <c r="M321">
        <v>58</v>
      </c>
      <c r="N321" t="str">
        <f t="shared" si="10"/>
        <v>Gravel</v>
      </c>
      <c r="O321" t="str">
        <f t="shared" si="9"/>
        <v>CG2</v>
      </c>
      <c r="P321" t="str">
        <f t="shared" si="11"/>
        <v>CG</v>
      </c>
    </row>
    <row r="322" spans="1:16" x14ac:dyDescent="0.25">
      <c r="A322" s="15"/>
      <c r="B322" s="1"/>
      <c r="C322" s="1">
        <v>231000039720</v>
      </c>
      <c r="D322" s="41" t="s">
        <v>70</v>
      </c>
      <c r="E322" s="41" t="s">
        <v>70</v>
      </c>
      <c r="F322" s="68" t="s">
        <v>25</v>
      </c>
      <c r="G322" s="61">
        <v>1</v>
      </c>
      <c r="H322">
        <v>14</v>
      </c>
      <c r="I322">
        <v>88</v>
      </c>
      <c r="J322">
        <v>39</v>
      </c>
      <c r="K322">
        <v>14</v>
      </c>
      <c r="L322">
        <v>32</v>
      </c>
      <c r="M322">
        <v>82</v>
      </c>
      <c r="N322" t="str">
        <f t="shared" si="10"/>
        <v>Gravel</v>
      </c>
      <c r="O322" t="str">
        <f t="shared" si="9"/>
        <v>CG2</v>
      </c>
      <c r="P322" t="str">
        <f t="shared" si="11"/>
        <v>CG</v>
      </c>
    </row>
    <row r="323" spans="1:16" x14ac:dyDescent="0.25">
      <c r="A323" s="15"/>
      <c r="B323" s="1"/>
      <c r="C323" s="1">
        <v>231000039789</v>
      </c>
      <c r="D323" s="41" t="s">
        <v>70</v>
      </c>
      <c r="E323" s="41" t="s">
        <v>70</v>
      </c>
      <c r="F323" s="68" t="s">
        <v>25</v>
      </c>
      <c r="G323" s="61"/>
      <c r="H323">
        <v>14</v>
      </c>
      <c r="I323">
        <v>60</v>
      </c>
      <c r="J323">
        <v>31</v>
      </c>
      <c r="K323">
        <v>24</v>
      </c>
      <c r="L323">
        <v>32</v>
      </c>
      <c r="M323">
        <v>57</v>
      </c>
      <c r="N323" t="str">
        <f t="shared" si="10"/>
        <v>Gravel</v>
      </c>
      <c r="O323" t="str">
        <f t="shared" si="9"/>
        <v>CG2</v>
      </c>
      <c r="P323" t="str">
        <f t="shared" si="11"/>
        <v>CG</v>
      </c>
    </row>
    <row r="324" spans="1:16" x14ac:dyDescent="0.25">
      <c r="A324" s="15"/>
      <c r="B324" s="1"/>
      <c r="C324" s="1">
        <v>231000039767</v>
      </c>
      <c r="D324" s="41" t="s">
        <v>70</v>
      </c>
      <c r="E324" s="41" t="s">
        <v>70</v>
      </c>
      <c r="F324" s="68" t="s">
        <v>25</v>
      </c>
      <c r="G324" s="61"/>
      <c r="H324">
        <v>14</v>
      </c>
      <c r="I324">
        <v>50</v>
      </c>
      <c r="J324">
        <v>35</v>
      </c>
      <c r="K324">
        <v>21</v>
      </c>
      <c r="L324">
        <v>32</v>
      </c>
      <c r="M324">
        <v>67</v>
      </c>
      <c r="N324" t="str">
        <f t="shared" si="10"/>
        <v>Gravel</v>
      </c>
      <c r="O324" t="str">
        <f t="shared" si="9"/>
        <v>CG2</v>
      </c>
      <c r="P324" t="str">
        <f t="shared" si="11"/>
        <v>CG</v>
      </c>
    </row>
    <row r="325" spans="1:16" x14ac:dyDescent="0.25">
      <c r="A325" s="15"/>
      <c r="B325" s="1"/>
      <c r="C325" s="1">
        <v>231000039793</v>
      </c>
      <c r="D325" s="41" t="s">
        <v>70</v>
      </c>
      <c r="E325" s="41" t="s">
        <v>70</v>
      </c>
      <c r="F325" s="68" t="s">
        <v>25</v>
      </c>
      <c r="G325" s="61"/>
      <c r="H325">
        <v>14</v>
      </c>
      <c r="I325">
        <v>61</v>
      </c>
      <c r="J325">
        <v>35</v>
      </c>
      <c r="K325">
        <v>26</v>
      </c>
      <c r="L325">
        <v>32</v>
      </c>
      <c r="M325">
        <v>81.5</v>
      </c>
      <c r="N325" t="str">
        <f t="shared" si="10"/>
        <v>Gravel</v>
      </c>
      <c r="O325" t="str">
        <f t="shared" si="9"/>
        <v>CG2</v>
      </c>
      <c r="P325" t="str">
        <f t="shared" si="11"/>
        <v>CG</v>
      </c>
    </row>
    <row r="326" spans="1:16" x14ac:dyDescent="0.25">
      <c r="A326" s="15"/>
      <c r="B326" s="1"/>
      <c r="C326" s="1">
        <v>231000039778</v>
      </c>
      <c r="D326" s="41" t="s">
        <v>70</v>
      </c>
      <c r="E326" s="41" t="s">
        <v>70</v>
      </c>
      <c r="F326" s="68" t="s">
        <v>25</v>
      </c>
      <c r="G326" s="61"/>
      <c r="H326">
        <v>14</v>
      </c>
      <c r="I326">
        <v>54</v>
      </c>
      <c r="J326">
        <v>33</v>
      </c>
      <c r="K326">
        <v>22</v>
      </c>
      <c r="L326">
        <v>45</v>
      </c>
      <c r="M326">
        <v>61</v>
      </c>
      <c r="N326" t="str">
        <f t="shared" si="10"/>
        <v>Gravel</v>
      </c>
      <c r="O326" t="str">
        <f t="shared" ref="O326:O389" si="12">IF(L326 &lt;=2, "silt", IF(L326&lt;=2.8, "VFG1", (IF(L326&lt;=4, "VFG2",(IF(L326&lt;=5.6, "FG1",(IF(L326&lt;=8, "FG2",(IF(L326&lt;=11, "MG1",(IF(L326&lt;=16, "MG2",(IF(L326&lt;=22.6, "CG1",(IF(L326&lt;=32, "CG2",(IF(L326&lt;=45, "VCG1",(IF(L326&lt;=64, "VCG2",(IF(L326&lt;=90, "SC1",(IF(L326&lt;=128, "SC2",(IF(L326&lt;=180, "LC1",(IF(L326&lt;=256, "LC2",(IF(L326&lt;=362, "SB1",(IF(L326&lt;=512, "SB2",(IF(L326&lt;=1024, "MB",(IF(L326&lt;=2048, "LVLB"))))))))))))))))))))))))))))))))))))</f>
        <v>VCG1</v>
      </c>
      <c r="P326" t="str">
        <f t="shared" si="11"/>
        <v>VCG</v>
      </c>
    </row>
    <row r="327" spans="1:16" x14ac:dyDescent="0.25">
      <c r="A327" s="15"/>
      <c r="B327" s="1"/>
      <c r="C327" s="1">
        <v>231000039788</v>
      </c>
      <c r="D327" s="41" t="s">
        <v>70</v>
      </c>
      <c r="E327" s="41" t="s">
        <v>70</v>
      </c>
      <c r="F327" s="68" t="s">
        <v>25</v>
      </c>
      <c r="G327" s="61" t="s">
        <v>73</v>
      </c>
      <c r="H327">
        <v>14</v>
      </c>
      <c r="I327">
        <v>51</v>
      </c>
      <c r="J327">
        <v>36</v>
      </c>
      <c r="K327">
        <v>18</v>
      </c>
      <c r="L327">
        <v>32</v>
      </c>
      <c r="M327">
        <v>65</v>
      </c>
      <c r="N327" t="str">
        <f t="shared" si="10"/>
        <v>Gravel</v>
      </c>
      <c r="O327" t="str">
        <f t="shared" si="12"/>
        <v>CG2</v>
      </c>
      <c r="P327" t="str">
        <f t="shared" si="11"/>
        <v>CG</v>
      </c>
    </row>
    <row r="328" spans="1:16" x14ac:dyDescent="0.25">
      <c r="A328" s="15"/>
      <c r="B328" s="1"/>
      <c r="C328" s="1">
        <v>231000039732</v>
      </c>
      <c r="D328" s="41" t="s">
        <v>70</v>
      </c>
      <c r="E328" s="41" t="s">
        <v>70</v>
      </c>
      <c r="F328" s="68" t="s">
        <v>25</v>
      </c>
      <c r="G328" s="61" t="s">
        <v>74</v>
      </c>
      <c r="H328">
        <v>14</v>
      </c>
      <c r="I328">
        <v>43</v>
      </c>
      <c r="J328">
        <v>38</v>
      </c>
      <c r="K328">
        <v>19</v>
      </c>
      <c r="L328">
        <v>32</v>
      </c>
      <c r="M328">
        <v>46</v>
      </c>
      <c r="N328" t="str">
        <f t="shared" si="10"/>
        <v>Gravel</v>
      </c>
      <c r="O328" t="str">
        <f t="shared" si="12"/>
        <v>CG2</v>
      </c>
      <c r="P328" t="str">
        <f t="shared" si="11"/>
        <v>CG</v>
      </c>
    </row>
    <row r="329" spans="1:16" x14ac:dyDescent="0.25">
      <c r="A329" s="15"/>
      <c r="B329" s="1"/>
      <c r="C329" s="1">
        <v>231000039751</v>
      </c>
      <c r="D329" s="41" t="s">
        <v>70</v>
      </c>
      <c r="E329" s="41" t="s">
        <v>70</v>
      </c>
      <c r="F329" s="68" t="s">
        <v>25</v>
      </c>
      <c r="G329" s="61" t="s">
        <v>65</v>
      </c>
      <c r="H329">
        <v>14</v>
      </c>
      <c r="I329">
        <v>36</v>
      </c>
      <c r="J329">
        <v>32</v>
      </c>
      <c r="K329">
        <v>31</v>
      </c>
      <c r="L329">
        <v>32</v>
      </c>
      <c r="M329">
        <v>58</v>
      </c>
      <c r="N329" t="str">
        <f t="shared" si="10"/>
        <v>Gravel</v>
      </c>
      <c r="O329" t="str">
        <f t="shared" si="12"/>
        <v>CG2</v>
      </c>
      <c r="P329" t="str">
        <f t="shared" si="11"/>
        <v>CG</v>
      </c>
    </row>
    <row r="330" spans="1:16" x14ac:dyDescent="0.25">
      <c r="A330" s="15"/>
      <c r="B330" s="1"/>
      <c r="C330" s="1">
        <v>231000039741</v>
      </c>
      <c r="D330" s="41" t="s">
        <v>70</v>
      </c>
      <c r="E330" s="41" t="s">
        <v>70</v>
      </c>
      <c r="F330" s="68" t="s">
        <v>25</v>
      </c>
      <c r="G330" s="61" t="s">
        <v>65</v>
      </c>
      <c r="H330">
        <v>14</v>
      </c>
      <c r="I330">
        <v>35</v>
      </c>
      <c r="J330">
        <v>39</v>
      </c>
      <c r="K330">
        <v>21</v>
      </c>
      <c r="L330">
        <v>32</v>
      </c>
      <c r="M330">
        <v>35.5</v>
      </c>
      <c r="N330" t="str">
        <f t="shared" si="10"/>
        <v>Gravel</v>
      </c>
      <c r="O330" t="str">
        <f t="shared" si="12"/>
        <v>CG2</v>
      </c>
      <c r="P330" t="str">
        <f t="shared" si="11"/>
        <v>CG</v>
      </c>
    </row>
    <row r="331" spans="1:16" x14ac:dyDescent="0.25">
      <c r="A331" s="15"/>
      <c r="B331" s="1"/>
      <c r="C331" s="1">
        <v>209000133201</v>
      </c>
      <c r="D331" s="41" t="s">
        <v>70</v>
      </c>
      <c r="E331" s="41" t="s">
        <v>70</v>
      </c>
      <c r="F331" s="68" t="s">
        <v>25</v>
      </c>
      <c r="G331" s="61" t="s">
        <v>65</v>
      </c>
      <c r="H331">
        <v>23</v>
      </c>
      <c r="I331">
        <v>94</v>
      </c>
      <c r="J331">
        <v>65</v>
      </c>
      <c r="K331">
        <v>45</v>
      </c>
      <c r="L331">
        <v>64</v>
      </c>
      <c r="M331">
        <v>461.5</v>
      </c>
      <c r="N331" t="str">
        <f t="shared" si="10"/>
        <v>Gravel</v>
      </c>
      <c r="O331" t="str">
        <f t="shared" si="12"/>
        <v>VCG2</v>
      </c>
      <c r="P331" t="str">
        <f t="shared" si="11"/>
        <v>VCG</v>
      </c>
    </row>
    <row r="332" spans="1:16" x14ac:dyDescent="0.25">
      <c r="A332" s="15"/>
      <c r="B332" s="1"/>
      <c r="C332" s="1">
        <v>209000133179</v>
      </c>
      <c r="D332" s="41" t="s">
        <v>70</v>
      </c>
      <c r="E332" s="41" t="s">
        <v>70</v>
      </c>
      <c r="F332" s="68" t="s">
        <v>25</v>
      </c>
      <c r="G332" s="61" t="s">
        <v>65</v>
      </c>
      <c r="H332">
        <v>23</v>
      </c>
      <c r="I332">
        <v>84</v>
      </c>
      <c r="J332">
        <v>58</v>
      </c>
      <c r="K332">
        <v>47</v>
      </c>
      <c r="L332">
        <v>64</v>
      </c>
      <c r="M332">
        <v>371</v>
      </c>
      <c r="N332" t="str">
        <f t="shared" si="10"/>
        <v>Gravel</v>
      </c>
      <c r="O332" t="str">
        <f t="shared" si="12"/>
        <v>VCG2</v>
      </c>
      <c r="P332" t="str">
        <f t="shared" si="11"/>
        <v>VCG</v>
      </c>
    </row>
    <row r="333" spans="1:16" x14ac:dyDescent="0.25">
      <c r="A333" s="15"/>
      <c r="B333" s="1"/>
      <c r="C333" s="1">
        <v>209000133202</v>
      </c>
      <c r="D333" s="41" t="s">
        <v>70</v>
      </c>
      <c r="E333" s="41" t="s">
        <v>70</v>
      </c>
      <c r="F333" s="68" t="s">
        <v>25</v>
      </c>
      <c r="G333" s="61"/>
      <c r="H333">
        <v>23</v>
      </c>
      <c r="I333">
        <v>70</v>
      </c>
      <c r="J333">
        <v>55</v>
      </c>
      <c r="K333">
        <v>44</v>
      </c>
      <c r="L333">
        <v>64</v>
      </c>
      <c r="M333">
        <v>225</v>
      </c>
      <c r="N333" t="str">
        <f t="shared" si="10"/>
        <v>Gravel</v>
      </c>
      <c r="O333" t="str">
        <f t="shared" si="12"/>
        <v>VCG2</v>
      </c>
      <c r="P333" t="str">
        <f t="shared" si="11"/>
        <v>VCG</v>
      </c>
    </row>
    <row r="334" spans="1:16" x14ac:dyDescent="0.25">
      <c r="A334" s="15"/>
      <c r="B334" s="1"/>
      <c r="C334" s="1">
        <v>209000133195</v>
      </c>
      <c r="D334" s="41" t="s">
        <v>70</v>
      </c>
      <c r="E334" s="41" t="s">
        <v>70</v>
      </c>
      <c r="F334" s="68" t="s">
        <v>25</v>
      </c>
      <c r="G334" s="61"/>
      <c r="H334">
        <v>23</v>
      </c>
      <c r="I334">
        <v>73</v>
      </c>
      <c r="J334">
        <v>46</v>
      </c>
      <c r="K334">
        <v>44</v>
      </c>
      <c r="L334">
        <v>64</v>
      </c>
      <c r="M334">
        <v>207</v>
      </c>
      <c r="N334" t="str">
        <f t="shared" si="10"/>
        <v>Gravel</v>
      </c>
      <c r="O334" t="str">
        <f t="shared" si="12"/>
        <v>VCG2</v>
      </c>
      <c r="P334" t="str">
        <f t="shared" si="11"/>
        <v>VCG</v>
      </c>
    </row>
    <row r="335" spans="1:16" x14ac:dyDescent="0.25">
      <c r="A335" s="15"/>
      <c r="B335" s="1"/>
      <c r="C335" s="1">
        <v>209000133177</v>
      </c>
      <c r="D335" s="41" t="s">
        <v>70</v>
      </c>
      <c r="E335" s="41" t="s">
        <v>70</v>
      </c>
      <c r="F335" s="68" t="s">
        <v>25</v>
      </c>
      <c r="G335" s="61" t="s">
        <v>65</v>
      </c>
      <c r="H335">
        <v>23</v>
      </c>
      <c r="I335">
        <v>87</v>
      </c>
      <c r="J335">
        <v>66</v>
      </c>
      <c r="K335">
        <v>41</v>
      </c>
      <c r="L335">
        <v>64</v>
      </c>
      <c r="M335">
        <v>368</v>
      </c>
      <c r="N335" t="str">
        <f t="shared" si="10"/>
        <v>Gravel</v>
      </c>
      <c r="O335" t="str">
        <f t="shared" si="12"/>
        <v>VCG2</v>
      </c>
      <c r="P335" t="str">
        <f t="shared" si="11"/>
        <v>VCG</v>
      </c>
    </row>
    <row r="336" spans="1:16" x14ac:dyDescent="0.25">
      <c r="A336" s="15"/>
      <c r="B336" s="1"/>
      <c r="C336" s="1">
        <v>209000133173</v>
      </c>
      <c r="D336" s="41" t="s">
        <v>70</v>
      </c>
      <c r="E336" s="41" t="s">
        <v>70</v>
      </c>
      <c r="F336" s="68" t="s">
        <v>25</v>
      </c>
      <c r="G336" s="61"/>
      <c r="H336">
        <v>23</v>
      </c>
      <c r="I336">
        <v>81</v>
      </c>
      <c r="J336">
        <v>60</v>
      </c>
      <c r="K336">
        <v>51</v>
      </c>
      <c r="L336">
        <v>64</v>
      </c>
      <c r="M336">
        <v>370.5</v>
      </c>
      <c r="N336" t="str">
        <f t="shared" si="10"/>
        <v>Gravel</v>
      </c>
      <c r="O336" t="str">
        <f t="shared" si="12"/>
        <v>VCG2</v>
      </c>
      <c r="P336" t="str">
        <f t="shared" si="11"/>
        <v>VCG</v>
      </c>
    </row>
    <row r="337" spans="1:16" x14ac:dyDescent="0.25">
      <c r="A337" s="15"/>
      <c r="B337" s="1"/>
      <c r="C337" s="1">
        <v>209000133191</v>
      </c>
      <c r="D337" s="41" t="s">
        <v>70</v>
      </c>
      <c r="E337" s="41" t="s">
        <v>70</v>
      </c>
      <c r="F337" s="68" t="s">
        <v>25</v>
      </c>
      <c r="G337" s="61" t="s">
        <v>65</v>
      </c>
      <c r="H337">
        <v>23</v>
      </c>
      <c r="I337">
        <v>92</v>
      </c>
      <c r="J337">
        <v>52</v>
      </c>
      <c r="K337">
        <v>50</v>
      </c>
      <c r="L337">
        <v>64</v>
      </c>
      <c r="M337">
        <v>543</v>
      </c>
      <c r="N337" t="str">
        <f t="shared" si="10"/>
        <v>Gravel</v>
      </c>
      <c r="O337" t="str">
        <f t="shared" si="12"/>
        <v>VCG2</v>
      </c>
      <c r="P337" t="str">
        <f t="shared" si="11"/>
        <v>VCG</v>
      </c>
    </row>
    <row r="338" spans="1:16" x14ac:dyDescent="0.25">
      <c r="A338" s="15"/>
      <c r="B338" s="1"/>
      <c r="C338" s="1">
        <v>209000133198</v>
      </c>
      <c r="D338" s="41" t="s">
        <v>70</v>
      </c>
      <c r="E338" s="41" t="s">
        <v>70</v>
      </c>
      <c r="F338" s="68" t="s">
        <v>25</v>
      </c>
      <c r="G338" s="61"/>
      <c r="H338">
        <v>23</v>
      </c>
      <c r="I338">
        <v>75</v>
      </c>
      <c r="J338">
        <v>56</v>
      </c>
      <c r="K338">
        <v>45</v>
      </c>
      <c r="L338">
        <v>64</v>
      </c>
      <c r="M338">
        <v>317.5</v>
      </c>
      <c r="N338" t="str">
        <f t="shared" si="10"/>
        <v>Gravel</v>
      </c>
      <c r="O338" t="str">
        <f t="shared" si="12"/>
        <v>VCG2</v>
      </c>
      <c r="P338" t="str">
        <f t="shared" si="11"/>
        <v>VCG</v>
      </c>
    </row>
    <row r="339" spans="1:16" x14ac:dyDescent="0.25">
      <c r="A339" s="15"/>
      <c r="B339" s="1"/>
      <c r="C339" s="1">
        <v>209000133492</v>
      </c>
      <c r="D339" s="41" t="s">
        <v>70</v>
      </c>
      <c r="E339" s="41" t="s">
        <v>70</v>
      </c>
      <c r="F339" s="68" t="s">
        <v>25</v>
      </c>
      <c r="G339" s="61"/>
      <c r="H339">
        <v>23</v>
      </c>
      <c r="I339">
        <v>68</v>
      </c>
      <c r="J339">
        <v>54</v>
      </c>
      <c r="K339">
        <v>45</v>
      </c>
      <c r="L339">
        <v>64</v>
      </c>
      <c r="M339">
        <v>212</v>
      </c>
      <c r="N339" t="str">
        <f t="shared" si="10"/>
        <v>Gravel</v>
      </c>
      <c r="O339" t="str">
        <f t="shared" si="12"/>
        <v>VCG2</v>
      </c>
      <c r="P339" t="str">
        <f t="shared" si="11"/>
        <v>VCG</v>
      </c>
    </row>
    <row r="340" spans="1:16" x14ac:dyDescent="0.25">
      <c r="A340" s="15"/>
      <c r="B340" s="1"/>
      <c r="C340" s="1">
        <v>209000133193</v>
      </c>
      <c r="D340" s="41" t="s">
        <v>70</v>
      </c>
      <c r="E340" s="41" t="s">
        <v>70</v>
      </c>
      <c r="F340" s="68" t="s">
        <v>25</v>
      </c>
      <c r="G340" s="61"/>
      <c r="H340">
        <v>23</v>
      </c>
      <c r="I340">
        <v>70</v>
      </c>
      <c r="J340">
        <v>64</v>
      </c>
      <c r="K340">
        <v>45</v>
      </c>
      <c r="L340">
        <v>64</v>
      </c>
      <c r="M340">
        <v>346.5</v>
      </c>
      <c r="N340" t="str">
        <f t="shared" si="10"/>
        <v>Gravel</v>
      </c>
      <c r="O340" t="str">
        <f t="shared" si="12"/>
        <v>VCG2</v>
      </c>
      <c r="P340" t="str">
        <f t="shared" si="11"/>
        <v>VCG</v>
      </c>
    </row>
    <row r="341" spans="1:16" x14ac:dyDescent="0.25">
      <c r="A341" s="15"/>
      <c r="B341" s="1"/>
      <c r="C341" s="1">
        <v>209000133163</v>
      </c>
      <c r="D341" s="41" t="s">
        <v>70</v>
      </c>
      <c r="E341" s="41" t="s">
        <v>70</v>
      </c>
      <c r="F341" s="68" t="s">
        <v>25</v>
      </c>
      <c r="G341" s="61"/>
      <c r="H341">
        <v>23</v>
      </c>
      <c r="I341">
        <v>61</v>
      </c>
      <c r="J341">
        <v>56</v>
      </c>
      <c r="K341">
        <v>41</v>
      </c>
      <c r="L341">
        <v>64</v>
      </c>
      <c r="M341">
        <v>218.5</v>
      </c>
      <c r="N341" t="str">
        <f t="shared" si="10"/>
        <v>Gravel</v>
      </c>
      <c r="O341" t="str">
        <f t="shared" si="12"/>
        <v>VCG2</v>
      </c>
      <c r="P341" t="str">
        <f t="shared" si="11"/>
        <v>VCG</v>
      </c>
    </row>
    <row r="342" spans="1:16" x14ac:dyDescent="0.25">
      <c r="A342" s="15"/>
      <c r="B342" s="1"/>
      <c r="C342" s="1">
        <v>209000133122</v>
      </c>
      <c r="D342" s="41" t="s">
        <v>70</v>
      </c>
      <c r="E342" s="41" t="s">
        <v>70</v>
      </c>
      <c r="F342" s="68" t="s">
        <v>25</v>
      </c>
      <c r="G342" s="61"/>
      <c r="H342">
        <v>23</v>
      </c>
      <c r="I342">
        <v>90</v>
      </c>
      <c r="J342">
        <v>52</v>
      </c>
      <c r="K342">
        <v>44</v>
      </c>
      <c r="L342">
        <v>64</v>
      </c>
      <c r="M342">
        <v>332.5</v>
      </c>
      <c r="N342" t="str">
        <f t="shared" si="10"/>
        <v>Gravel</v>
      </c>
      <c r="O342" t="str">
        <f t="shared" si="12"/>
        <v>VCG2</v>
      </c>
      <c r="P342" t="str">
        <f t="shared" si="11"/>
        <v>VCG</v>
      </c>
    </row>
    <row r="343" spans="1:16" x14ac:dyDescent="0.25">
      <c r="A343" s="15"/>
      <c r="B343" s="1"/>
      <c r="C343" s="1">
        <v>209000133130</v>
      </c>
      <c r="D343" s="41" t="s">
        <v>70</v>
      </c>
      <c r="E343" s="41" t="s">
        <v>70</v>
      </c>
      <c r="F343" s="68" t="s">
        <v>25</v>
      </c>
      <c r="G343" s="61" t="s">
        <v>65</v>
      </c>
      <c r="H343">
        <v>23</v>
      </c>
      <c r="I343">
        <v>80</v>
      </c>
      <c r="J343">
        <v>60</v>
      </c>
      <c r="K343">
        <v>36</v>
      </c>
      <c r="L343">
        <v>64</v>
      </c>
      <c r="M343">
        <v>289</v>
      </c>
      <c r="N343" t="str">
        <f t="shared" si="10"/>
        <v>Gravel</v>
      </c>
      <c r="O343" t="str">
        <f t="shared" si="12"/>
        <v>VCG2</v>
      </c>
      <c r="P343" t="str">
        <f t="shared" si="11"/>
        <v>VCG</v>
      </c>
    </row>
    <row r="344" spans="1:16" x14ac:dyDescent="0.25">
      <c r="A344" s="15"/>
      <c r="B344" s="1"/>
      <c r="C344" s="1">
        <v>209000133133</v>
      </c>
      <c r="D344" s="41" t="s">
        <v>70</v>
      </c>
      <c r="E344" s="41" t="s">
        <v>70</v>
      </c>
      <c r="F344" s="68" t="s">
        <v>25</v>
      </c>
      <c r="G344" s="61"/>
      <c r="H344">
        <v>23</v>
      </c>
      <c r="I344">
        <v>88</v>
      </c>
      <c r="J344">
        <v>51</v>
      </c>
      <c r="K344">
        <v>35</v>
      </c>
      <c r="L344">
        <v>64</v>
      </c>
      <c r="M344">
        <v>230.5</v>
      </c>
      <c r="N344" t="str">
        <f t="shared" si="10"/>
        <v>Gravel</v>
      </c>
      <c r="O344" t="str">
        <f t="shared" si="12"/>
        <v>VCG2</v>
      </c>
      <c r="P344" t="str">
        <f t="shared" si="11"/>
        <v>VCG</v>
      </c>
    </row>
    <row r="345" spans="1:16" x14ac:dyDescent="0.25">
      <c r="A345" s="15"/>
      <c r="B345" s="1"/>
      <c r="C345" s="1">
        <v>209000133200</v>
      </c>
      <c r="D345" s="41" t="s">
        <v>70</v>
      </c>
      <c r="E345" s="41" t="s">
        <v>70</v>
      </c>
      <c r="F345" s="68" t="s">
        <v>25</v>
      </c>
      <c r="G345" s="61"/>
      <c r="H345">
        <v>23</v>
      </c>
      <c r="I345">
        <v>56</v>
      </c>
      <c r="J345">
        <v>45</v>
      </c>
      <c r="K345">
        <v>32</v>
      </c>
      <c r="L345">
        <v>64</v>
      </c>
      <c r="M345">
        <v>174</v>
      </c>
      <c r="N345" t="str">
        <f t="shared" si="10"/>
        <v>Gravel</v>
      </c>
      <c r="O345" t="str">
        <f t="shared" si="12"/>
        <v>VCG2</v>
      </c>
      <c r="P345" t="str">
        <f t="shared" si="11"/>
        <v>VCG</v>
      </c>
    </row>
    <row r="346" spans="1:16" x14ac:dyDescent="0.25">
      <c r="A346" s="15"/>
      <c r="B346" s="1"/>
      <c r="C346" s="1">
        <v>209000133134</v>
      </c>
      <c r="D346" s="41" t="s">
        <v>70</v>
      </c>
      <c r="E346" s="41" t="s">
        <v>70</v>
      </c>
      <c r="F346" s="68" t="s">
        <v>25</v>
      </c>
      <c r="G346" s="61" t="s">
        <v>65</v>
      </c>
      <c r="H346">
        <v>23</v>
      </c>
      <c r="I346">
        <v>63</v>
      </c>
      <c r="J346">
        <v>51</v>
      </c>
      <c r="K346">
        <v>34</v>
      </c>
      <c r="L346">
        <v>64</v>
      </c>
      <c r="M346">
        <v>157</v>
      </c>
      <c r="N346" t="str">
        <f t="shared" si="10"/>
        <v>Gravel</v>
      </c>
      <c r="O346" t="str">
        <f t="shared" si="12"/>
        <v>VCG2</v>
      </c>
      <c r="P346" t="str">
        <f t="shared" si="11"/>
        <v>VCG</v>
      </c>
    </row>
    <row r="347" spans="1:16" x14ac:dyDescent="0.25">
      <c r="A347" s="15"/>
      <c r="B347" s="1"/>
      <c r="C347" s="1">
        <v>209000133147</v>
      </c>
      <c r="D347" s="41" t="s">
        <v>70</v>
      </c>
      <c r="E347" s="41" t="s">
        <v>70</v>
      </c>
      <c r="F347" s="68" t="s">
        <v>25</v>
      </c>
      <c r="G347" s="61" t="s">
        <v>65</v>
      </c>
      <c r="H347">
        <v>23</v>
      </c>
      <c r="I347">
        <v>65</v>
      </c>
      <c r="J347">
        <v>61</v>
      </c>
      <c r="K347">
        <v>41</v>
      </c>
      <c r="L347">
        <v>64</v>
      </c>
      <c r="M347">
        <v>265.5</v>
      </c>
      <c r="N347" t="str">
        <f t="shared" si="10"/>
        <v>Gravel</v>
      </c>
      <c r="O347" t="str">
        <f t="shared" si="12"/>
        <v>VCG2</v>
      </c>
      <c r="P347" t="str">
        <f t="shared" si="11"/>
        <v>VCG</v>
      </c>
    </row>
    <row r="348" spans="1:16" x14ac:dyDescent="0.25">
      <c r="A348" s="15"/>
      <c r="B348" s="1"/>
      <c r="C348" s="1">
        <v>209000133196</v>
      </c>
      <c r="D348" s="41" t="s">
        <v>70</v>
      </c>
      <c r="E348" s="41" t="s">
        <v>70</v>
      </c>
      <c r="F348" s="68" t="s">
        <v>25</v>
      </c>
      <c r="G348" s="61"/>
      <c r="H348">
        <v>23</v>
      </c>
      <c r="I348">
        <v>76</v>
      </c>
      <c r="J348">
        <v>62</v>
      </c>
      <c r="K348">
        <v>40</v>
      </c>
      <c r="L348">
        <v>64</v>
      </c>
      <c r="M348">
        <v>296</v>
      </c>
      <c r="N348" t="str">
        <f t="shared" si="10"/>
        <v>Gravel</v>
      </c>
      <c r="O348" t="str">
        <f t="shared" si="12"/>
        <v>VCG2</v>
      </c>
      <c r="P348" t="str">
        <f t="shared" si="11"/>
        <v>VCG</v>
      </c>
    </row>
    <row r="349" spans="1:16" x14ac:dyDescent="0.25">
      <c r="A349" s="15"/>
      <c r="B349" s="1"/>
      <c r="C349" s="1">
        <v>209000133171</v>
      </c>
      <c r="D349" s="41" t="s">
        <v>70</v>
      </c>
      <c r="E349" s="41" t="s">
        <v>70</v>
      </c>
      <c r="F349" s="68" t="s">
        <v>25</v>
      </c>
      <c r="G349" s="61"/>
      <c r="H349">
        <v>23</v>
      </c>
      <c r="I349">
        <v>46</v>
      </c>
      <c r="J349">
        <v>44</v>
      </c>
      <c r="K349">
        <v>24</v>
      </c>
      <c r="L349">
        <v>45</v>
      </c>
      <c r="M349">
        <v>55</v>
      </c>
      <c r="N349" t="str">
        <f t="shared" si="10"/>
        <v>Gravel</v>
      </c>
      <c r="O349" t="str">
        <f t="shared" si="12"/>
        <v>VCG1</v>
      </c>
      <c r="P349" t="str">
        <f t="shared" si="11"/>
        <v>VCG</v>
      </c>
    </row>
    <row r="350" spans="1:16" x14ac:dyDescent="0.25">
      <c r="A350" s="15"/>
      <c r="B350" s="1"/>
      <c r="C350" s="1">
        <v>209000133178</v>
      </c>
      <c r="D350" s="41" t="s">
        <v>70</v>
      </c>
      <c r="E350" s="41" t="s">
        <v>70</v>
      </c>
      <c r="F350" s="68" t="s">
        <v>25</v>
      </c>
      <c r="G350" s="61"/>
      <c r="H350">
        <v>23</v>
      </c>
      <c r="I350">
        <v>76</v>
      </c>
      <c r="J350">
        <v>60</v>
      </c>
      <c r="K350">
        <v>33</v>
      </c>
      <c r="L350">
        <v>64</v>
      </c>
      <c r="M350">
        <v>245.5</v>
      </c>
      <c r="N350" t="str">
        <f t="shared" si="10"/>
        <v>Gravel</v>
      </c>
      <c r="O350" t="str">
        <f t="shared" si="12"/>
        <v>VCG2</v>
      </c>
      <c r="P350" t="str">
        <f t="shared" si="11"/>
        <v>VCG</v>
      </c>
    </row>
    <row r="351" spans="1:16" x14ac:dyDescent="0.25">
      <c r="A351" s="15"/>
      <c r="B351" s="1"/>
      <c r="C351" s="1">
        <v>209000133112</v>
      </c>
      <c r="D351" s="41" t="s">
        <v>70</v>
      </c>
      <c r="E351" s="41" t="s">
        <v>70</v>
      </c>
      <c r="F351" s="68" t="s">
        <v>25</v>
      </c>
      <c r="G351" s="61"/>
      <c r="H351">
        <v>23</v>
      </c>
      <c r="I351">
        <v>70</v>
      </c>
      <c r="J351">
        <v>45</v>
      </c>
      <c r="K351">
        <v>32</v>
      </c>
      <c r="L351">
        <v>45</v>
      </c>
      <c r="M351">
        <v>113.5</v>
      </c>
      <c r="N351" t="str">
        <f t="shared" si="10"/>
        <v>Gravel</v>
      </c>
      <c r="O351" t="str">
        <f t="shared" si="12"/>
        <v>VCG1</v>
      </c>
      <c r="P351" t="str">
        <f t="shared" si="11"/>
        <v>VCG</v>
      </c>
    </row>
    <row r="352" spans="1:16" x14ac:dyDescent="0.25">
      <c r="A352" s="15"/>
      <c r="B352" s="1"/>
      <c r="C352" s="1">
        <v>209000133204</v>
      </c>
      <c r="D352" s="41" t="s">
        <v>70</v>
      </c>
      <c r="E352" s="41" t="s">
        <v>70</v>
      </c>
      <c r="F352" s="68" t="s">
        <v>25</v>
      </c>
      <c r="G352" s="61" t="s">
        <v>65</v>
      </c>
      <c r="H352">
        <v>23</v>
      </c>
      <c r="I352">
        <v>66</v>
      </c>
      <c r="J352">
        <v>55</v>
      </c>
      <c r="K352">
        <v>45</v>
      </c>
      <c r="L352">
        <v>64</v>
      </c>
      <c r="M352">
        <v>207.5</v>
      </c>
      <c r="N352" t="str">
        <f t="shared" si="10"/>
        <v>Gravel</v>
      </c>
      <c r="O352" t="str">
        <f t="shared" si="12"/>
        <v>VCG2</v>
      </c>
      <c r="P352" t="str">
        <f t="shared" si="11"/>
        <v>VCG</v>
      </c>
    </row>
    <row r="353" spans="1:16" x14ac:dyDescent="0.25">
      <c r="A353" s="15"/>
      <c r="B353" s="1"/>
      <c r="C353" s="1">
        <v>209000133124</v>
      </c>
      <c r="D353" s="41" t="s">
        <v>70</v>
      </c>
      <c r="E353" s="41" t="s">
        <v>70</v>
      </c>
      <c r="F353" s="68" t="s">
        <v>25</v>
      </c>
      <c r="G353" s="61" t="s">
        <v>65</v>
      </c>
      <c r="H353">
        <v>23</v>
      </c>
      <c r="I353">
        <v>61</v>
      </c>
      <c r="J353">
        <v>53</v>
      </c>
      <c r="K353">
        <v>25</v>
      </c>
      <c r="L353">
        <v>45</v>
      </c>
      <c r="M353">
        <v>110.5</v>
      </c>
      <c r="N353" t="str">
        <f t="shared" si="10"/>
        <v>Gravel</v>
      </c>
      <c r="O353" t="str">
        <f t="shared" si="12"/>
        <v>VCG1</v>
      </c>
      <c r="P353" t="str">
        <f t="shared" si="11"/>
        <v>VCG</v>
      </c>
    </row>
    <row r="354" spans="1:16" x14ac:dyDescent="0.25">
      <c r="A354" s="15"/>
      <c r="B354" s="1"/>
      <c r="C354" s="1">
        <v>209000133154</v>
      </c>
      <c r="D354" s="41" t="s">
        <v>70</v>
      </c>
      <c r="E354" s="41" t="s">
        <v>70</v>
      </c>
      <c r="F354" s="68" t="s">
        <v>25</v>
      </c>
      <c r="G354" s="61"/>
      <c r="H354">
        <v>23</v>
      </c>
      <c r="I354">
        <v>86</v>
      </c>
      <c r="J354">
        <v>55</v>
      </c>
      <c r="K354">
        <v>34</v>
      </c>
      <c r="L354">
        <v>64</v>
      </c>
      <c r="M354">
        <v>294.5</v>
      </c>
      <c r="N354" t="str">
        <f t="shared" si="10"/>
        <v>Gravel</v>
      </c>
      <c r="O354" t="str">
        <f t="shared" si="12"/>
        <v>VCG2</v>
      </c>
      <c r="P354" t="str">
        <f t="shared" si="11"/>
        <v>VCG</v>
      </c>
    </row>
    <row r="355" spans="1:16" x14ac:dyDescent="0.25">
      <c r="A355" s="15"/>
      <c r="B355" s="1"/>
      <c r="C355" s="1">
        <v>209000133150</v>
      </c>
      <c r="D355" s="41" t="s">
        <v>70</v>
      </c>
      <c r="E355" s="41" t="s">
        <v>70</v>
      </c>
      <c r="F355" s="68" t="s">
        <v>25</v>
      </c>
      <c r="G355" s="61"/>
      <c r="H355">
        <v>23</v>
      </c>
      <c r="I355">
        <v>65</v>
      </c>
      <c r="J355">
        <v>36</v>
      </c>
      <c r="K355">
        <v>24</v>
      </c>
      <c r="L355">
        <v>45</v>
      </c>
      <c r="M355">
        <v>94</v>
      </c>
      <c r="N355" t="str">
        <f t="shared" si="10"/>
        <v>Gravel</v>
      </c>
      <c r="O355" t="str">
        <f t="shared" si="12"/>
        <v>VCG1</v>
      </c>
      <c r="P355" t="str">
        <f t="shared" si="11"/>
        <v>VCG</v>
      </c>
    </row>
    <row r="356" spans="1:16" x14ac:dyDescent="0.25">
      <c r="A356" s="15"/>
      <c r="B356" s="1"/>
      <c r="C356" s="1">
        <v>209000133128</v>
      </c>
      <c r="D356" s="41" t="s">
        <v>70</v>
      </c>
      <c r="E356" s="41" t="s">
        <v>70</v>
      </c>
      <c r="F356" s="68" t="s">
        <v>25</v>
      </c>
      <c r="G356" s="61" t="s">
        <v>65</v>
      </c>
      <c r="H356">
        <v>23</v>
      </c>
      <c r="I356">
        <v>65</v>
      </c>
      <c r="J356">
        <v>41</v>
      </c>
      <c r="K356">
        <v>25</v>
      </c>
      <c r="L356">
        <v>45</v>
      </c>
      <c r="M356">
        <v>73</v>
      </c>
      <c r="N356" t="str">
        <f t="shared" si="10"/>
        <v>Gravel</v>
      </c>
      <c r="O356" t="str">
        <f t="shared" si="12"/>
        <v>VCG1</v>
      </c>
      <c r="P356" t="str">
        <f t="shared" si="11"/>
        <v>VCG</v>
      </c>
    </row>
    <row r="357" spans="1:16" x14ac:dyDescent="0.25">
      <c r="A357" s="15"/>
      <c r="B357" s="1"/>
      <c r="C357" s="1">
        <v>209000133166</v>
      </c>
      <c r="D357" s="41" t="s">
        <v>70</v>
      </c>
      <c r="E357" s="41" t="s">
        <v>70</v>
      </c>
      <c r="F357" s="68" t="s">
        <v>25</v>
      </c>
      <c r="G357" s="61"/>
      <c r="H357">
        <v>23</v>
      </c>
      <c r="I357">
        <v>51</v>
      </c>
      <c r="J357">
        <v>44</v>
      </c>
      <c r="K357">
        <v>24</v>
      </c>
      <c r="L357">
        <v>45</v>
      </c>
      <c r="M357">
        <v>70.5</v>
      </c>
      <c r="N357" t="str">
        <f t="shared" si="10"/>
        <v>Gravel</v>
      </c>
      <c r="O357" t="str">
        <f t="shared" si="12"/>
        <v>VCG1</v>
      </c>
      <c r="P357" t="str">
        <f t="shared" si="11"/>
        <v>VCG</v>
      </c>
    </row>
    <row r="358" spans="1:16" x14ac:dyDescent="0.25">
      <c r="A358" s="15"/>
      <c r="B358" s="1"/>
      <c r="C358" s="1">
        <v>209000133194</v>
      </c>
      <c r="D358" s="41" t="s">
        <v>70</v>
      </c>
      <c r="E358" s="41" t="s">
        <v>70</v>
      </c>
      <c r="F358" s="68" t="s">
        <v>25</v>
      </c>
      <c r="G358" s="61" t="s">
        <v>65</v>
      </c>
      <c r="H358">
        <v>23</v>
      </c>
      <c r="I358">
        <v>85</v>
      </c>
      <c r="J358">
        <v>66</v>
      </c>
      <c r="K358">
        <v>42</v>
      </c>
      <c r="L358">
        <v>64</v>
      </c>
      <c r="M358">
        <v>348</v>
      </c>
      <c r="N358" t="str">
        <f t="shared" si="10"/>
        <v>Gravel</v>
      </c>
      <c r="O358" t="str">
        <f t="shared" si="12"/>
        <v>VCG2</v>
      </c>
      <c r="P358" t="str">
        <f t="shared" si="11"/>
        <v>VCG</v>
      </c>
    </row>
    <row r="359" spans="1:16" x14ac:dyDescent="0.25">
      <c r="A359" s="17"/>
      <c r="B359" s="1"/>
      <c r="C359" s="1">
        <v>209000133181</v>
      </c>
      <c r="D359" s="41" t="s">
        <v>70</v>
      </c>
      <c r="E359" s="41" t="s">
        <v>70</v>
      </c>
      <c r="F359" s="68" t="s">
        <v>25</v>
      </c>
      <c r="G359" s="61" t="s">
        <v>65</v>
      </c>
      <c r="H359">
        <v>23</v>
      </c>
      <c r="I359">
        <v>115</v>
      </c>
      <c r="J359">
        <v>81</v>
      </c>
      <c r="K359">
        <v>58</v>
      </c>
      <c r="L359" s="13">
        <v>90</v>
      </c>
      <c r="M359" s="13">
        <v>893</v>
      </c>
      <c r="N359" t="str">
        <f t="shared" si="10"/>
        <v>Cobble</v>
      </c>
      <c r="O359" t="str">
        <f t="shared" si="12"/>
        <v>SC1</v>
      </c>
      <c r="P359" t="str">
        <f t="shared" si="11"/>
        <v>SC</v>
      </c>
    </row>
    <row r="360" spans="1:16" x14ac:dyDescent="0.25">
      <c r="A360" s="17"/>
      <c r="B360" s="1"/>
      <c r="C360" s="1">
        <v>209000133110</v>
      </c>
      <c r="D360" s="41" t="s">
        <v>70</v>
      </c>
      <c r="E360" s="41" t="s">
        <v>70</v>
      </c>
      <c r="F360" s="68" t="s">
        <v>25</v>
      </c>
      <c r="G360" s="61" t="s">
        <v>65</v>
      </c>
      <c r="H360">
        <v>23</v>
      </c>
      <c r="I360">
        <v>131</v>
      </c>
      <c r="J360">
        <v>92</v>
      </c>
      <c r="K360">
        <v>72</v>
      </c>
      <c r="L360" s="13">
        <v>128</v>
      </c>
      <c r="M360" s="13">
        <v>1429</v>
      </c>
      <c r="N360" t="str">
        <f t="shared" si="10"/>
        <v>Cobble</v>
      </c>
      <c r="O360" t="str">
        <f t="shared" si="12"/>
        <v>SC2</v>
      </c>
      <c r="P360" t="str">
        <f t="shared" si="11"/>
        <v>SC</v>
      </c>
    </row>
    <row r="361" spans="1:16" x14ac:dyDescent="0.25">
      <c r="A361" s="17"/>
      <c r="B361" s="1"/>
      <c r="C361" s="1">
        <v>209000133209</v>
      </c>
      <c r="D361" s="41" t="s">
        <v>70</v>
      </c>
      <c r="E361" s="41" t="s">
        <v>70</v>
      </c>
      <c r="F361" s="68" t="s">
        <v>25</v>
      </c>
      <c r="G361" s="61" t="s">
        <v>65</v>
      </c>
      <c r="H361">
        <v>23</v>
      </c>
      <c r="I361">
        <v>124</v>
      </c>
      <c r="J361">
        <v>118</v>
      </c>
      <c r="K361">
        <v>87</v>
      </c>
      <c r="L361" s="13">
        <v>128</v>
      </c>
      <c r="M361" s="13">
        <v>1659.5</v>
      </c>
      <c r="N361" t="str">
        <f t="shared" si="10"/>
        <v>Cobble</v>
      </c>
      <c r="O361" t="str">
        <f t="shared" si="12"/>
        <v>SC2</v>
      </c>
      <c r="P361" t="str">
        <f t="shared" si="11"/>
        <v>SC</v>
      </c>
    </row>
    <row r="362" spans="1:16" x14ac:dyDescent="0.25">
      <c r="A362" s="17"/>
      <c r="B362" s="1"/>
      <c r="C362" s="1">
        <v>209000133207</v>
      </c>
      <c r="D362" s="41" t="s">
        <v>70</v>
      </c>
      <c r="E362" s="41" t="s">
        <v>70</v>
      </c>
      <c r="F362" s="68" t="s">
        <v>25</v>
      </c>
      <c r="G362" s="61" t="s">
        <v>65</v>
      </c>
      <c r="H362">
        <v>23</v>
      </c>
      <c r="I362">
        <v>120</v>
      </c>
      <c r="J362">
        <v>69</v>
      </c>
      <c r="K362">
        <v>56</v>
      </c>
      <c r="L362" s="13">
        <v>90</v>
      </c>
      <c r="M362" s="13">
        <v>768.5</v>
      </c>
      <c r="N362" t="str">
        <f t="shared" si="10"/>
        <v>Cobble</v>
      </c>
      <c r="O362" t="str">
        <f t="shared" si="12"/>
        <v>SC1</v>
      </c>
      <c r="P362" t="str">
        <f t="shared" si="11"/>
        <v>SC</v>
      </c>
    </row>
    <row r="363" spans="1:16" x14ac:dyDescent="0.25">
      <c r="A363" s="17"/>
      <c r="B363" s="1"/>
      <c r="C363" s="1">
        <v>209000133132</v>
      </c>
      <c r="D363" s="41" t="s">
        <v>70</v>
      </c>
      <c r="E363" s="41" t="s">
        <v>70</v>
      </c>
      <c r="F363" s="68" t="s">
        <v>25</v>
      </c>
      <c r="G363" s="61" t="s">
        <v>65</v>
      </c>
      <c r="H363">
        <v>23</v>
      </c>
      <c r="I363">
        <v>135</v>
      </c>
      <c r="J363">
        <v>95</v>
      </c>
      <c r="K363">
        <v>73</v>
      </c>
      <c r="L363" s="13">
        <v>128</v>
      </c>
      <c r="M363" s="13">
        <v>1350</v>
      </c>
      <c r="N363" t="str">
        <f t="shared" si="10"/>
        <v>Cobble</v>
      </c>
      <c r="O363" t="str">
        <f t="shared" si="12"/>
        <v>SC2</v>
      </c>
      <c r="P363" t="str">
        <f t="shared" si="11"/>
        <v>SC</v>
      </c>
    </row>
    <row r="364" spans="1:16" x14ac:dyDescent="0.25">
      <c r="A364" s="17"/>
      <c r="B364" s="1"/>
      <c r="C364" s="1">
        <v>209000133126</v>
      </c>
      <c r="D364" s="41" t="s">
        <v>70</v>
      </c>
      <c r="E364" s="41" t="s">
        <v>70</v>
      </c>
      <c r="F364" s="68" t="s">
        <v>25</v>
      </c>
      <c r="G364" s="61" t="s">
        <v>65</v>
      </c>
      <c r="H364">
        <v>23</v>
      </c>
      <c r="I364">
        <v>196</v>
      </c>
      <c r="J364">
        <v>92</v>
      </c>
      <c r="K364">
        <v>78</v>
      </c>
      <c r="L364" s="13">
        <v>128</v>
      </c>
      <c r="M364" s="13">
        <v>2591</v>
      </c>
      <c r="N364" t="str">
        <f t="shared" si="10"/>
        <v>Cobble</v>
      </c>
      <c r="O364" t="str">
        <f t="shared" si="12"/>
        <v>SC2</v>
      </c>
      <c r="P364" t="str">
        <f t="shared" si="11"/>
        <v>SC</v>
      </c>
    </row>
    <row r="365" spans="1:16" x14ac:dyDescent="0.25">
      <c r="A365" s="17"/>
      <c r="B365" s="1"/>
      <c r="C365" s="1">
        <v>209000133113</v>
      </c>
      <c r="D365" s="41" t="s">
        <v>70</v>
      </c>
      <c r="E365" s="41" t="s">
        <v>70</v>
      </c>
      <c r="F365" s="68" t="s">
        <v>25</v>
      </c>
      <c r="G365" s="61" t="s">
        <v>65</v>
      </c>
      <c r="H365">
        <v>23</v>
      </c>
      <c r="I365">
        <v>100</v>
      </c>
      <c r="J365">
        <v>59</v>
      </c>
      <c r="K365">
        <v>51</v>
      </c>
      <c r="L365" s="13">
        <v>90</v>
      </c>
      <c r="M365" s="13">
        <v>629</v>
      </c>
      <c r="N365" t="str">
        <f t="shared" si="10"/>
        <v>Cobble</v>
      </c>
      <c r="O365" t="str">
        <f t="shared" si="12"/>
        <v>SC1</v>
      </c>
      <c r="P365" t="str">
        <f t="shared" si="11"/>
        <v>SC</v>
      </c>
    </row>
    <row r="366" spans="1:16" x14ac:dyDescent="0.25">
      <c r="A366" s="17"/>
      <c r="B366" s="1"/>
      <c r="C366" s="1">
        <v>209000133137</v>
      </c>
      <c r="D366" s="41" t="s">
        <v>70</v>
      </c>
      <c r="E366" s="41" t="s">
        <v>70</v>
      </c>
      <c r="F366" s="68" t="s">
        <v>25</v>
      </c>
      <c r="G366" s="61" t="s">
        <v>65</v>
      </c>
      <c r="H366">
        <v>23</v>
      </c>
      <c r="I366">
        <v>165</v>
      </c>
      <c r="J366">
        <v>74</v>
      </c>
      <c r="K366">
        <v>64</v>
      </c>
      <c r="L366" s="13">
        <v>90</v>
      </c>
      <c r="M366" s="13">
        <v>1338.5</v>
      </c>
      <c r="N366" t="str">
        <f t="shared" si="10"/>
        <v>Cobble</v>
      </c>
      <c r="O366" t="str">
        <f t="shared" si="12"/>
        <v>SC1</v>
      </c>
      <c r="P366" t="str">
        <f>IF(L366&lt;=2,"silt",(IF(L366&lt;=4,"VFG",(IF(L366&lt;=8,"FG",(IF(L366&lt;=16,"MG",(IF(L366&lt;=32,"CG",(IF(L366&lt;=64,"VCG",(IF(L366&lt;=128,"SC",(IF(L366&lt;=256,"LC",(IF(L366&lt;=512,"SB",(IF(L366&lt;=1024,"MB",(IF(L366&lt;=2048,"LVLB")))))))))))))))))))))</f>
        <v>SC</v>
      </c>
    </row>
    <row r="367" spans="1:16" x14ac:dyDescent="0.25">
      <c r="A367" s="17"/>
      <c r="B367" s="1"/>
      <c r="C367" s="1">
        <v>209000133155</v>
      </c>
      <c r="D367" s="41" t="s">
        <v>70</v>
      </c>
      <c r="E367" s="41" t="s">
        <v>70</v>
      </c>
      <c r="F367" s="68" t="s">
        <v>25</v>
      </c>
      <c r="G367" s="61" t="s">
        <v>65</v>
      </c>
      <c r="H367">
        <v>23</v>
      </c>
      <c r="I367">
        <v>118</v>
      </c>
      <c r="J367">
        <v>85</v>
      </c>
      <c r="K367">
        <v>39</v>
      </c>
      <c r="L367" s="13">
        <v>90</v>
      </c>
      <c r="M367" s="13">
        <v>868</v>
      </c>
      <c r="N367" t="str">
        <f t="shared" si="10"/>
        <v>Cobble</v>
      </c>
      <c r="O367" t="str">
        <f t="shared" si="12"/>
        <v>SC1</v>
      </c>
      <c r="P367" t="str">
        <f>IF(L367&lt;=2,"silt",(IF(L367&lt;=4,"VFG",(IF(L367&lt;=8,"FG",(IF(L367&lt;=16,"MG",(IF(L367&lt;=32,"CG",(IF(L367&lt;=64,"VCG",(IF(L367&lt;=128,"SC",(IF(L367&lt;=256,"LC",(IF(L367&lt;=512,"SB",(IF(L367&lt;=1024,"MB",(IF(L367&lt;=2048,"LVLB")))))))))))))))))))))</f>
        <v>SC</v>
      </c>
    </row>
    <row r="368" spans="1:16" x14ac:dyDescent="0.25">
      <c r="A368" s="17"/>
      <c r="B368" s="1"/>
      <c r="C368" s="1">
        <v>230000298004</v>
      </c>
      <c r="D368" s="41" t="s">
        <v>70</v>
      </c>
      <c r="E368" s="41" t="s">
        <v>70</v>
      </c>
      <c r="F368" s="68" t="s">
        <v>25</v>
      </c>
      <c r="G368" s="61" t="s">
        <v>74</v>
      </c>
      <c r="H368">
        <v>32</v>
      </c>
      <c r="I368">
        <v>285</v>
      </c>
      <c r="J368">
        <v>182</v>
      </c>
      <c r="K368">
        <v>120</v>
      </c>
      <c r="L368" s="13">
        <v>256</v>
      </c>
      <c r="M368" s="13">
        <v>11600</v>
      </c>
      <c r="N368" t="str">
        <f t="shared" si="10"/>
        <v>Cobble</v>
      </c>
      <c r="O368" t="str">
        <f t="shared" si="12"/>
        <v>LC2</v>
      </c>
      <c r="P368" t="str">
        <f t="shared" ref="P368:P431" si="13">IF(L368&lt;=2,"silt",(IF(L368&lt;=4,"VFG",(IF(L368&lt;=8,"FG",(IF(L368&lt;=16,"MG",(IF(L368&lt;=32,"CG",(IF(L368&lt;=64,"VCG",(IF(L368&lt;=128,"SC",(IF(L368&lt;=256,"LC",(IF(L368&lt;=512,"SB",(IF(L368&lt;=1024,"MB",(IF(L368&lt;=2048,"LVLB")))))))))))))))))))))</f>
        <v>LC</v>
      </c>
    </row>
    <row r="369" spans="1:17" x14ac:dyDescent="0.25">
      <c r="A369" s="17"/>
      <c r="B369" s="1"/>
      <c r="C369" s="1">
        <v>230000298013</v>
      </c>
      <c r="D369" s="41" t="s">
        <v>70</v>
      </c>
      <c r="E369" s="41" t="s">
        <v>70</v>
      </c>
      <c r="F369" s="68" t="s">
        <v>25</v>
      </c>
      <c r="G369" s="61">
        <v>1</v>
      </c>
      <c r="H369">
        <v>32</v>
      </c>
      <c r="I369">
        <v>225</v>
      </c>
      <c r="J369">
        <v>170</v>
      </c>
      <c r="K369">
        <v>104</v>
      </c>
      <c r="L369" s="13">
        <v>256</v>
      </c>
      <c r="M369" s="13">
        <v>9100</v>
      </c>
      <c r="N369" t="str">
        <f t="shared" si="10"/>
        <v>Cobble</v>
      </c>
      <c r="O369" t="str">
        <f t="shared" si="12"/>
        <v>LC2</v>
      </c>
      <c r="P369" t="str">
        <f t="shared" si="13"/>
        <v>LC</v>
      </c>
    </row>
    <row r="370" spans="1:17" x14ac:dyDescent="0.25">
      <c r="A370" s="17"/>
      <c r="B370" s="1"/>
      <c r="C370" s="1">
        <v>230000298018</v>
      </c>
      <c r="D370" s="41" t="s">
        <v>70</v>
      </c>
      <c r="E370" s="41" t="s">
        <v>70</v>
      </c>
      <c r="F370" s="68" t="s">
        <v>25</v>
      </c>
      <c r="G370" s="61" t="s">
        <v>65</v>
      </c>
      <c r="H370">
        <v>32</v>
      </c>
      <c r="I370">
        <v>260</v>
      </c>
      <c r="J370">
        <v>185</v>
      </c>
      <c r="K370">
        <v>115</v>
      </c>
      <c r="L370" s="13">
        <v>256</v>
      </c>
      <c r="M370" s="13">
        <v>6600</v>
      </c>
      <c r="N370" t="str">
        <f t="shared" si="10"/>
        <v>Cobble</v>
      </c>
      <c r="O370" t="str">
        <f t="shared" si="12"/>
        <v>LC2</v>
      </c>
      <c r="P370" t="str">
        <f t="shared" si="13"/>
        <v>LC</v>
      </c>
    </row>
    <row r="371" spans="1:17" x14ac:dyDescent="0.25">
      <c r="A371" s="17"/>
      <c r="B371" s="1"/>
      <c r="C371" s="1">
        <v>230000298012</v>
      </c>
      <c r="D371" s="41" t="s">
        <v>70</v>
      </c>
      <c r="E371" s="41" t="s">
        <v>70</v>
      </c>
      <c r="F371" s="68" t="s">
        <v>25</v>
      </c>
      <c r="G371" s="61" t="s">
        <v>74</v>
      </c>
      <c r="H371">
        <v>32</v>
      </c>
      <c r="I371">
        <v>193</v>
      </c>
      <c r="J371">
        <v>120</v>
      </c>
      <c r="K371">
        <v>84</v>
      </c>
      <c r="L371" s="13">
        <v>256</v>
      </c>
      <c r="M371" s="13">
        <v>4900</v>
      </c>
      <c r="N371" t="str">
        <f t="shared" si="10"/>
        <v>Cobble</v>
      </c>
      <c r="O371" t="str">
        <f t="shared" si="12"/>
        <v>LC2</v>
      </c>
      <c r="P371" t="str">
        <f t="shared" si="13"/>
        <v>LC</v>
      </c>
    </row>
    <row r="372" spans="1:17" x14ac:dyDescent="0.25">
      <c r="A372" s="17"/>
      <c r="B372" s="1"/>
      <c r="C372" s="1">
        <v>230000298010</v>
      </c>
      <c r="D372" s="41" t="s">
        <v>70</v>
      </c>
      <c r="E372" s="41" t="s">
        <v>70</v>
      </c>
      <c r="F372" s="68" t="s">
        <v>25</v>
      </c>
      <c r="G372" s="61" t="s">
        <v>65</v>
      </c>
      <c r="H372">
        <v>32</v>
      </c>
      <c r="I372">
        <v>310</v>
      </c>
      <c r="J372">
        <v>175</v>
      </c>
      <c r="K372">
        <v>65</v>
      </c>
      <c r="L372" s="13">
        <v>256</v>
      </c>
      <c r="M372" s="13">
        <v>10400</v>
      </c>
      <c r="N372" t="str">
        <f t="shared" si="10"/>
        <v>Cobble</v>
      </c>
      <c r="O372" t="str">
        <f t="shared" si="12"/>
        <v>LC2</v>
      </c>
      <c r="P372" t="str">
        <f t="shared" si="13"/>
        <v>LC</v>
      </c>
    </row>
    <row r="373" spans="1:17" x14ac:dyDescent="0.25">
      <c r="A373" s="17"/>
      <c r="B373" s="1"/>
      <c r="C373" s="1">
        <v>230000298015</v>
      </c>
      <c r="D373" s="41" t="s">
        <v>70</v>
      </c>
      <c r="E373" s="41" t="s">
        <v>70</v>
      </c>
      <c r="F373" s="68" t="s">
        <v>25</v>
      </c>
      <c r="G373" s="61" t="s">
        <v>65</v>
      </c>
      <c r="H373">
        <v>32</v>
      </c>
      <c r="I373">
        <v>178</v>
      </c>
      <c r="J373">
        <v>165</v>
      </c>
      <c r="K373">
        <v>46</v>
      </c>
      <c r="L373" s="13">
        <v>256</v>
      </c>
      <c r="M373" s="13">
        <v>57000</v>
      </c>
      <c r="N373" t="str">
        <f t="shared" ref="N373:N436" si="14">IF(L373&lt;=2,"silt",(IF(L373&lt;=64,"Gravel",(IF(L373&lt;=256,"Cobble",(IF(L373&lt;=2048,"Boulder")))))))</f>
        <v>Cobble</v>
      </c>
      <c r="O373" t="str">
        <f t="shared" si="12"/>
        <v>LC2</v>
      </c>
      <c r="P373" t="str">
        <f t="shared" si="13"/>
        <v>LC</v>
      </c>
    </row>
    <row r="374" spans="1:17" x14ac:dyDescent="0.25">
      <c r="A374" s="17"/>
      <c r="B374" s="1"/>
      <c r="C374" s="1">
        <v>230000298019</v>
      </c>
      <c r="D374" s="41" t="s">
        <v>70</v>
      </c>
      <c r="E374" s="41" t="s">
        <v>70</v>
      </c>
      <c r="F374" s="68" t="s">
        <v>25</v>
      </c>
      <c r="G374" s="61" t="s">
        <v>65</v>
      </c>
      <c r="H374">
        <v>32</v>
      </c>
      <c r="I374">
        <v>299</v>
      </c>
      <c r="J374">
        <v>252</v>
      </c>
      <c r="K374">
        <v>120</v>
      </c>
      <c r="L374" s="13">
        <v>256</v>
      </c>
      <c r="M374" s="13">
        <v>14900</v>
      </c>
      <c r="N374" t="str">
        <f t="shared" si="14"/>
        <v>Cobble</v>
      </c>
      <c r="O374" t="str">
        <f t="shared" si="12"/>
        <v>LC2</v>
      </c>
      <c r="P374" t="str">
        <f t="shared" si="13"/>
        <v>LC</v>
      </c>
    </row>
    <row r="375" spans="1:17" x14ac:dyDescent="0.25">
      <c r="A375" s="17"/>
      <c r="B375" s="1"/>
      <c r="C375" s="1">
        <v>230000298016</v>
      </c>
      <c r="D375" s="41" t="s">
        <v>70</v>
      </c>
      <c r="E375" s="41" t="s">
        <v>70</v>
      </c>
      <c r="F375" s="68" t="s">
        <v>25</v>
      </c>
      <c r="G375" s="61" t="s">
        <v>65</v>
      </c>
      <c r="H375">
        <v>32</v>
      </c>
      <c r="I375">
        <v>250</v>
      </c>
      <c r="J375">
        <v>175</v>
      </c>
      <c r="K375">
        <v>98</v>
      </c>
      <c r="L375" s="13">
        <v>256</v>
      </c>
      <c r="M375" s="13">
        <v>9700</v>
      </c>
      <c r="N375" t="str">
        <f t="shared" si="14"/>
        <v>Cobble</v>
      </c>
      <c r="O375" t="str">
        <f t="shared" si="12"/>
        <v>LC2</v>
      </c>
      <c r="P375" t="str">
        <f t="shared" si="13"/>
        <v>LC</v>
      </c>
    </row>
    <row r="376" spans="1:17" x14ac:dyDescent="0.25">
      <c r="A376" s="17"/>
      <c r="B376" s="1"/>
      <c r="C376" s="1">
        <v>230000298006</v>
      </c>
      <c r="D376" s="41" t="s">
        <v>70</v>
      </c>
      <c r="E376" s="41" t="s">
        <v>70</v>
      </c>
      <c r="F376" s="68" t="s">
        <v>25</v>
      </c>
      <c r="G376" s="61" t="s">
        <v>65</v>
      </c>
      <c r="H376">
        <v>32</v>
      </c>
      <c r="I376">
        <v>264</v>
      </c>
      <c r="J376">
        <v>167</v>
      </c>
      <c r="K376">
        <v>82</v>
      </c>
      <c r="L376" s="13">
        <v>256</v>
      </c>
      <c r="M376" s="13">
        <v>8600</v>
      </c>
      <c r="N376" t="str">
        <f t="shared" si="14"/>
        <v>Cobble</v>
      </c>
      <c r="O376" t="str">
        <f t="shared" si="12"/>
        <v>LC2</v>
      </c>
      <c r="P376" t="str">
        <f t="shared" si="13"/>
        <v>LC</v>
      </c>
    </row>
    <row r="377" spans="1:17" x14ac:dyDescent="0.25">
      <c r="A377" s="17"/>
      <c r="B377" s="1"/>
      <c r="C377" s="1">
        <v>230000298011</v>
      </c>
      <c r="D377" s="41" t="s">
        <v>70</v>
      </c>
      <c r="E377" s="41" t="s">
        <v>70</v>
      </c>
      <c r="F377" s="68" t="s">
        <v>25</v>
      </c>
      <c r="G377" s="61">
        <v>1</v>
      </c>
      <c r="H377">
        <v>32</v>
      </c>
      <c r="I377">
        <v>235</v>
      </c>
      <c r="J377">
        <v>210</v>
      </c>
      <c r="K377">
        <v>63</v>
      </c>
      <c r="L377" s="13">
        <v>256</v>
      </c>
      <c r="M377" s="13">
        <v>7400</v>
      </c>
      <c r="N377" t="str">
        <f t="shared" si="14"/>
        <v>Cobble</v>
      </c>
      <c r="O377" t="str">
        <f t="shared" si="12"/>
        <v>LC2</v>
      </c>
      <c r="P377" t="str">
        <f t="shared" si="13"/>
        <v>LC</v>
      </c>
    </row>
    <row r="378" spans="1:17" x14ac:dyDescent="0.25">
      <c r="A378" s="16"/>
      <c r="B378" s="1"/>
      <c r="C378" s="1">
        <v>209000133190</v>
      </c>
      <c r="D378" s="41" t="s">
        <v>70</v>
      </c>
      <c r="E378" s="41" t="s">
        <v>70</v>
      </c>
      <c r="F378" s="68" t="s">
        <v>25</v>
      </c>
      <c r="G378" s="61" t="s">
        <v>74</v>
      </c>
      <c r="H378">
        <v>23</v>
      </c>
      <c r="I378">
        <v>84</v>
      </c>
      <c r="J378">
        <v>64</v>
      </c>
      <c r="K378">
        <v>35</v>
      </c>
      <c r="L378" s="13">
        <v>64</v>
      </c>
      <c r="M378" s="13">
        <v>376.5</v>
      </c>
      <c r="N378" t="str">
        <f t="shared" si="14"/>
        <v>Gravel</v>
      </c>
      <c r="O378" t="str">
        <f t="shared" si="12"/>
        <v>VCG2</v>
      </c>
      <c r="P378" t="str">
        <f t="shared" si="13"/>
        <v>VCG</v>
      </c>
      <c r="Q378" s="18" t="s">
        <v>54</v>
      </c>
    </row>
    <row r="379" spans="1:17" x14ac:dyDescent="0.25">
      <c r="A379" s="17"/>
      <c r="B379" s="1"/>
      <c r="C379" s="1">
        <v>230000298005</v>
      </c>
      <c r="D379" s="41" t="s">
        <v>70</v>
      </c>
      <c r="E379" s="41" t="s">
        <v>70</v>
      </c>
      <c r="F379" s="68" t="s">
        <v>25</v>
      </c>
      <c r="G379" s="61" t="s">
        <v>74</v>
      </c>
      <c r="H379">
        <v>32</v>
      </c>
      <c r="I379">
        <v>183</v>
      </c>
      <c r="J379">
        <v>158</v>
      </c>
      <c r="K379">
        <v>100</v>
      </c>
      <c r="L379" s="13">
        <v>256</v>
      </c>
      <c r="M379" s="13">
        <v>4300</v>
      </c>
      <c r="N379" t="str">
        <f t="shared" si="14"/>
        <v>Cobble</v>
      </c>
      <c r="O379" t="str">
        <f t="shared" si="12"/>
        <v>LC2</v>
      </c>
      <c r="P379" t="str">
        <f t="shared" si="13"/>
        <v>LC</v>
      </c>
    </row>
    <row r="380" spans="1:17" x14ac:dyDescent="0.25">
      <c r="A380" s="17"/>
      <c r="B380" s="1"/>
      <c r="C380" s="1">
        <v>230000298009</v>
      </c>
      <c r="D380" s="41" t="s">
        <v>70</v>
      </c>
      <c r="E380" s="41" t="s">
        <v>70</v>
      </c>
      <c r="F380" s="68" t="s">
        <v>25</v>
      </c>
      <c r="G380" s="61" t="s">
        <v>65</v>
      </c>
      <c r="H380">
        <v>32</v>
      </c>
      <c r="I380">
        <v>225</v>
      </c>
      <c r="J380">
        <v>149</v>
      </c>
      <c r="K380">
        <v>112</v>
      </c>
      <c r="L380" s="13">
        <v>256</v>
      </c>
      <c r="M380" s="13">
        <v>6900</v>
      </c>
      <c r="N380" t="str">
        <f t="shared" si="14"/>
        <v>Cobble</v>
      </c>
      <c r="O380" t="str">
        <f t="shared" si="12"/>
        <v>LC2</v>
      </c>
      <c r="P380" t="str">
        <f t="shared" si="13"/>
        <v>LC</v>
      </c>
    </row>
    <row r="381" spans="1:17" x14ac:dyDescent="0.25">
      <c r="A381" s="17"/>
      <c r="B381" s="1"/>
      <c r="C381" s="1">
        <v>209000133192</v>
      </c>
      <c r="D381" s="41" t="s">
        <v>70</v>
      </c>
      <c r="E381" s="41" t="s">
        <v>70</v>
      </c>
      <c r="F381" s="68" t="s">
        <v>25</v>
      </c>
      <c r="G381" s="61" t="s">
        <v>65</v>
      </c>
      <c r="H381">
        <v>32</v>
      </c>
      <c r="I381">
        <v>117</v>
      </c>
      <c r="J381">
        <v>105</v>
      </c>
      <c r="K381">
        <v>60</v>
      </c>
      <c r="L381" s="13">
        <v>128</v>
      </c>
      <c r="M381" s="13">
        <v>1101</v>
      </c>
      <c r="N381" t="str">
        <f t="shared" si="14"/>
        <v>Cobble</v>
      </c>
      <c r="O381" t="str">
        <f t="shared" si="12"/>
        <v>SC2</v>
      </c>
      <c r="P381" t="str">
        <f t="shared" si="13"/>
        <v>SC</v>
      </c>
    </row>
    <row r="382" spans="1:17" x14ac:dyDescent="0.25">
      <c r="A382" s="17"/>
      <c r="B382" s="1"/>
      <c r="C382" s="1">
        <v>209000133175</v>
      </c>
      <c r="D382" s="41" t="s">
        <v>70</v>
      </c>
      <c r="E382" s="41" t="s">
        <v>70</v>
      </c>
      <c r="F382" s="68" t="s">
        <v>25</v>
      </c>
      <c r="G382" s="61" t="s">
        <v>65</v>
      </c>
      <c r="H382">
        <v>23</v>
      </c>
      <c r="I382">
        <v>159</v>
      </c>
      <c r="J382">
        <v>105</v>
      </c>
      <c r="K382">
        <v>68</v>
      </c>
      <c r="L382" s="13">
        <v>128</v>
      </c>
      <c r="M382" s="13">
        <v>2043</v>
      </c>
      <c r="N382" t="str">
        <f t="shared" si="14"/>
        <v>Cobble</v>
      </c>
      <c r="O382" t="str">
        <f t="shared" si="12"/>
        <v>SC2</v>
      </c>
      <c r="P382" t="str">
        <f t="shared" si="13"/>
        <v>SC</v>
      </c>
    </row>
    <row r="383" spans="1:17" x14ac:dyDescent="0.25">
      <c r="A383" s="15"/>
      <c r="B383" s="1"/>
      <c r="C383" s="1">
        <v>226001370232</v>
      </c>
      <c r="D383" s="41" t="s">
        <v>70</v>
      </c>
      <c r="E383" s="41" t="s">
        <v>70</v>
      </c>
      <c r="F383" s="68" t="s">
        <v>25</v>
      </c>
      <c r="G383" s="61">
        <v>1</v>
      </c>
      <c r="H383">
        <v>12</v>
      </c>
      <c r="I383">
        <v>40</v>
      </c>
      <c r="J383">
        <v>34</v>
      </c>
      <c r="K383">
        <v>17</v>
      </c>
      <c r="L383" s="13">
        <v>32</v>
      </c>
      <c r="M383" s="13">
        <v>52</v>
      </c>
      <c r="N383" t="str">
        <f t="shared" si="14"/>
        <v>Gravel</v>
      </c>
      <c r="O383" t="str">
        <f t="shared" si="12"/>
        <v>CG2</v>
      </c>
      <c r="P383" t="str">
        <f t="shared" si="13"/>
        <v>CG</v>
      </c>
    </row>
    <row r="384" spans="1:17" x14ac:dyDescent="0.25">
      <c r="A384" s="15"/>
      <c r="B384" s="1"/>
      <c r="C384" s="1">
        <v>231000039772</v>
      </c>
      <c r="D384" s="41" t="s">
        <v>70</v>
      </c>
      <c r="E384" s="41" t="s">
        <v>70</v>
      </c>
      <c r="F384" s="68" t="s">
        <v>25</v>
      </c>
      <c r="G384" s="61"/>
      <c r="H384">
        <v>14</v>
      </c>
      <c r="I384">
        <v>42</v>
      </c>
      <c r="J384">
        <v>34</v>
      </c>
      <c r="K384">
        <v>21</v>
      </c>
      <c r="L384" s="13">
        <v>45</v>
      </c>
      <c r="M384" s="13">
        <v>80.5</v>
      </c>
      <c r="N384" t="str">
        <f t="shared" si="14"/>
        <v>Gravel</v>
      </c>
      <c r="O384" t="str">
        <f t="shared" si="12"/>
        <v>VCG1</v>
      </c>
      <c r="P384" t="str">
        <f t="shared" si="13"/>
        <v>VCG</v>
      </c>
    </row>
    <row r="385" spans="1:16" x14ac:dyDescent="0.25">
      <c r="A385" s="15"/>
      <c r="B385" s="1"/>
      <c r="C385" s="1">
        <v>226001370291</v>
      </c>
      <c r="D385" s="41" t="s">
        <v>70</v>
      </c>
      <c r="E385" s="41" t="s">
        <v>70</v>
      </c>
      <c r="F385" s="68" t="s">
        <v>25</v>
      </c>
      <c r="G385" s="61" t="s">
        <v>65</v>
      </c>
      <c r="H385">
        <v>12</v>
      </c>
      <c r="I385">
        <v>36</v>
      </c>
      <c r="J385">
        <v>29</v>
      </c>
      <c r="K385">
        <v>10</v>
      </c>
      <c r="L385" s="13">
        <v>32</v>
      </c>
      <c r="M385" s="13">
        <v>32</v>
      </c>
      <c r="N385" t="str">
        <f t="shared" si="14"/>
        <v>Gravel</v>
      </c>
      <c r="O385" t="str">
        <f t="shared" si="12"/>
        <v>CG2</v>
      </c>
      <c r="P385" t="str">
        <f t="shared" si="13"/>
        <v>CG</v>
      </c>
    </row>
    <row r="386" spans="1:16" x14ac:dyDescent="0.25">
      <c r="A386" s="15"/>
      <c r="B386" s="1"/>
      <c r="C386" s="1">
        <v>226001370286</v>
      </c>
      <c r="D386" s="41" t="s">
        <v>70</v>
      </c>
      <c r="E386" s="41" t="s">
        <v>70</v>
      </c>
      <c r="F386" s="68" t="s">
        <v>25</v>
      </c>
      <c r="G386" s="61" t="s">
        <v>74</v>
      </c>
      <c r="H386">
        <v>12</v>
      </c>
      <c r="I386">
        <v>35</v>
      </c>
      <c r="J386">
        <v>24</v>
      </c>
      <c r="K386">
        <v>14</v>
      </c>
      <c r="L386" s="13">
        <v>32</v>
      </c>
      <c r="M386" s="13">
        <v>37.5</v>
      </c>
      <c r="N386" t="str">
        <f t="shared" si="14"/>
        <v>Gravel</v>
      </c>
      <c r="O386" t="str">
        <f t="shared" si="12"/>
        <v>CG2</v>
      </c>
      <c r="P386" t="str">
        <f t="shared" si="13"/>
        <v>CG</v>
      </c>
    </row>
    <row r="387" spans="1:16" x14ac:dyDescent="0.25">
      <c r="A387" s="15"/>
      <c r="B387" s="1"/>
      <c r="C387" s="1">
        <v>226001370272</v>
      </c>
      <c r="D387" s="41" t="s">
        <v>70</v>
      </c>
      <c r="E387" s="41" t="s">
        <v>70</v>
      </c>
      <c r="F387" s="68" t="s">
        <v>25</v>
      </c>
      <c r="G387" s="61" t="s">
        <v>73</v>
      </c>
      <c r="H387">
        <v>12</v>
      </c>
      <c r="I387">
        <v>40</v>
      </c>
      <c r="J387">
        <v>24</v>
      </c>
      <c r="K387">
        <v>19</v>
      </c>
      <c r="L387" s="13">
        <v>32</v>
      </c>
      <c r="M387" s="13">
        <v>71.5</v>
      </c>
      <c r="N387" t="str">
        <f t="shared" si="14"/>
        <v>Gravel</v>
      </c>
      <c r="O387" t="str">
        <f t="shared" si="12"/>
        <v>CG2</v>
      </c>
      <c r="P387" t="str">
        <f t="shared" si="13"/>
        <v>CG</v>
      </c>
    </row>
    <row r="388" spans="1:16" x14ac:dyDescent="0.25">
      <c r="A388" s="15"/>
      <c r="B388" s="1"/>
      <c r="C388" s="1">
        <v>226001370239</v>
      </c>
      <c r="D388" s="41" t="s">
        <v>70</v>
      </c>
      <c r="E388" s="41" t="s">
        <v>70</v>
      </c>
      <c r="F388" s="68" t="s">
        <v>25</v>
      </c>
      <c r="G388" s="61"/>
      <c r="H388">
        <v>12</v>
      </c>
      <c r="I388">
        <v>46</v>
      </c>
      <c r="J388">
        <v>33</v>
      </c>
      <c r="K388">
        <v>19</v>
      </c>
      <c r="L388" s="13">
        <v>45</v>
      </c>
      <c r="M388" s="13">
        <v>76</v>
      </c>
      <c r="N388" t="str">
        <f t="shared" si="14"/>
        <v>Gravel</v>
      </c>
      <c r="O388" t="str">
        <f t="shared" si="12"/>
        <v>VCG1</v>
      </c>
      <c r="P388" t="str">
        <f t="shared" si="13"/>
        <v>VCG</v>
      </c>
    </row>
    <row r="389" spans="1:16" x14ac:dyDescent="0.25">
      <c r="A389" s="15"/>
      <c r="B389" s="1"/>
      <c r="C389" s="1">
        <v>226001370205</v>
      </c>
      <c r="D389" s="41" t="s">
        <v>70</v>
      </c>
      <c r="E389" s="41" t="s">
        <v>70</v>
      </c>
      <c r="F389" s="68" t="s">
        <v>25</v>
      </c>
      <c r="G389" s="61" t="s">
        <v>65</v>
      </c>
      <c r="H389">
        <v>12</v>
      </c>
      <c r="I389">
        <v>35</v>
      </c>
      <c r="J389">
        <v>25</v>
      </c>
      <c r="K389">
        <v>18</v>
      </c>
      <c r="L389" s="13">
        <v>32</v>
      </c>
      <c r="M389" s="13">
        <v>45</v>
      </c>
      <c r="N389" t="str">
        <f t="shared" si="14"/>
        <v>Gravel</v>
      </c>
      <c r="O389" t="str">
        <f t="shared" si="12"/>
        <v>CG2</v>
      </c>
      <c r="P389" t="str">
        <f t="shared" si="13"/>
        <v>CG</v>
      </c>
    </row>
    <row r="390" spans="1:16" x14ac:dyDescent="0.25">
      <c r="A390" s="15"/>
      <c r="B390" s="1"/>
      <c r="C390" s="1">
        <v>226001370264</v>
      </c>
      <c r="D390" s="41" t="s">
        <v>70</v>
      </c>
      <c r="E390" s="41" t="s">
        <v>70</v>
      </c>
      <c r="F390" s="68" t="s">
        <v>25</v>
      </c>
      <c r="G390" s="61">
        <v>1</v>
      </c>
      <c r="H390">
        <v>12</v>
      </c>
      <c r="I390">
        <v>30</v>
      </c>
      <c r="J390">
        <v>23</v>
      </c>
      <c r="K390">
        <v>12</v>
      </c>
      <c r="L390" s="13">
        <v>32</v>
      </c>
      <c r="M390" s="13">
        <v>28.5</v>
      </c>
      <c r="N390" t="str">
        <f t="shared" si="14"/>
        <v>Gravel</v>
      </c>
      <c r="O390" t="str">
        <f t="shared" ref="O390:O453" si="15">IF(L390 &lt;=2, "silt", IF(L390&lt;=2.8, "VFG1", (IF(L390&lt;=4, "VFG2",(IF(L390&lt;=5.6, "FG1",(IF(L390&lt;=8, "FG2",(IF(L390&lt;=11, "MG1",(IF(L390&lt;=16, "MG2",(IF(L390&lt;=22.6, "CG1",(IF(L390&lt;=32, "CG2",(IF(L390&lt;=45, "VCG1",(IF(L390&lt;=64, "VCG2",(IF(L390&lt;=90, "SC1",(IF(L390&lt;=128, "SC2",(IF(L390&lt;=180, "LC1",(IF(L390&lt;=256, "LC2",(IF(L390&lt;=362, "SB1",(IF(L390&lt;=512, "SB2",(IF(L390&lt;=1024, "MB",(IF(L390&lt;=2048, "LVLB"))))))))))))))))))))))))))))))))))))</f>
        <v>CG2</v>
      </c>
      <c r="P390" t="str">
        <f t="shared" si="13"/>
        <v>CG</v>
      </c>
    </row>
    <row r="391" spans="1:16" x14ac:dyDescent="0.25">
      <c r="A391" s="15"/>
      <c r="B391" s="1"/>
      <c r="C391" s="1">
        <v>226001370226</v>
      </c>
      <c r="D391" s="41" t="s">
        <v>70</v>
      </c>
      <c r="E391" s="41" t="s">
        <v>70</v>
      </c>
      <c r="F391" s="68" t="s">
        <v>25</v>
      </c>
      <c r="G391" s="61"/>
      <c r="H391">
        <v>12</v>
      </c>
      <c r="I391">
        <v>41</v>
      </c>
      <c r="J391">
        <v>22</v>
      </c>
      <c r="K391">
        <v>14</v>
      </c>
      <c r="L391" s="13">
        <v>32</v>
      </c>
      <c r="M391" s="13">
        <v>31</v>
      </c>
      <c r="N391" t="str">
        <f t="shared" si="14"/>
        <v>Gravel</v>
      </c>
      <c r="O391" t="str">
        <f t="shared" si="15"/>
        <v>CG2</v>
      </c>
      <c r="P391" t="str">
        <f t="shared" si="13"/>
        <v>CG</v>
      </c>
    </row>
    <row r="392" spans="1:16" x14ac:dyDescent="0.25">
      <c r="A392" s="15"/>
      <c r="B392" s="1"/>
      <c r="C392" s="1">
        <v>209000133139</v>
      </c>
      <c r="D392" s="41" t="s">
        <v>70</v>
      </c>
      <c r="E392" s="41" t="s">
        <v>70</v>
      </c>
      <c r="F392" s="68" t="s">
        <v>25</v>
      </c>
      <c r="G392" s="61"/>
      <c r="H392">
        <v>23</v>
      </c>
      <c r="I392">
        <v>55</v>
      </c>
      <c r="J392">
        <v>38</v>
      </c>
      <c r="K392">
        <v>22</v>
      </c>
      <c r="L392" s="13">
        <v>45</v>
      </c>
      <c r="M392" s="13">
        <v>128</v>
      </c>
      <c r="N392" t="str">
        <f t="shared" si="14"/>
        <v>Gravel</v>
      </c>
      <c r="O392" t="str">
        <f t="shared" si="15"/>
        <v>VCG1</v>
      </c>
      <c r="P392" t="str">
        <f t="shared" si="13"/>
        <v>VCG</v>
      </c>
    </row>
    <row r="393" spans="1:16" x14ac:dyDescent="0.25">
      <c r="A393" s="15"/>
      <c r="B393" s="1"/>
      <c r="C393" s="1">
        <v>231000039731</v>
      </c>
      <c r="D393" s="41" t="s">
        <v>70</v>
      </c>
      <c r="E393" s="41" t="s">
        <v>70</v>
      </c>
      <c r="F393" s="68" t="s">
        <v>25</v>
      </c>
      <c r="G393" s="61" t="s">
        <v>73</v>
      </c>
      <c r="H393">
        <v>14</v>
      </c>
      <c r="I393">
        <v>55</v>
      </c>
      <c r="J393">
        <v>30</v>
      </c>
      <c r="K393">
        <v>21</v>
      </c>
      <c r="L393" s="13">
        <v>32</v>
      </c>
      <c r="M393" s="13">
        <v>87.5</v>
      </c>
      <c r="N393" t="str">
        <f t="shared" si="14"/>
        <v>Gravel</v>
      </c>
      <c r="O393" t="str">
        <f t="shared" si="15"/>
        <v>CG2</v>
      </c>
      <c r="P393" t="str">
        <f t="shared" si="13"/>
        <v>CG</v>
      </c>
    </row>
    <row r="394" spans="1:16" x14ac:dyDescent="0.25">
      <c r="A394" s="15"/>
      <c r="B394" s="1"/>
      <c r="C394" s="1">
        <v>226001370294</v>
      </c>
      <c r="D394" s="41" t="s">
        <v>70</v>
      </c>
      <c r="E394" s="41" t="s">
        <v>70</v>
      </c>
      <c r="F394" s="68" t="s">
        <v>25</v>
      </c>
      <c r="G394" s="61" t="s">
        <v>65</v>
      </c>
      <c r="H394">
        <v>12</v>
      </c>
      <c r="I394">
        <v>50</v>
      </c>
      <c r="J394">
        <v>29</v>
      </c>
      <c r="K394">
        <v>15</v>
      </c>
      <c r="L394" s="13">
        <v>32</v>
      </c>
      <c r="M394" s="13">
        <v>58</v>
      </c>
      <c r="N394" t="str">
        <f t="shared" si="14"/>
        <v>Gravel</v>
      </c>
      <c r="O394" t="str">
        <f t="shared" si="15"/>
        <v>CG2</v>
      </c>
      <c r="P394" t="str">
        <f t="shared" si="13"/>
        <v>CG</v>
      </c>
    </row>
    <row r="395" spans="1:16" x14ac:dyDescent="0.25">
      <c r="A395" s="15"/>
      <c r="B395" s="1"/>
      <c r="C395" s="1">
        <v>231000039742</v>
      </c>
      <c r="D395" s="41" t="s">
        <v>70</v>
      </c>
      <c r="E395" s="41" t="s">
        <v>70</v>
      </c>
      <c r="F395" s="68" t="s">
        <v>25</v>
      </c>
      <c r="G395" s="61"/>
      <c r="H395">
        <v>14</v>
      </c>
      <c r="I395">
        <v>36</v>
      </c>
      <c r="J395">
        <v>36</v>
      </c>
      <c r="K395">
        <v>26</v>
      </c>
      <c r="L395" s="13">
        <v>45</v>
      </c>
      <c r="M395" s="13">
        <v>84</v>
      </c>
      <c r="N395" t="str">
        <f t="shared" si="14"/>
        <v>Gravel</v>
      </c>
      <c r="O395" t="str">
        <f t="shared" si="15"/>
        <v>VCG1</v>
      </c>
      <c r="P395" t="str">
        <f t="shared" si="13"/>
        <v>VCG</v>
      </c>
    </row>
    <row r="396" spans="1:16" x14ac:dyDescent="0.25">
      <c r="A396" s="15"/>
      <c r="B396" s="1"/>
      <c r="C396" s="1">
        <v>226001370211</v>
      </c>
      <c r="D396" s="41" t="s">
        <v>70</v>
      </c>
      <c r="E396" s="41" t="s">
        <v>70</v>
      </c>
      <c r="F396" s="68" t="s">
        <v>25</v>
      </c>
      <c r="G396" s="61" t="s">
        <v>65</v>
      </c>
      <c r="H396">
        <v>12</v>
      </c>
      <c r="I396">
        <v>33</v>
      </c>
      <c r="J396">
        <v>30</v>
      </c>
      <c r="K396">
        <v>14</v>
      </c>
      <c r="L396" s="13">
        <v>32</v>
      </c>
      <c r="M396" s="13">
        <v>36</v>
      </c>
      <c r="N396" t="str">
        <f t="shared" si="14"/>
        <v>Gravel</v>
      </c>
      <c r="O396" t="str">
        <f t="shared" si="15"/>
        <v>CG2</v>
      </c>
      <c r="P396" t="str">
        <f t="shared" si="13"/>
        <v>CG</v>
      </c>
    </row>
    <row r="397" spans="1:16" x14ac:dyDescent="0.25">
      <c r="A397" s="15"/>
      <c r="B397" s="1"/>
      <c r="C397" s="1">
        <v>231000039706</v>
      </c>
      <c r="D397" s="41" t="s">
        <v>70</v>
      </c>
      <c r="E397" s="41" t="s">
        <v>70</v>
      </c>
      <c r="F397" s="68" t="s">
        <v>25</v>
      </c>
      <c r="G397" s="61" t="s">
        <v>65</v>
      </c>
      <c r="H397">
        <v>14</v>
      </c>
      <c r="I397">
        <v>46</v>
      </c>
      <c r="J397">
        <v>27</v>
      </c>
      <c r="K397">
        <v>26</v>
      </c>
      <c r="L397" s="13">
        <v>32</v>
      </c>
      <c r="M397" s="13">
        <v>66</v>
      </c>
      <c r="N397" t="str">
        <f t="shared" si="14"/>
        <v>Gravel</v>
      </c>
      <c r="O397" t="str">
        <f t="shared" si="15"/>
        <v>CG2</v>
      </c>
      <c r="P397" t="str">
        <f t="shared" si="13"/>
        <v>CG</v>
      </c>
    </row>
    <row r="398" spans="1:16" x14ac:dyDescent="0.25">
      <c r="A398" s="15"/>
      <c r="B398" s="1"/>
      <c r="C398" s="1">
        <v>226001370253</v>
      </c>
      <c r="D398" s="41" t="s">
        <v>70</v>
      </c>
      <c r="E398" s="41" t="s">
        <v>70</v>
      </c>
      <c r="F398" s="68" t="s">
        <v>25</v>
      </c>
      <c r="G398" s="61" t="s">
        <v>74</v>
      </c>
      <c r="H398">
        <v>12</v>
      </c>
      <c r="I398">
        <v>32</v>
      </c>
      <c r="J398">
        <v>23</v>
      </c>
      <c r="K398">
        <v>14</v>
      </c>
      <c r="L398" s="13">
        <v>32</v>
      </c>
      <c r="M398" s="13">
        <v>33.5</v>
      </c>
      <c r="N398" t="str">
        <f t="shared" si="14"/>
        <v>Gravel</v>
      </c>
      <c r="O398" t="str">
        <f t="shared" si="15"/>
        <v>CG2</v>
      </c>
      <c r="P398" t="str">
        <f t="shared" si="13"/>
        <v>CG</v>
      </c>
    </row>
    <row r="399" spans="1:16" x14ac:dyDescent="0.25">
      <c r="A399" s="15"/>
      <c r="B399" s="1"/>
      <c r="C399" s="1">
        <v>231000039794</v>
      </c>
      <c r="D399" s="41" t="s">
        <v>70</v>
      </c>
      <c r="E399" s="41" t="s">
        <v>70</v>
      </c>
      <c r="F399" s="68" t="s">
        <v>25</v>
      </c>
      <c r="G399" s="61"/>
      <c r="H399">
        <v>14</v>
      </c>
      <c r="I399">
        <v>42</v>
      </c>
      <c r="J399">
        <v>33</v>
      </c>
      <c r="K399">
        <v>21</v>
      </c>
      <c r="L399" s="13">
        <v>45</v>
      </c>
      <c r="M399" s="13">
        <v>79.5</v>
      </c>
      <c r="N399" t="str">
        <f t="shared" si="14"/>
        <v>Gravel</v>
      </c>
      <c r="O399" t="str">
        <f t="shared" si="15"/>
        <v>VCG1</v>
      </c>
      <c r="P399" t="str">
        <f t="shared" si="13"/>
        <v>VCG</v>
      </c>
    </row>
    <row r="400" spans="1:16" x14ac:dyDescent="0.25">
      <c r="A400" s="15"/>
      <c r="B400" s="1"/>
      <c r="C400" s="1">
        <v>231000039708</v>
      </c>
      <c r="D400" s="41" t="s">
        <v>70</v>
      </c>
      <c r="E400" s="41" t="s">
        <v>70</v>
      </c>
      <c r="F400" s="68" t="s">
        <v>25</v>
      </c>
      <c r="G400" s="61"/>
      <c r="H400">
        <v>14</v>
      </c>
      <c r="I400">
        <v>45</v>
      </c>
      <c r="J400">
        <v>32</v>
      </c>
      <c r="K400">
        <v>25</v>
      </c>
      <c r="L400" s="13">
        <v>32</v>
      </c>
      <c r="M400" s="13">
        <v>60.5</v>
      </c>
      <c r="N400" t="str">
        <f t="shared" si="14"/>
        <v>Gravel</v>
      </c>
      <c r="O400" t="str">
        <f t="shared" si="15"/>
        <v>CG2</v>
      </c>
      <c r="P400" t="str">
        <f t="shared" si="13"/>
        <v>CG</v>
      </c>
    </row>
    <row r="401" spans="1:16" x14ac:dyDescent="0.25">
      <c r="A401" s="15"/>
      <c r="B401" s="1"/>
      <c r="C401" s="1">
        <v>226001370283</v>
      </c>
      <c r="D401" s="41" t="s">
        <v>70</v>
      </c>
      <c r="E401" s="41" t="s">
        <v>70</v>
      </c>
      <c r="F401" s="68" t="s">
        <v>25</v>
      </c>
      <c r="G401" s="61" t="s">
        <v>65</v>
      </c>
      <c r="H401">
        <v>12</v>
      </c>
      <c r="I401">
        <v>30</v>
      </c>
      <c r="J401">
        <v>29</v>
      </c>
      <c r="K401">
        <v>17</v>
      </c>
      <c r="L401" s="13">
        <v>32</v>
      </c>
      <c r="M401" s="13">
        <v>41.5</v>
      </c>
      <c r="N401" t="str">
        <f t="shared" si="14"/>
        <v>Gravel</v>
      </c>
      <c r="O401" t="str">
        <f t="shared" si="15"/>
        <v>CG2</v>
      </c>
      <c r="P401" t="str">
        <f t="shared" si="13"/>
        <v>CG</v>
      </c>
    </row>
    <row r="402" spans="1:16" x14ac:dyDescent="0.25">
      <c r="A402" s="15"/>
      <c r="B402" s="1"/>
      <c r="C402" s="1">
        <v>231000039780</v>
      </c>
      <c r="D402" s="41" t="s">
        <v>70</v>
      </c>
      <c r="E402" s="41" t="s">
        <v>70</v>
      </c>
      <c r="F402" s="68" t="s">
        <v>25</v>
      </c>
      <c r="G402" s="61"/>
      <c r="H402">
        <v>14</v>
      </c>
      <c r="I402">
        <v>47</v>
      </c>
      <c r="J402">
        <v>38</v>
      </c>
      <c r="K402">
        <v>18</v>
      </c>
      <c r="L402" s="13">
        <v>45</v>
      </c>
      <c r="M402" s="13">
        <v>61.5</v>
      </c>
      <c r="N402" t="str">
        <f t="shared" si="14"/>
        <v>Gravel</v>
      </c>
      <c r="O402" t="str">
        <f t="shared" si="15"/>
        <v>VCG1</v>
      </c>
      <c r="P402" t="str">
        <f t="shared" si="13"/>
        <v>VCG</v>
      </c>
    </row>
    <row r="403" spans="1:16" x14ac:dyDescent="0.25">
      <c r="A403" s="15"/>
      <c r="B403" s="1"/>
      <c r="C403" s="1">
        <v>226001370261</v>
      </c>
      <c r="D403" s="41" t="s">
        <v>70</v>
      </c>
      <c r="E403" s="41" t="s">
        <v>70</v>
      </c>
      <c r="F403" s="68" t="s">
        <v>25</v>
      </c>
      <c r="G403" s="61" t="s">
        <v>74</v>
      </c>
      <c r="H403">
        <v>12</v>
      </c>
      <c r="I403">
        <v>33</v>
      </c>
      <c r="J403">
        <v>28</v>
      </c>
      <c r="K403">
        <v>19</v>
      </c>
      <c r="L403" s="13">
        <v>32</v>
      </c>
      <c r="M403" s="13">
        <v>45.5</v>
      </c>
      <c r="N403" t="str">
        <f t="shared" si="14"/>
        <v>Gravel</v>
      </c>
      <c r="O403" t="str">
        <f t="shared" si="15"/>
        <v>CG2</v>
      </c>
      <c r="P403" t="str">
        <f t="shared" si="13"/>
        <v>CG</v>
      </c>
    </row>
    <row r="404" spans="1:16" x14ac:dyDescent="0.25">
      <c r="A404" s="15"/>
      <c r="B404" s="1"/>
      <c r="C404" s="1">
        <v>226001370248</v>
      </c>
      <c r="D404" s="41" t="s">
        <v>70</v>
      </c>
      <c r="E404" s="41" t="s">
        <v>70</v>
      </c>
      <c r="F404" s="68" t="s">
        <v>25</v>
      </c>
      <c r="G404" s="61" t="s">
        <v>65</v>
      </c>
      <c r="H404">
        <v>12</v>
      </c>
      <c r="I404">
        <v>28</v>
      </c>
      <c r="J404">
        <v>28</v>
      </c>
      <c r="K404">
        <v>26</v>
      </c>
      <c r="L404" s="13">
        <v>32</v>
      </c>
      <c r="M404" s="13">
        <v>45</v>
      </c>
      <c r="N404" t="str">
        <f t="shared" si="14"/>
        <v>Gravel</v>
      </c>
      <c r="O404" t="str">
        <f t="shared" si="15"/>
        <v>CG2</v>
      </c>
      <c r="P404" t="str">
        <f t="shared" si="13"/>
        <v>CG</v>
      </c>
    </row>
    <row r="405" spans="1:16" x14ac:dyDescent="0.25">
      <c r="A405" s="15"/>
      <c r="B405" s="1"/>
      <c r="C405" s="1">
        <v>226001370206</v>
      </c>
      <c r="D405" s="41" t="s">
        <v>70</v>
      </c>
      <c r="E405" s="41" t="s">
        <v>70</v>
      </c>
      <c r="F405" s="68" t="s">
        <v>25</v>
      </c>
      <c r="G405" s="61">
        <v>1</v>
      </c>
      <c r="H405">
        <v>12</v>
      </c>
      <c r="I405">
        <v>35</v>
      </c>
      <c r="J405">
        <v>27</v>
      </c>
      <c r="K405">
        <v>20</v>
      </c>
      <c r="L405" s="13">
        <v>32</v>
      </c>
      <c r="M405" s="13">
        <v>49</v>
      </c>
      <c r="N405" t="str">
        <f t="shared" si="14"/>
        <v>Gravel</v>
      </c>
      <c r="O405" t="str">
        <f t="shared" si="15"/>
        <v>CG2</v>
      </c>
      <c r="P405" t="str">
        <f t="shared" si="13"/>
        <v>CG</v>
      </c>
    </row>
    <row r="406" spans="1:16" x14ac:dyDescent="0.25">
      <c r="A406" s="15"/>
      <c r="B406" s="1"/>
      <c r="C406" s="1">
        <v>226001370270</v>
      </c>
      <c r="D406" s="41" t="s">
        <v>70</v>
      </c>
      <c r="E406" s="41" t="s">
        <v>70</v>
      </c>
      <c r="F406" s="68" t="s">
        <v>25</v>
      </c>
      <c r="G406" s="61"/>
      <c r="H406">
        <v>12</v>
      </c>
      <c r="I406">
        <v>39</v>
      </c>
      <c r="J406">
        <v>29</v>
      </c>
      <c r="K406">
        <v>12</v>
      </c>
      <c r="L406" s="13">
        <v>32</v>
      </c>
      <c r="M406" s="13">
        <v>33</v>
      </c>
      <c r="N406" t="str">
        <f t="shared" si="14"/>
        <v>Gravel</v>
      </c>
      <c r="O406" t="str">
        <f t="shared" si="15"/>
        <v>CG2</v>
      </c>
      <c r="P406" t="str">
        <f t="shared" si="13"/>
        <v>CG</v>
      </c>
    </row>
    <row r="407" spans="1:16" x14ac:dyDescent="0.25">
      <c r="A407" s="15"/>
      <c r="B407" s="1"/>
      <c r="C407" s="1">
        <v>226001370237</v>
      </c>
      <c r="D407" s="41" t="s">
        <v>70</v>
      </c>
      <c r="E407" s="41" t="s">
        <v>70</v>
      </c>
      <c r="F407" s="68" t="s">
        <v>25</v>
      </c>
      <c r="G407" s="61">
        <v>1</v>
      </c>
      <c r="H407">
        <v>12</v>
      </c>
      <c r="I407">
        <v>31</v>
      </c>
      <c r="J407">
        <v>27</v>
      </c>
      <c r="K407">
        <v>15</v>
      </c>
      <c r="L407" s="13">
        <v>32</v>
      </c>
      <c r="M407" s="13">
        <v>36.5</v>
      </c>
      <c r="N407" t="str">
        <f t="shared" si="14"/>
        <v>Gravel</v>
      </c>
      <c r="O407" t="str">
        <f t="shared" si="15"/>
        <v>CG2</v>
      </c>
      <c r="P407" t="str">
        <f t="shared" si="13"/>
        <v>CG</v>
      </c>
    </row>
    <row r="408" spans="1:16" x14ac:dyDescent="0.25">
      <c r="A408" s="15"/>
      <c r="B408" s="1"/>
      <c r="C408" s="1">
        <v>226001370230</v>
      </c>
      <c r="D408" s="41" t="s">
        <v>70</v>
      </c>
      <c r="E408" s="41" t="s">
        <v>70</v>
      </c>
      <c r="F408" s="68" t="s">
        <v>25</v>
      </c>
      <c r="G408" s="61" t="s">
        <v>65</v>
      </c>
      <c r="H408">
        <v>12</v>
      </c>
      <c r="I408">
        <v>47</v>
      </c>
      <c r="J408">
        <v>29</v>
      </c>
      <c r="K408">
        <v>16</v>
      </c>
      <c r="L408" s="13">
        <v>32</v>
      </c>
      <c r="M408" s="13">
        <v>59</v>
      </c>
      <c r="N408" t="str">
        <f t="shared" si="14"/>
        <v>Gravel</v>
      </c>
      <c r="O408" t="str">
        <f t="shared" si="15"/>
        <v>CG2</v>
      </c>
      <c r="P408" t="str">
        <f t="shared" si="13"/>
        <v>CG</v>
      </c>
    </row>
    <row r="409" spans="1:16" x14ac:dyDescent="0.25">
      <c r="A409" s="15"/>
      <c r="B409" s="1"/>
      <c r="C409" s="1">
        <v>226001370250</v>
      </c>
      <c r="D409" s="41" t="s">
        <v>70</v>
      </c>
      <c r="E409" s="41" t="s">
        <v>70</v>
      </c>
      <c r="F409" s="68" t="s">
        <v>25</v>
      </c>
      <c r="G409" s="61" t="s">
        <v>74</v>
      </c>
      <c r="H409">
        <v>12</v>
      </c>
      <c r="I409">
        <v>35</v>
      </c>
      <c r="J409">
        <v>26</v>
      </c>
      <c r="K409">
        <v>17</v>
      </c>
      <c r="L409" s="13">
        <v>32</v>
      </c>
      <c r="M409" s="13">
        <v>50</v>
      </c>
      <c r="N409" t="str">
        <f t="shared" si="14"/>
        <v>Gravel</v>
      </c>
      <c r="O409" t="str">
        <f t="shared" si="15"/>
        <v>CG2</v>
      </c>
      <c r="P409" t="str">
        <f t="shared" si="13"/>
        <v>CG</v>
      </c>
    </row>
    <row r="410" spans="1:16" x14ac:dyDescent="0.25">
      <c r="A410" s="15"/>
      <c r="B410" s="1"/>
      <c r="C410" s="1">
        <v>226001370236</v>
      </c>
      <c r="D410" s="41" t="s">
        <v>70</v>
      </c>
      <c r="E410" s="41" t="s">
        <v>70</v>
      </c>
      <c r="F410" s="68" t="s">
        <v>25</v>
      </c>
      <c r="G410" s="61" t="s">
        <v>65</v>
      </c>
      <c r="H410">
        <v>12</v>
      </c>
      <c r="I410">
        <v>27</v>
      </c>
      <c r="J410">
        <v>21</v>
      </c>
      <c r="K410">
        <v>16</v>
      </c>
      <c r="L410" s="13">
        <v>32</v>
      </c>
      <c r="M410" s="13">
        <v>33</v>
      </c>
      <c r="N410" t="str">
        <f t="shared" si="14"/>
        <v>Gravel</v>
      </c>
      <c r="O410" t="str">
        <f t="shared" si="15"/>
        <v>CG2</v>
      </c>
      <c r="P410" t="str">
        <f t="shared" si="13"/>
        <v>CG</v>
      </c>
    </row>
    <row r="411" spans="1:16" x14ac:dyDescent="0.25">
      <c r="A411" s="15"/>
      <c r="B411" s="1"/>
      <c r="C411" s="1">
        <v>226001370260</v>
      </c>
      <c r="D411" s="41" t="s">
        <v>70</v>
      </c>
      <c r="E411" s="41" t="s">
        <v>70</v>
      </c>
      <c r="F411" s="68" t="s">
        <v>25</v>
      </c>
      <c r="G411" s="61" t="s">
        <v>65</v>
      </c>
      <c r="H411">
        <v>12</v>
      </c>
      <c r="I411">
        <v>30</v>
      </c>
      <c r="J411">
        <v>26</v>
      </c>
      <c r="K411">
        <v>12</v>
      </c>
      <c r="L411" s="13">
        <v>32</v>
      </c>
      <c r="M411" s="13">
        <v>33.5</v>
      </c>
      <c r="N411" t="str">
        <f t="shared" si="14"/>
        <v>Gravel</v>
      </c>
      <c r="O411" t="str">
        <f t="shared" si="15"/>
        <v>CG2</v>
      </c>
      <c r="P411" t="str">
        <f t="shared" si="13"/>
        <v>CG</v>
      </c>
    </row>
    <row r="412" spans="1:16" x14ac:dyDescent="0.25">
      <c r="A412" s="15"/>
      <c r="B412" s="1"/>
      <c r="C412" s="1">
        <v>226001370280</v>
      </c>
      <c r="D412" s="41" t="s">
        <v>70</v>
      </c>
      <c r="E412" s="41" t="s">
        <v>70</v>
      </c>
      <c r="F412" s="68" t="s">
        <v>25</v>
      </c>
      <c r="G412" s="61" t="s">
        <v>73</v>
      </c>
      <c r="H412">
        <v>12</v>
      </c>
      <c r="I412">
        <v>41</v>
      </c>
      <c r="J412">
        <v>24</v>
      </c>
      <c r="K412">
        <v>20</v>
      </c>
      <c r="L412" s="13">
        <v>32</v>
      </c>
      <c r="M412" s="13">
        <v>52</v>
      </c>
      <c r="N412" t="str">
        <f t="shared" si="14"/>
        <v>Gravel</v>
      </c>
      <c r="O412" t="str">
        <f t="shared" si="15"/>
        <v>CG2</v>
      </c>
      <c r="P412" t="str">
        <f t="shared" si="13"/>
        <v>CG</v>
      </c>
    </row>
    <row r="413" spans="1:16" x14ac:dyDescent="0.25">
      <c r="A413" s="15"/>
      <c r="B413" s="1"/>
      <c r="C413" s="1">
        <v>226001370217</v>
      </c>
      <c r="D413" s="41" t="s">
        <v>70</v>
      </c>
      <c r="E413" s="41" t="s">
        <v>70</v>
      </c>
      <c r="F413" s="68" t="s">
        <v>25</v>
      </c>
      <c r="G413" s="61"/>
      <c r="H413">
        <v>12</v>
      </c>
      <c r="I413">
        <v>39</v>
      </c>
      <c r="J413">
        <v>31</v>
      </c>
      <c r="K413">
        <v>14</v>
      </c>
      <c r="L413" s="13">
        <v>32</v>
      </c>
      <c r="M413" s="13">
        <v>44.5</v>
      </c>
      <c r="N413" t="str">
        <f t="shared" si="14"/>
        <v>Gravel</v>
      </c>
      <c r="O413" t="str">
        <f t="shared" si="15"/>
        <v>CG2</v>
      </c>
      <c r="P413" t="str">
        <f t="shared" si="13"/>
        <v>CG</v>
      </c>
    </row>
    <row r="414" spans="1:16" x14ac:dyDescent="0.25">
      <c r="A414" s="15"/>
      <c r="B414" s="1"/>
      <c r="C414" s="1">
        <v>226001370275</v>
      </c>
      <c r="D414" s="41" t="s">
        <v>70</v>
      </c>
      <c r="E414" s="41" t="s">
        <v>70</v>
      </c>
      <c r="F414" s="68" t="s">
        <v>25</v>
      </c>
      <c r="G414" s="61" t="s">
        <v>65</v>
      </c>
      <c r="H414">
        <v>12</v>
      </c>
      <c r="I414">
        <v>37</v>
      </c>
      <c r="J414">
        <v>27</v>
      </c>
      <c r="K414">
        <v>14</v>
      </c>
      <c r="L414" s="13">
        <v>32</v>
      </c>
      <c r="M414" s="13">
        <v>39</v>
      </c>
      <c r="N414" t="str">
        <f t="shared" si="14"/>
        <v>Gravel</v>
      </c>
      <c r="O414" t="str">
        <f t="shared" si="15"/>
        <v>CG2</v>
      </c>
      <c r="P414" t="str">
        <f t="shared" si="13"/>
        <v>CG</v>
      </c>
    </row>
    <row r="415" spans="1:16" x14ac:dyDescent="0.25">
      <c r="A415" s="15"/>
      <c r="B415" s="1"/>
      <c r="C415" s="1">
        <v>226001370282</v>
      </c>
      <c r="D415" s="41" t="s">
        <v>70</v>
      </c>
      <c r="E415" s="41" t="s">
        <v>70</v>
      </c>
      <c r="F415" s="68" t="s">
        <v>25</v>
      </c>
      <c r="G415" s="61"/>
      <c r="H415">
        <v>12</v>
      </c>
      <c r="I415">
        <v>39</v>
      </c>
      <c r="J415">
        <v>28</v>
      </c>
      <c r="K415">
        <v>18</v>
      </c>
      <c r="L415" s="13">
        <v>32</v>
      </c>
      <c r="M415" s="13">
        <v>53</v>
      </c>
      <c r="N415" t="str">
        <f t="shared" si="14"/>
        <v>Gravel</v>
      </c>
      <c r="O415" t="str">
        <f t="shared" si="15"/>
        <v>CG2</v>
      </c>
      <c r="P415" t="str">
        <f t="shared" si="13"/>
        <v>CG</v>
      </c>
    </row>
    <row r="416" spans="1:16" x14ac:dyDescent="0.25">
      <c r="A416" s="15"/>
      <c r="B416" s="1"/>
      <c r="C416" s="1">
        <v>226001370219</v>
      </c>
      <c r="D416" s="41" t="s">
        <v>70</v>
      </c>
      <c r="E416" s="41" t="s">
        <v>70</v>
      </c>
      <c r="F416" s="68" t="s">
        <v>25</v>
      </c>
      <c r="G416" s="61">
        <v>1</v>
      </c>
      <c r="H416">
        <v>12</v>
      </c>
      <c r="I416">
        <v>34</v>
      </c>
      <c r="J416">
        <v>22</v>
      </c>
      <c r="K416">
        <v>19</v>
      </c>
      <c r="L416" s="13">
        <v>32</v>
      </c>
      <c r="M416" s="13">
        <v>41.5</v>
      </c>
      <c r="N416" t="str">
        <f t="shared" si="14"/>
        <v>Gravel</v>
      </c>
      <c r="O416" t="str">
        <f t="shared" si="15"/>
        <v>CG2</v>
      </c>
      <c r="P416" t="str">
        <f t="shared" si="13"/>
        <v>CG</v>
      </c>
    </row>
    <row r="417" spans="1:16" x14ac:dyDescent="0.25">
      <c r="A417" s="15"/>
      <c r="B417" s="1"/>
      <c r="C417" s="1">
        <v>231000039749</v>
      </c>
      <c r="D417" s="41" t="s">
        <v>70</v>
      </c>
      <c r="E417" s="41" t="s">
        <v>70</v>
      </c>
      <c r="F417" s="68" t="s">
        <v>25</v>
      </c>
      <c r="G417" s="61"/>
      <c r="H417">
        <v>14</v>
      </c>
      <c r="I417">
        <v>53</v>
      </c>
      <c r="J417">
        <v>28</v>
      </c>
      <c r="K417">
        <v>12</v>
      </c>
      <c r="L417" s="13">
        <v>32</v>
      </c>
      <c r="M417" s="13">
        <v>43.5</v>
      </c>
      <c r="N417" t="str">
        <f t="shared" si="14"/>
        <v>Gravel</v>
      </c>
      <c r="O417" t="str">
        <f t="shared" si="15"/>
        <v>CG2</v>
      </c>
      <c r="P417" t="str">
        <f t="shared" si="13"/>
        <v>CG</v>
      </c>
    </row>
    <row r="418" spans="1:16" x14ac:dyDescent="0.25">
      <c r="A418" s="15"/>
      <c r="B418" s="1"/>
      <c r="C418" s="1">
        <v>231000039721</v>
      </c>
      <c r="D418" s="41" t="s">
        <v>70</v>
      </c>
      <c r="E418" s="41" t="s">
        <v>70</v>
      </c>
      <c r="F418" s="68" t="s">
        <v>25</v>
      </c>
      <c r="G418" s="61"/>
      <c r="H418">
        <v>14</v>
      </c>
      <c r="I418">
        <v>44</v>
      </c>
      <c r="J418">
        <v>35</v>
      </c>
      <c r="K418">
        <v>18</v>
      </c>
      <c r="L418" s="13">
        <v>45</v>
      </c>
      <c r="M418" s="13">
        <v>57.5</v>
      </c>
      <c r="N418" t="str">
        <f t="shared" si="14"/>
        <v>Gravel</v>
      </c>
      <c r="O418" t="str">
        <f t="shared" si="15"/>
        <v>VCG1</v>
      </c>
      <c r="P418" t="str">
        <f t="shared" si="13"/>
        <v>VCG</v>
      </c>
    </row>
    <row r="419" spans="1:16" x14ac:dyDescent="0.25">
      <c r="A419" s="17"/>
      <c r="B419" s="1"/>
      <c r="C419" s="1">
        <v>230000111674</v>
      </c>
      <c r="D419" s="41" t="s">
        <v>70</v>
      </c>
      <c r="E419" s="41" t="s">
        <v>70</v>
      </c>
      <c r="F419" s="68" t="s">
        <v>25</v>
      </c>
      <c r="G419" s="61" t="s">
        <v>65</v>
      </c>
      <c r="H419">
        <v>32</v>
      </c>
      <c r="I419">
        <v>297</v>
      </c>
      <c r="J419">
        <v>226</v>
      </c>
      <c r="K419">
        <v>193</v>
      </c>
      <c r="L419" s="13">
        <v>256</v>
      </c>
      <c r="M419">
        <v>27800</v>
      </c>
      <c r="N419" t="str">
        <f t="shared" si="14"/>
        <v>Cobble</v>
      </c>
      <c r="O419" t="str">
        <f t="shared" si="15"/>
        <v>LC2</v>
      </c>
      <c r="P419" t="str">
        <f t="shared" si="13"/>
        <v>LC</v>
      </c>
    </row>
    <row r="420" spans="1:16" x14ac:dyDescent="0.25">
      <c r="A420" s="28"/>
      <c r="B420" s="1"/>
      <c r="C420" s="1">
        <v>230000111726</v>
      </c>
      <c r="D420" s="41" t="s">
        <v>70</v>
      </c>
      <c r="E420" s="41" t="s">
        <v>70</v>
      </c>
      <c r="F420" s="68" t="s">
        <v>25</v>
      </c>
      <c r="G420" s="61" t="s">
        <v>74</v>
      </c>
      <c r="H420">
        <v>32</v>
      </c>
      <c r="I420">
        <v>330</v>
      </c>
      <c r="J420">
        <v>285</v>
      </c>
      <c r="K420">
        <v>138</v>
      </c>
      <c r="L420">
        <v>362</v>
      </c>
      <c r="M420">
        <v>32000</v>
      </c>
      <c r="N420" t="str">
        <f t="shared" si="14"/>
        <v>Boulder</v>
      </c>
      <c r="O420" t="str">
        <f t="shared" si="15"/>
        <v>SB1</v>
      </c>
      <c r="P420" t="str">
        <f t="shared" si="13"/>
        <v>SB</v>
      </c>
    </row>
    <row r="421" spans="1:16" x14ac:dyDescent="0.25">
      <c r="A421" s="28"/>
      <c r="B421" s="1"/>
      <c r="C421" s="1">
        <v>230000111515</v>
      </c>
      <c r="D421" s="41" t="s">
        <v>70</v>
      </c>
      <c r="E421" s="41" t="s">
        <v>70</v>
      </c>
      <c r="F421" s="68" t="s">
        <v>25</v>
      </c>
      <c r="G421" s="61" t="s">
        <v>73</v>
      </c>
      <c r="H421">
        <v>32</v>
      </c>
      <c r="I421">
        <v>395</v>
      </c>
      <c r="J421">
        <v>265</v>
      </c>
      <c r="K421">
        <v>205</v>
      </c>
      <c r="L421">
        <v>362</v>
      </c>
      <c r="M421">
        <v>27100</v>
      </c>
      <c r="N421" t="str">
        <f t="shared" si="14"/>
        <v>Boulder</v>
      </c>
      <c r="O421" t="str">
        <f t="shared" si="15"/>
        <v>SB1</v>
      </c>
      <c r="P421" t="str">
        <f t="shared" si="13"/>
        <v>SB</v>
      </c>
    </row>
    <row r="422" spans="1:16" x14ac:dyDescent="0.25">
      <c r="A422" s="17"/>
      <c r="B422" s="1"/>
      <c r="C422" s="1">
        <v>230000111725</v>
      </c>
      <c r="D422" s="41" t="s">
        <v>70</v>
      </c>
      <c r="E422" s="41" t="s">
        <v>70</v>
      </c>
      <c r="F422" s="68" t="s">
        <v>25</v>
      </c>
      <c r="G422" s="61">
        <v>1</v>
      </c>
      <c r="H422">
        <v>32</v>
      </c>
      <c r="I422">
        <v>312</v>
      </c>
      <c r="J422">
        <v>245</v>
      </c>
      <c r="K422">
        <v>140</v>
      </c>
      <c r="L422" s="13">
        <v>256</v>
      </c>
      <c r="M422">
        <v>18500</v>
      </c>
      <c r="N422" t="str">
        <f t="shared" si="14"/>
        <v>Cobble</v>
      </c>
      <c r="O422" t="str">
        <f t="shared" si="15"/>
        <v>LC2</v>
      </c>
      <c r="P422" t="str">
        <f t="shared" si="13"/>
        <v>LC</v>
      </c>
    </row>
    <row r="423" spans="1:16" x14ac:dyDescent="0.25">
      <c r="A423" s="15"/>
      <c r="B423" s="1"/>
      <c r="C423" s="1">
        <v>226001370207</v>
      </c>
      <c r="D423" s="41" t="s">
        <v>70</v>
      </c>
      <c r="E423" s="41" t="s">
        <v>70</v>
      </c>
      <c r="F423" s="68" t="s">
        <v>25</v>
      </c>
      <c r="G423" s="61"/>
      <c r="H423">
        <v>12</v>
      </c>
      <c r="I423">
        <v>22</v>
      </c>
      <c r="J423">
        <v>19</v>
      </c>
      <c r="K423">
        <v>14</v>
      </c>
      <c r="L423">
        <v>22.6</v>
      </c>
      <c r="M423">
        <v>6.7359999999999998</v>
      </c>
      <c r="N423" t="str">
        <f t="shared" si="14"/>
        <v>Gravel</v>
      </c>
      <c r="O423" t="str">
        <f t="shared" si="15"/>
        <v>CG1</v>
      </c>
      <c r="P423" t="str">
        <f t="shared" si="13"/>
        <v>CG</v>
      </c>
    </row>
    <row r="424" spans="1:16" x14ac:dyDescent="0.25">
      <c r="A424" s="15"/>
      <c r="B424" s="1"/>
      <c r="C424" s="1">
        <v>226001370285</v>
      </c>
      <c r="D424" s="41" t="s">
        <v>70</v>
      </c>
      <c r="E424" s="41" t="s">
        <v>70</v>
      </c>
      <c r="F424" s="68" t="s">
        <v>25</v>
      </c>
      <c r="G424" s="61" t="s">
        <v>73</v>
      </c>
      <c r="H424">
        <v>12</v>
      </c>
      <c r="I424">
        <v>31</v>
      </c>
      <c r="J424">
        <v>16</v>
      </c>
      <c r="K424">
        <v>14</v>
      </c>
      <c r="L424">
        <v>16</v>
      </c>
      <c r="M424">
        <v>9.2379999999999995</v>
      </c>
      <c r="N424" t="str">
        <f t="shared" si="14"/>
        <v>Gravel</v>
      </c>
      <c r="O424" t="str">
        <f t="shared" si="15"/>
        <v>MG2</v>
      </c>
      <c r="P424" t="str">
        <f t="shared" si="13"/>
        <v>MG</v>
      </c>
    </row>
    <row r="425" spans="1:16" x14ac:dyDescent="0.25">
      <c r="A425" s="15"/>
      <c r="B425" s="1"/>
      <c r="C425" s="1">
        <v>226001370259</v>
      </c>
      <c r="D425" s="41" t="s">
        <v>70</v>
      </c>
      <c r="E425" s="41" t="s">
        <v>70</v>
      </c>
      <c r="F425" s="68" t="s">
        <v>25</v>
      </c>
      <c r="G425" s="61" t="s">
        <v>65</v>
      </c>
      <c r="H425">
        <v>12</v>
      </c>
      <c r="I425">
        <v>22</v>
      </c>
      <c r="J425">
        <v>17</v>
      </c>
      <c r="K425">
        <v>10</v>
      </c>
      <c r="L425">
        <v>16</v>
      </c>
      <c r="M425">
        <v>4.2729999999999997</v>
      </c>
      <c r="N425" t="str">
        <f t="shared" si="14"/>
        <v>Gravel</v>
      </c>
      <c r="O425" t="str">
        <f t="shared" si="15"/>
        <v>MG2</v>
      </c>
      <c r="P425" t="str">
        <f t="shared" si="13"/>
        <v>MG</v>
      </c>
    </row>
    <row r="426" spans="1:16" x14ac:dyDescent="0.25">
      <c r="A426" s="15"/>
      <c r="B426" s="1"/>
      <c r="C426" s="1">
        <v>226001370200</v>
      </c>
      <c r="D426" s="41" t="s">
        <v>70</v>
      </c>
      <c r="E426" s="41" t="s">
        <v>70</v>
      </c>
      <c r="F426" s="68" t="s">
        <v>25</v>
      </c>
      <c r="G426" s="61" t="s">
        <v>65</v>
      </c>
      <c r="H426">
        <v>12</v>
      </c>
      <c r="I426">
        <v>17</v>
      </c>
      <c r="J426">
        <v>15</v>
      </c>
      <c r="K426">
        <v>10</v>
      </c>
      <c r="L426">
        <v>16</v>
      </c>
      <c r="M426">
        <v>3.8220000000000001</v>
      </c>
      <c r="N426" t="str">
        <f t="shared" si="14"/>
        <v>Gravel</v>
      </c>
      <c r="O426" t="str">
        <f t="shared" si="15"/>
        <v>MG2</v>
      </c>
      <c r="P426" t="str">
        <f t="shared" si="13"/>
        <v>MG</v>
      </c>
    </row>
    <row r="427" spans="1:16" x14ac:dyDescent="0.25">
      <c r="A427" s="15"/>
      <c r="B427" s="1"/>
      <c r="C427" s="1">
        <v>226001370215</v>
      </c>
      <c r="D427" s="41" t="s">
        <v>70</v>
      </c>
      <c r="E427" s="41" t="s">
        <v>70</v>
      </c>
      <c r="F427" s="68" t="s">
        <v>25</v>
      </c>
      <c r="G427" s="61">
        <v>1</v>
      </c>
      <c r="H427">
        <v>12</v>
      </c>
      <c r="I427">
        <v>23</v>
      </c>
      <c r="J427">
        <v>12</v>
      </c>
      <c r="K427">
        <v>8</v>
      </c>
      <c r="L427">
        <v>16</v>
      </c>
      <c r="M427">
        <v>2.7549999999999999</v>
      </c>
      <c r="N427" t="str">
        <f t="shared" si="14"/>
        <v>Gravel</v>
      </c>
      <c r="O427" t="str">
        <f t="shared" si="15"/>
        <v>MG2</v>
      </c>
      <c r="P427" t="str">
        <f t="shared" si="13"/>
        <v>MG</v>
      </c>
    </row>
    <row r="428" spans="1:16" x14ac:dyDescent="0.25">
      <c r="A428" s="15"/>
      <c r="B428" s="1"/>
      <c r="C428" s="1">
        <v>226001370235</v>
      </c>
      <c r="D428" s="41" t="s">
        <v>70</v>
      </c>
      <c r="E428" s="41" t="s">
        <v>70</v>
      </c>
      <c r="F428" s="68" t="s">
        <v>25</v>
      </c>
      <c r="G428" s="61">
        <v>1</v>
      </c>
      <c r="H428">
        <v>12</v>
      </c>
      <c r="I428">
        <v>19</v>
      </c>
      <c r="J428">
        <v>17</v>
      </c>
      <c r="K428">
        <v>10</v>
      </c>
      <c r="L428">
        <v>16</v>
      </c>
      <c r="M428">
        <v>4.1710000000000003</v>
      </c>
      <c r="N428" t="str">
        <f t="shared" si="14"/>
        <v>Gravel</v>
      </c>
      <c r="O428" t="str">
        <f t="shared" si="15"/>
        <v>MG2</v>
      </c>
      <c r="P428" t="str">
        <f t="shared" si="13"/>
        <v>MG</v>
      </c>
    </row>
    <row r="429" spans="1:16" x14ac:dyDescent="0.25">
      <c r="A429" s="15"/>
      <c r="B429" s="1"/>
      <c r="C429" s="1">
        <v>226001370263</v>
      </c>
      <c r="D429" s="41" t="s">
        <v>70</v>
      </c>
      <c r="E429" s="41" t="s">
        <v>70</v>
      </c>
      <c r="F429" s="68" t="s">
        <v>25</v>
      </c>
      <c r="G429" s="61"/>
      <c r="H429">
        <v>12</v>
      </c>
      <c r="I429">
        <v>17</v>
      </c>
      <c r="J429">
        <v>17</v>
      </c>
      <c r="K429">
        <v>11</v>
      </c>
      <c r="L429">
        <v>16</v>
      </c>
      <c r="M429">
        <v>3.7269999999999999</v>
      </c>
      <c r="N429" t="str">
        <f t="shared" si="14"/>
        <v>Gravel</v>
      </c>
      <c r="O429" t="str">
        <f t="shared" si="15"/>
        <v>MG2</v>
      </c>
      <c r="P429" t="str">
        <f t="shared" si="13"/>
        <v>MG</v>
      </c>
    </row>
    <row r="430" spans="1:16" x14ac:dyDescent="0.25">
      <c r="A430" s="15"/>
      <c r="B430" s="1"/>
      <c r="C430" s="1">
        <v>226001370273</v>
      </c>
      <c r="D430" s="41" t="s">
        <v>70</v>
      </c>
      <c r="E430" s="41" t="s">
        <v>70</v>
      </c>
      <c r="F430" s="68" t="s">
        <v>25</v>
      </c>
      <c r="G430" s="61"/>
      <c r="H430">
        <v>12</v>
      </c>
      <c r="I430">
        <v>18</v>
      </c>
      <c r="J430">
        <v>15</v>
      </c>
      <c r="K430">
        <v>9</v>
      </c>
      <c r="L430">
        <v>16</v>
      </c>
      <c r="M430">
        <v>2.4430000000000001</v>
      </c>
      <c r="N430" t="str">
        <f t="shared" si="14"/>
        <v>Gravel</v>
      </c>
      <c r="O430" t="str">
        <f t="shared" si="15"/>
        <v>MG2</v>
      </c>
      <c r="P430" t="str">
        <f t="shared" si="13"/>
        <v>MG</v>
      </c>
    </row>
    <row r="431" spans="1:16" x14ac:dyDescent="0.25">
      <c r="A431" s="15"/>
      <c r="B431" s="1"/>
      <c r="C431" s="1">
        <v>226001370247</v>
      </c>
      <c r="D431" s="41" t="s">
        <v>70</v>
      </c>
      <c r="E431" s="41" t="s">
        <v>70</v>
      </c>
      <c r="F431" s="68" t="s">
        <v>25</v>
      </c>
      <c r="G431" s="61"/>
      <c r="H431">
        <v>12</v>
      </c>
      <c r="I431">
        <v>22</v>
      </c>
      <c r="J431">
        <v>15</v>
      </c>
      <c r="K431">
        <v>10</v>
      </c>
      <c r="L431">
        <v>16</v>
      </c>
      <c r="M431">
        <v>3.0179999999999998</v>
      </c>
      <c r="N431" t="str">
        <f t="shared" si="14"/>
        <v>Gravel</v>
      </c>
      <c r="O431" t="str">
        <f t="shared" si="15"/>
        <v>MG2</v>
      </c>
      <c r="P431" t="str">
        <f t="shared" si="13"/>
        <v>MG</v>
      </c>
    </row>
    <row r="432" spans="1:16" x14ac:dyDescent="0.25">
      <c r="A432" s="15"/>
      <c r="B432" s="1"/>
      <c r="C432" s="1">
        <v>226001370225</v>
      </c>
      <c r="D432" s="41" t="s">
        <v>70</v>
      </c>
      <c r="E432" s="41" t="s">
        <v>70</v>
      </c>
      <c r="F432" s="68" t="s">
        <v>25</v>
      </c>
      <c r="G432" s="61"/>
      <c r="H432">
        <v>12</v>
      </c>
      <c r="I432">
        <v>22</v>
      </c>
      <c r="J432">
        <v>15</v>
      </c>
      <c r="K432">
        <v>13</v>
      </c>
      <c r="L432">
        <v>16</v>
      </c>
      <c r="M432">
        <v>5.19</v>
      </c>
      <c r="N432" t="str">
        <f t="shared" si="14"/>
        <v>Gravel</v>
      </c>
      <c r="O432" t="str">
        <f t="shared" si="15"/>
        <v>MG2</v>
      </c>
      <c r="P432" t="str">
        <f t="shared" ref="P432:P507" si="16">IF(L432&lt;=2,"silt",(IF(L432&lt;=4,"VFG",(IF(L432&lt;=8,"FG",(IF(L432&lt;=16,"MG",(IF(L432&lt;=32,"CG",(IF(L432&lt;=64,"VCG",(IF(L432&lt;=128,"SC",(IF(L432&lt;=256,"LC",(IF(L432&lt;=512,"SB",(IF(L432&lt;=1024,"MB",(IF(L432&lt;=2048,"LVLB")))))))))))))))))))))</f>
        <v>MG</v>
      </c>
    </row>
    <row r="433" spans="1:16" x14ac:dyDescent="0.25">
      <c r="A433" s="15"/>
      <c r="B433" s="1"/>
      <c r="C433" s="1">
        <v>226001370255</v>
      </c>
      <c r="D433" s="41" t="s">
        <v>70</v>
      </c>
      <c r="E433" s="41" t="s">
        <v>70</v>
      </c>
      <c r="F433" s="68" t="s">
        <v>25</v>
      </c>
      <c r="G433" s="61" t="s">
        <v>65</v>
      </c>
      <c r="H433">
        <v>12</v>
      </c>
      <c r="I433">
        <v>29</v>
      </c>
      <c r="J433">
        <v>19</v>
      </c>
      <c r="K433">
        <v>14</v>
      </c>
      <c r="L433">
        <v>16</v>
      </c>
      <c r="M433">
        <v>8.4350000000000005</v>
      </c>
      <c r="N433" t="str">
        <f t="shared" si="14"/>
        <v>Gravel</v>
      </c>
      <c r="O433" t="str">
        <f t="shared" si="15"/>
        <v>MG2</v>
      </c>
      <c r="P433" t="str">
        <f t="shared" si="16"/>
        <v>MG</v>
      </c>
    </row>
    <row r="434" spans="1:16" x14ac:dyDescent="0.25">
      <c r="A434" s="15"/>
      <c r="B434" s="1"/>
      <c r="C434" s="1">
        <v>226001370210</v>
      </c>
      <c r="D434" s="41" t="s">
        <v>70</v>
      </c>
      <c r="E434" s="41" t="s">
        <v>70</v>
      </c>
      <c r="F434" s="68" t="s">
        <v>25</v>
      </c>
      <c r="G434" s="61" t="s">
        <v>73</v>
      </c>
      <c r="H434">
        <v>12</v>
      </c>
      <c r="I434">
        <v>21</v>
      </c>
      <c r="J434">
        <v>15</v>
      </c>
      <c r="K434">
        <v>15</v>
      </c>
      <c r="L434">
        <v>16</v>
      </c>
      <c r="M434">
        <v>5.4729999999999999</v>
      </c>
      <c r="N434" t="str">
        <f t="shared" si="14"/>
        <v>Gravel</v>
      </c>
      <c r="O434" t="str">
        <f t="shared" si="15"/>
        <v>MG2</v>
      </c>
      <c r="P434" t="str">
        <f t="shared" si="16"/>
        <v>MG</v>
      </c>
    </row>
    <row r="435" spans="1:16" x14ac:dyDescent="0.25">
      <c r="A435" s="15"/>
      <c r="B435" s="1"/>
      <c r="C435" s="1">
        <v>226001370271</v>
      </c>
      <c r="D435" s="41" t="s">
        <v>70</v>
      </c>
      <c r="E435" s="41" t="s">
        <v>70</v>
      </c>
      <c r="F435" s="68" t="s">
        <v>25</v>
      </c>
      <c r="G435" s="61" t="s">
        <v>73</v>
      </c>
      <c r="H435">
        <v>12</v>
      </c>
      <c r="I435">
        <v>24</v>
      </c>
      <c r="J435">
        <v>14</v>
      </c>
      <c r="K435">
        <v>13</v>
      </c>
      <c r="L435">
        <v>16</v>
      </c>
      <c r="M435">
        <v>4.8959999999999999</v>
      </c>
      <c r="N435" t="str">
        <f t="shared" si="14"/>
        <v>Gravel</v>
      </c>
      <c r="O435" t="str">
        <f t="shared" si="15"/>
        <v>MG2</v>
      </c>
      <c r="P435" t="str">
        <f t="shared" si="16"/>
        <v>MG</v>
      </c>
    </row>
    <row r="436" spans="1:16" x14ac:dyDescent="0.25">
      <c r="A436" s="15"/>
      <c r="B436" s="1"/>
      <c r="C436" s="1">
        <v>226001370220</v>
      </c>
      <c r="D436" s="41" t="s">
        <v>70</v>
      </c>
      <c r="E436" s="41" t="s">
        <v>70</v>
      </c>
      <c r="F436" s="68" t="s">
        <v>25</v>
      </c>
      <c r="G436" s="61"/>
      <c r="H436">
        <v>12</v>
      </c>
      <c r="I436">
        <v>22</v>
      </c>
      <c r="J436">
        <v>15</v>
      </c>
      <c r="K436">
        <v>10</v>
      </c>
      <c r="L436">
        <v>16</v>
      </c>
      <c r="M436">
        <v>4.6609999999999996</v>
      </c>
      <c r="N436" t="str">
        <f t="shared" si="14"/>
        <v>Gravel</v>
      </c>
      <c r="O436" t="str">
        <f t="shared" si="15"/>
        <v>MG2</v>
      </c>
      <c r="P436" t="str">
        <f t="shared" si="16"/>
        <v>MG</v>
      </c>
    </row>
    <row r="437" spans="1:16" x14ac:dyDescent="0.25">
      <c r="A437" s="15"/>
      <c r="B437" s="1"/>
      <c r="C437" s="1">
        <v>226001370297</v>
      </c>
      <c r="D437" s="41" t="s">
        <v>70</v>
      </c>
      <c r="E437" s="41" t="s">
        <v>70</v>
      </c>
      <c r="F437" s="68" t="s">
        <v>25</v>
      </c>
      <c r="G437" s="61"/>
      <c r="H437">
        <v>12</v>
      </c>
      <c r="I437">
        <v>20</v>
      </c>
      <c r="J437">
        <v>15</v>
      </c>
      <c r="K437">
        <v>14</v>
      </c>
      <c r="L437">
        <v>16</v>
      </c>
      <c r="M437">
        <v>5.694</v>
      </c>
      <c r="N437" t="str">
        <f t="shared" ref="N437:N500" si="17">IF(L437&lt;=2,"silt",(IF(L437&lt;=64,"Gravel",(IF(L437&lt;=256,"Cobble",(IF(L437&lt;=2048,"Boulder")))))))</f>
        <v>Gravel</v>
      </c>
      <c r="O437" t="str">
        <f t="shared" si="15"/>
        <v>MG2</v>
      </c>
      <c r="P437" t="str">
        <f t="shared" si="16"/>
        <v>MG</v>
      </c>
    </row>
    <row r="438" spans="1:16" x14ac:dyDescent="0.25">
      <c r="A438" s="15"/>
      <c r="B438" s="1"/>
      <c r="C438" s="1">
        <v>226001370277</v>
      </c>
      <c r="D438" s="41" t="s">
        <v>70</v>
      </c>
      <c r="E438" s="41" t="s">
        <v>70</v>
      </c>
      <c r="F438" s="68" t="s">
        <v>25</v>
      </c>
      <c r="G438" s="61">
        <v>1</v>
      </c>
      <c r="H438">
        <v>12</v>
      </c>
      <c r="I438">
        <v>23</v>
      </c>
      <c r="J438">
        <v>15</v>
      </c>
      <c r="K438">
        <v>13</v>
      </c>
      <c r="L438">
        <v>16</v>
      </c>
      <c r="M438">
        <v>6.0620000000000003</v>
      </c>
      <c r="N438" t="str">
        <f t="shared" si="17"/>
        <v>Gravel</v>
      </c>
      <c r="O438" t="str">
        <f t="shared" si="15"/>
        <v>MG2</v>
      </c>
      <c r="P438" t="str">
        <f t="shared" si="16"/>
        <v>MG</v>
      </c>
    </row>
    <row r="439" spans="1:16" x14ac:dyDescent="0.25">
      <c r="A439" s="15"/>
      <c r="B439" s="1"/>
      <c r="C439" s="1">
        <v>226001370201</v>
      </c>
      <c r="D439" s="41" t="s">
        <v>70</v>
      </c>
      <c r="E439" s="41" t="s">
        <v>70</v>
      </c>
      <c r="F439" s="68" t="s">
        <v>25</v>
      </c>
      <c r="G439" s="61"/>
      <c r="H439">
        <v>12</v>
      </c>
      <c r="I439">
        <v>26</v>
      </c>
      <c r="J439">
        <v>16</v>
      </c>
      <c r="K439">
        <v>7</v>
      </c>
      <c r="L439">
        <v>16</v>
      </c>
      <c r="M439">
        <v>3.7989999999999999</v>
      </c>
      <c r="N439" t="str">
        <f t="shared" si="17"/>
        <v>Gravel</v>
      </c>
      <c r="O439" t="str">
        <f t="shared" si="15"/>
        <v>MG2</v>
      </c>
      <c r="P439" t="str">
        <f t="shared" si="16"/>
        <v>MG</v>
      </c>
    </row>
    <row r="440" spans="1:16" x14ac:dyDescent="0.25">
      <c r="A440" s="15"/>
      <c r="B440" s="1"/>
      <c r="C440" s="1">
        <v>226001370278</v>
      </c>
      <c r="D440" s="41" t="s">
        <v>70</v>
      </c>
      <c r="E440" s="41" t="s">
        <v>70</v>
      </c>
      <c r="F440" s="68" t="s">
        <v>25</v>
      </c>
      <c r="G440" s="61" t="s">
        <v>74</v>
      </c>
      <c r="H440">
        <v>12</v>
      </c>
      <c r="I440">
        <v>26</v>
      </c>
      <c r="J440">
        <v>16</v>
      </c>
      <c r="K440">
        <v>12</v>
      </c>
      <c r="L440">
        <v>16</v>
      </c>
      <c r="M440">
        <v>5.8090000000000002</v>
      </c>
      <c r="N440" t="str">
        <f t="shared" si="17"/>
        <v>Gravel</v>
      </c>
      <c r="O440" t="str">
        <f t="shared" si="15"/>
        <v>MG2</v>
      </c>
      <c r="P440" t="str">
        <f t="shared" si="16"/>
        <v>MG</v>
      </c>
    </row>
    <row r="441" spans="1:16" x14ac:dyDescent="0.25">
      <c r="A441" s="15"/>
      <c r="B441" s="1"/>
      <c r="C441" s="1">
        <v>226001370213</v>
      </c>
      <c r="D441" s="41" t="s">
        <v>70</v>
      </c>
      <c r="E441" s="41" t="s">
        <v>70</v>
      </c>
      <c r="F441" s="68" t="s">
        <v>25</v>
      </c>
      <c r="G441" s="61" t="s">
        <v>74</v>
      </c>
      <c r="H441">
        <v>12</v>
      </c>
      <c r="I441">
        <v>27</v>
      </c>
      <c r="J441">
        <v>19</v>
      </c>
      <c r="K441">
        <v>12</v>
      </c>
      <c r="L441">
        <v>16</v>
      </c>
      <c r="M441">
        <v>5.3289999999999997</v>
      </c>
      <c r="N441" t="str">
        <f t="shared" si="17"/>
        <v>Gravel</v>
      </c>
      <c r="O441" t="str">
        <f t="shared" si="15"/>
        <v>MG2</v>
      </c>
      <c r="P441" t="str">
        <f t="shared" si="16"/>
        <v>MG</v>
      </c>
    </row>
    <row r="442" spans="1:16" x14ac:dyDescent="0.25">
      <c r="A442" s="15"/>
      <c r="B442" s="1"/>
      <c r="C442" s="1">
        <v>226001370252</v>
      </c>
      <c r="D442" s="41" t="s">
        <v>70</v>
      </c>
      <c r="E442" s="41" t="s">
        <v>70</v>
      </c>
      <c r="F442" s="68" t="s">
        <v>25</v>
      </c>
      <c r="G442" s="61"/>
      <c r="H442">
        <v>12</v>
      </c>
      <c r="I442">
        <v>25</v>
      </c>
      <c r="J442">
        <v>18</v>
      </c>
      <c r="K442">
        <v>10</v>
      </c>
      <c r="L442">
        <v>16</v>
      </c>
      <c r="M442">
        <v>4.0049999999999999</v>
      </c>
      <c r="N442" t="str">
        <f t="shared" si="17"/>
        <v>Gravel</v>
      </c>
      <c r="O442" t="str">
        <f t="shared" si="15"/>
        <v>MG2</v>
      </c>
      <c r="P442" t="str">
        <f t="shared" si="16"/>
        <v>MG</v>
      </c>
    </row>
    <row r="443" spans="1:16" x14ac:dyDescent="0.25">
      <c r="A443" s="15"/>
      <c r="B443" s="1"/>
      <c r="C443" s="1">
        <v>226001370265</v>
      </c>
      <c r="D443" s="41" t="s">
        <v>70</v>
      </c>
      <c r="E443" s="41" t="s">
        <v>70</v>
      </c>
      <c r="F443" s="68" t="s">
        <v>25</v>
      </c>
      <c r="G443" s="61"/>
      <c r="H443">
        <v>12</v>
      </c>
      <c r="I443">
        <v>21</v>
      </c>
      <c r="J443">
        <v>18</v>
      </c>
      <c r="K443">
        <v>11</v>
      </c>
      <c r="L443">
        <v>16</v>
      </c>
      <c r="M443">
        <v>4.056</v>
      </c>
      <c r="N443" t="str">
        <f t="shared" si="17"/>
        <v>Gravel</v>
      </c>
      <c r="O443" t="str">
        <f t="shared" si="15"/>
        <v>MG2</v>
      </c>
      <c r="P443" t="str">
        <f t="shared" si="16"/>
        <v>MG</v>
      </c>
    </row>
    <row r="444" spans="1:16" x14ac:dyDescent="0.25">
      <c r="A444" s="15"/>
      <c r="B444" s="1"/>
      <c r="C444" s="1">
        <v>226001370214</v>
      </c>
      <c r="D444" s="41" t="s">
        <v>70</v>
      </c>
      <c r="E444" s="41" t="s">
        <v>70</v>
      </c>
      <c r="F444" s="68" t="s">
        <v>25</v>
      </c>
      <c r="G444" s="61"/>
      <c r="H444">
        <v>12</v>
      </c>
      <c r="I444">
        <v>26</v>
      </c>
      <c r="J444">
        <v>18</v>
      </c>
      <c r="K444">
        <v>17</v>
      </c>
      <c r="L444">
        <v>22.6</v>
      </c>
      <c r="M444">
        <v>8.4770000000000003</v>
      </c>
      <c r="N444" t="str">
        <f t="shared" si="17"/>
        <v>Gravel</v>
      </c>
      <c r="O444" t="str">
        <f t="shared" si="15"/>
        <v>CG1</v>
      </c>
      <c r="P444" t="str">
        <f t="shared" si="16"/>
        <v>CG</v>
      </c>
    </row>
    <row r="445" spans="1:16" x14ac:dyDescent="0.25">
      <c r="A445" s="15"/>
      <c r="B445" s="1"/>
      <c r="C445" s="1">
        <v>226001370258</v>
      </c>
      <c r="D445" s="41" t="s">
        <v>70</v>
      </c>
      <c r="E445" s="41" t="s">
        <v>70</v>
      </c>
      <c r="F445" s="68" t="s">
        <v>25</v>
      </c>
      <c r="G445" s="61"/>
      <c r="H445">
        <v>12</v>
      </c>
      <c r="I445">
        <v>20</v>
      </c>
      <c r="J445">
        <v>13</v>
      </c>
      <c r="K445">
        <v>11</v>
      </c>
      <c r="L445">
        <v>16</v>
      </c>
      <c r="M445">
        <v>4.2629999999999999</v>
      </c>
      <c r="N445" t="str">
        <f t="shared" si="17"/>
        <v>Gravel</v>
      </c>
      <c r="O445" t="str">
        <f t="shared" si="15"/>
        <v>MG2</v>
      </c>
      <c r="P445" t="str">
        <f t="shared" si="16"/>
        <v>MG</v>
      </c>
    </row>
    <row r="446" spans="1:16" x14ac:dyDescent="0.25">
      <c r="A446" s="15"/>
      <c r="B446" s="1"/>
      <c r="C446" s="1">
        <v>226001370222</v>
      </c>
      <c r="D446" s="41" t="s">
        <v>70</v>
      </c>
      <c r="E446" s="41" t="s">
        <v>70</v>
      </c>
      <c r="F446" s="68" t="s">
        <v>25</v>
      </c>
      <c r="G446" s="61" t="s">
        <v>65</v>
      </c>
      <c r="H446">
        <v>12</v>
      </c>
      <c r="I446">
        <v>26</v>
      </c>
      <c r="J446">
        <v>18</v>
      </c>
      <c r="K446">
        <v>11</v>
      </c>
      <c r="L446">
        <v>16</v>
      </c>
      <c r="M446">
        <v>7.0077999999999996</v>
      </c>
      <c r="N446" t="str">
        <f t="shared" si="17"/>
        <v>Gravel</v>
      </c>
      <c r="O446" t="str">
        <f t="shared" si="15"/>
        <v>MG2</v>
      </c>
      <c r="P446" t="str">
        <f t="shared" si="16"/>
        <v>MG</v>
      </c>
    </row>
    <row r="447" spans="1:16" x14ac:dyDescent="0.25">
      <c r="A447" s="15"/>
      <c r="B447" s="1"/>
      <c r="C447" s="1">
        <v>226001370276</v>
      </c>
      <c r="D447" s="41" t="s">
        <v>70</v>
      </c>
      <c r="E447" s="41" t="s">
        <v>70</v>
      </c>
      <c r="F447" s="68" t="s">
        <v>25</v>
      </c>
      <c r="G447" s="61"/>
      <c r="H447">
        <v>12</v>
      </c>
      <c r="I447">
        <v>25</v>
      </c>
      <c r="J447">
        <v>20</v>
      </c>
      <c r="K447">
        <v>10</v>
      </c>
      <c r="L447">
        <v>16</v>
      </c>
      <c r="M447">
        <v>5.391</v>
      </c>
      <c r="N447" t="str">
        <f t="shared" si="17"/>
        <v>Gravel</v>
      </c>
      <c r="O447" t="str">
        <f t="shared" si="15"/>
        <v>MG2</v>
      </c>
      <c r="P447" t="str">
        <f t="shared" si="16"/>
        <v>MG</v>
      </c>
    </row>
    <row r="448" spans="1:16" x14ac:dyDescent="0.25">
      <c r="A448" s="15"/>
      <c r="B448" s="1"/>
      <c r="C448" s="1">
        <v>226001370208</v>
      </c>
      <c r="D448" s="41" t="s">
        <v>70</v>
      </c>
      <c r="E448" s="41" t="s">
        <v>70</v>
      </c>
      <c r="F448" s="68" t="s">
        <v>25</v>
      </c>
      <c r="G448" s="61"/>
      <c r="H448">
        <v>12</v>
      </c>
      <c r="I448">
        <v>20</v>
      </c>
      <c r="J448">
        <v>18</v>
      </c>
      <c r="K448">
        <v>15</v>
      </c>
      <c r="L448">
        <v>22.6</v>
      </c>
      <c r="M448">
        <v>5.6379999999999999</v>
      </c>
      <c r="N448" t="str">
        <f t="shared" si="17"/>
        <v>Gravel</v>
      </c>
      <c r="O448" t="str">
        <f t="shared" si="15"/>
        <v>CG1</v>
      </c>
      <c r="P448" t="str">
        <f t="shared" si="16"/>
        <v>CG</v>
      </c>
    </row>
    <row r="449" spans="1:16" x14ac:dyDescent="0.25">
      <c r="A449" s="15"/>
      <c r="B449" s="1"/>
      <c r="C449" s="1">
        <v>226001370292</v>
      </c>
      <c r="D449" s="41" t="s">
        <v>70</v>
      </c>
      <c r="E449" s="41" t="s">
        <v>70</v>
      </c>
      <c r="F449" s="68" t="s">
        <v>25</v>
      </c>
      <c r="G449" s="61">
        <v>1</v>
      </c>
      <c r="H449">
        <v>12</v>
      </c>
      <c r="I449">
        <v>20</v>
      </c>
      <c r="J449">
        <v>18</v>
      </c>
      <c r="K449">
        <v>11</v>
      </c>
      <c r="L449">
        <v>16</v>
      </c>
      <c r="M449">
        <v>4.7279999999999998</v>
      </c>
      <c r="N449" t="str">
        <f t="shared" si="17"/>
        <v>Gravel</v>
      </c>
      <c r="O449" t="str">
        <f t="shared" si="15"/>
        <v>MG2</v>
      </c>
      <c r="P449" t="str">
        <f t="shared" si="16"/>
        <v>MG</v>
      </c>
    </row>
    <row r="450" spans="1:16" x14ac:dyDescent="0.25">
      <c r="A450" s="15"/>
      <c r="B450" s="1"/>
      <c r="C450" s="1">
        <v>226001370246</v>
      </c>
      <c r="D450" s="41" t="s">
        <v>70</v>
      </c>
      <c r="E450" s="41" t="s">
        <v>70</v>
      </c>
      <c r="F450" s="68" t="s">
        <v>25</v>
      </c>
      <c r="G450" s="61" t="s">
        <v>65</v>
      </c>
      <c r="H450">
        <v>12</v>
      </c>
      <c r="I450">
        <v>21</v>
      </c>
      <c r="J450">
        <v>17</v>
      </c>
      <c r="K450">
        <v>11</v>
      </c>
      <c r="L450">
        <v>16</v>
      </c>
      <c r="M450">
        <v>5.37</v>
      </c>
      <c r="N450" t="str">
        <f t="shared" si="17"/>
        <v>Gravel</v>
      </c>
      <c r="O450" t="str">
        <f t="shared" si="15"/>
        <v>MG2</v>
      </c>
      <c r="P450" t="str">
        <f t="shared" si="16"/>
        <v>MG</v>
      </c>
    </row>
    <row r="451" spans="1:16" x14ac:dyDescent="0.25">
      <c r="A451" s="15"/>
      <c r="B451" s="1"/>
      <c r="C451" s="1">
        <v>226001370284</v>
      </c>
      <c r="D451" s="41" t="s">
        <v>70</v>
      </c>
      <c r="E451" s="41" t="s">
        <v>70</v>
      </c>
      <c r="F451" s="68" t="s">
        <v>25</v>
      </c>
      <c r="G451" s="61" t="s">
        <v>74</v>
      </c>
      <c r="H451">
        <v>12</v>
      </c>
      <c r="I451">
        <v>22</v>
      </c>
      <c r="J451">
        <v>20</v>
      </c>
      <c r="K451">
        <v>11</v>
      </c>
      <c r="L451">
        <v>16</v>
      </c>
      <c r="M451">
        <v>5.4240000000000004</v>
      </c>
      <c r="N451" t="str">
        <f t="shared" si="17"/>
        <v>Gravel</v>
      </c>
      <c r="O451" t="str">
        <f t="shared" si="15"/>
        <v>MG2</v>
      </c>
      <c r="P451" t="str">
        <f t="shared" si="16"/>
        <v>MG</v>
      </c>
    </row>
    <row r="452" spans="1:16" x14ac:dyDescent="0.25">
      <c r="A452" s="15"/>
      <c r="B452" s="1"/>
      <c r="C452" s="1">
        <v>226001370256</v>
      </c>
      <c r="D452" s="41" t="s">
        <v>70</v>
      </c>
      <c r="E452" s="41" t="s">
        <v>70</v>
      </c>
      <c r="F452" s="68" t="s">
        <v>25</v>
      </c>
      <c r="G452" s="61">
        <v>1</v>
      </c>
      <c r="H452">
        <v>12</v>
      </c>
      <c r="I452">
        <v>20</v>
      </c>
      <c r="J452">
        <v>17</v>
      </c>
      <c r="K452">
        <v>7</v>
      </c>
      <c r="L452">
        <v>16</v>
      </c>
      <c r="M452">
        <v>2.964</v>
      </c>
      <c r="N452" t="str">
        <f t="shared" si="17"/>
        <v>Gravel</v>
      </c>
      <c r="O452" t="str">
        <f t="shared" si="15"/>
        <v>MG2</v>
      </c>
      <c r="P452" t="str">
        <f t="shared" si="16"/>
        <v>MG</v>
      </c>
    </row>
    <row r="453" spans="1:16" x14ac:dyDescent="0.25">
      <c r="A453" s="15"/>
      <c r="B453" s="1"/>
      <c r="C453" s="1">
        <v>226001370228</v>
      </c>
      <c r="D453" s="41" t="s">
        <v>70</v>
      </c>
      <c r="E453" s="41" t="s">
        <v>70</v>
      </c>
      <c r="F453" s="68" t="s">
        <v>25</v>
      </c>
      <c r="G453" s="61">
        <v>1</v>
      </c>
      <c r="H453">
        <v>12</v>
      </c>
      <c r="I453">
        <v>21</v>
      </c>
      <c r="J453">
        <v>15</v>
      </c>
      <c r="K453">
        <v>14</v>
      </c>
      <c r="L453">
        <v>16</v>
      </c>
      <c r="M453">
        <v>5.62</v>
      </c>
      <c r="N453" t="str">
        <f t="shared" si="17"/>
        <v>Gravel</v>
      </c>
      <c r="O453" t="str">
        <f t="shared" si="15"/>
        <v>MG2</v>
      </c>
      <c r="P453" t="str">
        <f t="shared" si="16"/>
        <v>MG</v>
      </c>
    </row>
    <row r="454" spans="1:16" x14ac:dyDescent="0.25">
      <c r="A454" s="15"/>
      <c r="B454" s="1"/>
      <c r="C454" s="1">
        <v>226001370298</v>
      </c>
      <c r="D454" s="41" t="s">
        <v>70</v>
      </c>
      <c r="E454" s="41" t="s">
        <v>70</v>
      </c>
      <c r="F454" s="68" t="s">
        <v>25</v>
      </c>
      <c r="G454" s="61" t="s">
        <v>73</v>
      </c>
      <c r="H454">
        <v>12</v>
      </c>
      <c r="I454">
        <v>18</v>
      </c>
      <c r="J454">
        <v>17</v>
      </c>
      <c r="K454">
        <v>10</v>
      </c>
      <c r="L454">
        <v>16</v>
      </c>
      <c r="M454">
        <v>4.49</v>
      </c>
      <c r="N454" t="str">
        <f t="shared" si="17"/>
        <v>Gravel</v>
      </c>
      <c r="O454" t="str">
        <f t="shared" ref="O454:O507" si="18">IF(L454 &lt;=2, "silt", IF(L454&lt;=2.8, "VFG1", (IF(L454&lt;=4, "VFG2",(IF(L454&lt;=5.6, "FG1",(IF(L454&lt;=8, "FG2",(IF(L454&lt;=11, "MG1",(IF(L454&lt;=16, "MG2",(IF(L454&lt;=22.6, "CG1",(IF(L454&lt;=32, "CG2",(IF(L454&lt;=45, "VCG1",(IF(L454&lt;=64, "VCG2",(IF(L454&lt;=90, "SC1",(IF(L454&lt;=128, "SC2",(IF(L454&lt;=180, "LC1",(IF(L454&lt;=256, "LC2",(IF(L454&lt;=362, "SB1",(IF(L454&lt;=512, "SB2",(IF(L454&lt;=1024, "MB",(IF(L454&lt;=2048, "LVLB"))))))))))))))))))))))))))))))))))))</f>
        <v>MG2</v>
      </c>
      <c r="P454" t="str">
        <f t="shared" si="16"/>
        <v>MG</v>
      </c>
    </row>
    <row r="455" spans="1:16" x14ac:dyDescent="0.25">
      <c r="A455" s="15"/>
      <c r="B455" s="1"/>
      <c r="C455" s="1">
        <v>226001370281</v>
      </c>
      <c r="D455" s="41" t="s">
        <v>70</v>
      </c>
      <c r="E455" s="41" t="s">
        <v>70</v>
      </c>
      <c r="F455" s="68" t="s">
        <v>25</v>
      </c>
      <c r="G455" s="61">
        <v>1</v>
      </c>
      <c r="H455">
        <v>12</v>
      </c>
      <c r="I455">
        <v>21</v>
      </c>
      <c r="J455">
        <v>16</v>
      </c>
      <c r="K455">
        <v>11</v>
      </c>
      <c r="L455">
        <v>16</v>
      </c>
      <c r="M455">
        <v>4.3019999999999996</v>
      </c>
      <c r="N455" t="str">
        <f t="shared" si="17"/>
        <v>Gravel</v>
      </c>
      <c r="O455" t="str">
        <f t="shared" si="18"/>
        <v>MG2</v>
      </c>
      <c r="P455" t="str">
        <f t="shared" si="16"/>
        <v>MG</v>
      </c>
    </row>
    <row r="456" spans="1:16" x14ac:dyDescent="0.25">
      <c r="A456" s="15"/>
      <c r="B456" s="1"/>
      <c r="C456" s="1">
        <v>226001370268</v>
      </c>
      <c r="D456" s="41" t="s">
        <v>70</v>
      </c>
      <c r="E456" s="41" t="s">
        <v>70</v>
      </c>
      <c r="F456" s="68" t="s">
        <v>25</v>
      </c>
      <c r="G456" s="61"/>
      <c r="H456">
        <v>12</v>
      </c>
      <c r="I456">
        <v>18</v>
      </c>
      <c r="J456">
        <v>16</v>
      </c>
      <c r="K456">
        <v>12</v>
      </c>
      <c r="L456">
        <v>16</v>
      </c>
      <c r="M456">
        <v>4.5060000000000002</v>
      </c>
      <c r="N456" t="str">
        <f t="shared" si="17"/>
        <v>Gravel</v>
      </c>
      <c r="O456" t="str">
        <f t="shared" si="18"/>
        <v>MG2</v>
      </c>
      <c r="P456" t="str">
        <f t="shared" si="16"/>
        <v>MG</v>
      </c>
    </row>
    <row r="457" spans="1:16" x14ac:dyDescent="0.25">
      <c r="A457" s="15"/>
      <c r="B457" s="1"/>
      <c r="C457" s="1">
        <v>226001370293</v>
      </c>
      <c r="D457" s="41" t="s">
        <v>70</v>
      </c>
      <c r="E457" s="41" t="s">
        <v>70</v>
      </c>
      <c r="F457" s="68" t="s">
        <v>25</v>
      </c>
      <c r="G457" s="61" t="s">
        <v>65</v>
      </c>
      <c r="H457">
        <v>12</v>
      </c>
      <c r="I457">
        <v>23</v>
      </c>
      <c r="J457">
        <v>20</v>
      </c>
      <c r="K457">
        <v>11</v>
      </c>
      <c r="L457">
        <v>16</v>
      </c>
      <c r="M457">
        <v>6.117</v>
      </c>
      <c r="N457" t="str">
        <f t="shared" si="17"/>
        <v>Gravel</v>
      </c>
      <c r="O457" t="str">
        <f t="shared" si="18"/>
        <v>MG2</v>
      </c>
      <c r="P457" t="str">
        <f t="shared" si="16"/>
        <v>MG</v>
      </c>
    </row>
    <row r="458" spans="1:16" x14ac:dyDescent="0.25">
      <c r="A458" s="15"/>
      <c r="B458" s="1"/>
      <c r="C458" s="1">
        <v>226001370269</v>
      </c>
      <c r="D458" s="41" t="s">
        <v>70</v>
      </c>
      <c r="E458" s="41" t="s">
        <v>70</v>
      </c>
      <c r="F458" s="68" t="s">
        <v>25</v>
      </c>
      <c r="G458" s="61"/>
      <c r="H458">
        <v>12</v>
      </c>
      <c r="I458">
        <v>21</v>
      </c>
      <c r="J458">
        <v>16</v>
      </c>
      <c r="K458">
        <v>12</v>
      </c>
      <c r="L458">
        <v>16</v>
      </c>
      <c r="M458">
        <v>4.8789999999999996</v>
      </c>
      <c r="N458" t="str">
        <f t="shared" si="17"/>
        <v>Gravel</v>
      </c>
      <c r="O458" t="str">
        <f t="shared" si="18"/>
        <v>MG2</v>
      </c>
      <c r="P458" t="str">
        <f t="shared" si="16"/>
        <v>MG</v>
      </c>
    </row>
    <row r="459" spans="1:16" x14ac:dyDescent="0.25">
      <c r="A459" s="15"/>
      <c r="B459" s="1"/>
      <c r="C459" s="1">
        <v>226001370244</v>
      </c>
      <c r="D459" s="41" t="s">
        <v>70</v>
      </c>
      <c r="E459" s="41" t="s">
        <v>70</v>
      </c>
      <c r="F459" s="68" t="s">
        <v>25</v>
      </c>
      <c r="G459" s="61">
        <v>1</v>
      </c>
      <c r="H459">
        <v>12</v>
      </c>
      <c r="I459">
        <v>17</v>
      </c>
      <c r="J459">
        <v>15</v>
      </c>
      <c r="K459">
        <v>9</v>
      </c>
      <c r="L459">
        <v>16</v>
      </c>
      <c r="M459">
        <v>3.1480000000000001</v>
      </c>
      <c r="N459" t="str">
        <f t="shared" si="17"/>
        <v>Gravel</v>
      </c>
      <c r="O459" t="str">
        <f t="shared" si="18"/>
        <v>MG2</v>
      </c>
      <c r="P459" t="str">
        <f t="shared" si="16"/>
        <v>MG</v>
      </c>
    </row>
    <row r="460" spans="1:16" x14ac:dyDescent="0.25">
      <c r="A460" s="15"/>
      <c r="B460" s="1"/>
      <c r="C460" s="1">
        <v>226001370216</v>
      </c>
      <c r="D460" s="41" t="s">
        <v>70</v>
      </c>
      <c r="E460" s="41" t="s">
        <v>70</v>
      </c>
      <c r="F460" s="68" t="s">
        <v>25</v>
      </c>
      <c r="G460" s="61" t="s">
        <v>65</v>
      </c>
      <c r="H460">
        <v>12</v>
      </c>
      <c r="I460">
        <v>24</v>
      </c>
      <c r="J460">
        <v>15</v>
      </c>
      <c r="K460">
        <v>14</v>
      </c>
      <c r="L460">
        <v>16</v>
      </c>
      <c r="M460">
        <v>4.9610000000000003</v>
      </c>
      <c r="N460" t="str">
        <f t="shared" si="17"/>
        <v>Gravel</v>
      </c>
      <c r="O460" t="str">
        <f t="shared" si="18"/>
        <v>MG2</v>
      </c>
      <c r="P460" t="str">
        <f t="shared" si="16"/>
        <v>MG</v>
      </c>
    </row>
    <row r="461" spans="1:16" x14ac:dyDescent="0.25">
      <c r="A461" s="15"/>
      <c r="B461" s="1"/>
      <c r="C461" s="1">
        <v>226001370224</v>
      </c>
      <c r="D461" s="41" t="s">
        <v>70</v>
      </c>
      <c r="E461" s="41" t="s">
        <v>70</v>
      </c>
      <c r="F461" s="68" t="s">
        <v>25</v>
      </c>
      <c r="G461" s="61" t="s">
        <v>74</v>
      </c>
      <c r="H461">
        <v>12</v>
      </c>
      <c r="I461">
        <v>25</v>
      </c>
      <c r="J461">
        <v>15</v>
      </c>
      <c r="K461">
        <v>10</v>
      </c>
      <c r="L461">
        <v>16</v>
      </c>
      <c r="M461">
        <v>5.3756000000000004</v>
      </c>
      <c r="N461" t="str">
        <f t="shared" si="17"/>
        <v>Gravel</v>
      </c>
      <c r="O461" t="str">
        <f t="shared" si="18"/>
        <v>MG2</v>
      </c>
      <c r="P461" t="str">
        <f t="shared" si="16"/>
        <v>MG</v>
      </c>
    </row>
    <row r="462" spans="1:16" x14ac:dyDescent="0.25">
      <c r="A462" s="15"/>
      <c r="B462" s="1"/>
      <c r="C462" s="1">
        <v>226001370243</v>
      </c>
      <c r="D462" s="41" t="s">
        <v>70</v>
      </c>
      <c r="E462" s="41" t="s">
        <v>70</v>
      </c>
      <c r="F462" s="68" t="s">
        <v>25</v>
      </c>
      <c r="G462" s="61">
        <v>1</v>
      </c>
      <c r="H462">
        <v>12</v>
      </c>
      <c r="I462">
        <v>20</v>
      </c>
      <c r="J462">
        <v>18</v>
      </c>
      <c r="K462">
        <v>11</v>
      </c>
      <c r="L462">
        <v>16</v>
      </c>
      <c r="M462">
        <v>4.9669999999999996</v>
      </c>
      <c r="N462" t="str">
        <f t="shared" si="17"/>
        <v>Gravel</v>
      </c>
      <c r="O462" t="str">
        <f t="shared" si="18"/>
        <v>MG2</v>
      </c>
      <c r="P462" t="str">
        <f t="shared" si="16"/>
        <v>MG</v>
      </c>
    </row>
    <row r="463" spans="1:16" x14ac:dyDescent="0.25">
      <c r="A463" s="15"/>
      <c r="B463" s="1"/>
      <c r="C463" s="1">
        <v>226001370289</v>
      </c>
      <c r="D463" s="41" t="s">
        <v>70</v>
      </c>
      <c r="E463" s="41" t="s">
        <v>70</v>
      </c>
      <c r="F463" s="68" t="s">
        <v>25</v>
      </c>
      <c r="G463" s="61" t="s">
        <v>74</v>
      </c>
      <c r="H463">
        <v>12</v>
      </c>
      <c r="I463">
        <v>20</v>
      </c>
      <c r="J463">
        <v>20</v>
      </c>
      <c r="K463">
        <v>12</v>
      </c>
      <c r="L463">
        <v>16</v>
      </c>
      <c r="M463">
        <v>5.2670000000000003</v>
      </c>
      <c r="N463" t="str">
        <f t="shared" si="17"/>
        <v>Gravel</v>
      </c>
      <c r="O463" t="str">
        <f t="shared" si="18"/>
        <v>MG2</v>
      </c>
      <c r="P463" t="str">
        <f t="shared" si="16"/>
        <v>MG</v>
      </c>
    </row>
    <row r="464" spans="1:16" x14ac:dyDescent="0.25">
      <c r="A464" s="15"/>
      <c r="B464" s="1"/>
      <c r="C464" s="1">
        <v>226001370296</v>
      </c>
      <c r="D464" s="41" t="s">
        <v>70</v>
      </c>
      <c r="E464" s="41" t="s">
        <v>70</v>
      </c>
      <c r="F464" s="68" t="s">
        <v>25</v>
      </c>
      <c r="G464" s="61"/>
      <c r="H464">
        <v>12</v>
      </c>
      <c r="I464">
        <v>22</v>
      </c>
      <c r="J464">
        <v>15</v>
      </c>
      <c r="K464">
        <v>9</v>
      </c>
      <c r="L464">
        <v>16</v>
      </c>
      <c r="M464">
        <v>3.569</v>
      </c>
      <c r="N464" t="str">
        <f t="shared" si="17"/>
        <v>Gravel</v>
      </c>
      <c r="O464" t="str">
        <f t="shared" si="18"/>
        <v>MG2</v>
      </c>
      <c r="P464" t="str">
        <f t="shared" si="16"/>
        <v>MG</v>
      </c>
    </row>
    <row r="465" spans="1:16" x14ac:dyDescent="0.25">
      <c r="A465" s="15"/>
      <c r="B465" s="1"/>
      <c r="C465" s="1">
        <v>226001370240</v>
      </c>
      <c r="D465" s="41" t="s">
        <v>70</v>
      </c>
      <c r="E465" s="41" t="s">
        <v>70</v>
      </c>
      <c r="F465" s="68" t="s">
        <v>25</v>
      </c>
      <c r="G465" s="61" t="s">
        <v>74</v>
      </c>
      <c r="H465">
        <v>12</v>
      </c>
      <c r="I465">
        <v>21</v>
      </c>
      <c r="J465">
        <v>15</v>
      </c>
      <c r="K465">
        <v>11</v>
      </c>
      <c r="L465">
        <v>16</v>
      </c>
      <c r="M465">
        <v>4.4050000000000002</v>
      </c>
      <c r="N465" t="str">
        <f t="shared" si="17"/>
        <v>Gravel</v>
      </c>
      <c r="O465" t="str">
        <f t="shared" si="18"/>
        <v>MG2</v>
      </c>
      <c r="P465" t="str">
        <f t="shared" si="16"/>
        <v>MG</v>
      </c>
    </row>
    <row r="466" spans="1:16" x14ac:dyDescent="0.25">
      <c r="A466" s="15"/>
      <c r="B466" s="1"/>
      <c r="C466" s="1">
        <v>226001370221</v>
      </c>
      <c r="D466" s="41" t="s">
        <v>70</v>
      </c>
      <c r="E466" s="41" t="s">
        <v>70</v>
      </c>
      <c r="F466" s="68" t="s">
        <v>25</v>
      </c>
      <c r="G466" s="61" t="s">
        <v>65</v>
      </c>
      <c r="H466">
        <v>12</v>
      </c>
      <c r="I466">
        <v>23</v>
      </c>
      <c r="J466">
        <v>17</v>
      </c>
      <c r="K466">
        <v>15</v>
      </c>
      <c r="L466">
        <v>16</v>
      </c>
      <c r="M466">
        <v>7.0439999999999996</v>
      </c>
      <c r="N466" t="str">
        <f t="shared" si="17"/>
        <v>Gravel</v>
      </c>
      <c r="O466" t="str">
        <f t="shared" si="18"/>
        <v>MG2</v>
      </c>
      <c r="P466" t="str">
        <f t="shared" si="16"/>
        <v>MG</v>
      </c>
    </row>
    <row r="467" spans="1:16" x14ac:dyDescent="0.25">
      <c r="A467" s="15"/>
      <c r="B467" s="1"/>
      <c r="C467" s="1">
        <v>226001370234</v>
      </c>
      <c r="D467" s="41" t="s">
        <v>70</v>
      </c>
      <c r="E467" s="41" t="s">
        <v>70</v>
      </c>
      <c r="F467" s="68" t="s">
        <v>25</v>
      </c>
      <c r="G467" s="61"/>
      <c r="H467">
        <v>12</v>
      </c>
      <c r="I467">
        <v>19</v>
      </c>
      <c r="J467">
        <v>16</v>
      </c>
      <c r="K467">
        <v>6</v>
      </c>
      <c r="L467">
        <v>16</v>
      </c>
      <c r="M467">
        <v>2.2789999999999999</v>
      </c>
      <c r="N467" t="str">
        <f t="shared" si="17"/>
        <v>Gravel</v>
      </c>
      <c r="O467" t="str">
        <f t="shared" si="18"/>
        <v>MG2</v>
      </c>
      <c r="P467" t="str">
        <f t="shared" si="16"/>
        <v>MG</v>
      </c>
    </row>
    <row r="468" spans="1:16" x14ac:dyDescent="0.25">
      <c r="A468" s="15"/>
      <c r="B468" s="1"/>
      <c r="C468" s="1">
        <v>226001370229</v>
      </c>
      <c r="D468" s="41" t="s">
        <v>70</v>
      </c>
      <c r="E468" s="41" t="s">
        <v>70</v>
      </c>
      <c r="F468" s="68" t="s">
        <v>25</v>
      </c>
      <c r="G468" s="61"/>
      <c r="H468">
        <v>12</v>
      </c>
      <c r="I468">
        <v>26</v>
      </c>
      <c r="J468">
        <v>16</v>
      </c>
      <c r="K468">
        <v>9</v>
      </c>
      <c r="L468">
        <v>16</v>
      </c>
      <c r="M468">
        <v>4.2229999999999999</v>
      </c>
      <c r="N468" t="str">
        <f t="shared" si="17"/>
        <v>Gravel</v>
      </c>
      <c r="O468" t="str">
        <f t="shared" si="18"/>
        <v>MG2</v>
      </c>
      <c r="P468" t="str">
        <f t="shared" si="16"/>
        <v>MG</v>
      </c>
    </row>
    <row r="469" spans="1:16" x14ac:dyDescent="0.25">
      <c r="A469" s="15"/>
      <c r="B469" s="1"/>
      <c r="C469" s="1">
        <v>226001370241</v>
      </c>
      <c r="D469" s="41" t="s">
        <v>70</v>
      </c>
      <c r="E469" s="41" t="s">
        <v>70</v>
      </c>
      <c r="F469" s="68" t="s">
        <v>25</v>
      </c>
      <c r="G469" s="61" t="s">
        <v>65</v>
      </c>
      <c r="H469">
        <v>12</v>
      </c>
      <c r="I469">
        <v>22</v>
      </c>
      <c r="J469">
        <v>16</v>
      </c>
      <c r="K469">
        <v>12</v>
      </c>
      <c r="L469">
        <v>16</v>
      </c>
      <c r="M469">
        <v>5.0819999999999999</v>
      </c>
      <c r="N469" t="str">
        <f t="shared" si="17"/>
        <v>Gravel</v>
      </c>
      <c r="O469" t="str">
        <f t="shared" si="18"/>
        <v>MG2</v>
      </c>
      <c r="P469" t="str">
        <f t="shared" si="16"/>
        <v>MG</v>
      </c>
    </row>
    <row r="470" spans="1:16" x14ac:dyDescent="0.25">
      <c r="A470" s="15"/>
      <c r="B470" s="1"/>
      <c r="C470" s="1">
        <v>226001370202</v>
      </c>
      <c r="D470" s="41" t="s">
        <v>70</v>
      </c>
      <c r="E470" s="41" t="s">
        <v>70</v>
      </c>
      <c r="F470" s="68" t="s">
        <v>25</v>
      </c>
      <c r="G470" s="61"/>
      <c r="H470">
        <v>12</v>
      </c>
      <c r="I470">
        <v>20</v>
      </c>
      <c r="J470">
        <v>16</v>
      </c>
      <c r="K470">
        <v>15</v>
      </c>
      <c r="L470">
        <v>16</v>
      </c>
      <c r="M470">
        <v>5.569</v>
      </c>
      <c r="N470" t="str">
        <f t="shared" si="17"/>
        <v>Gravel</v>
      </c>
      <c r="O470" t="str">
        <f t="shared" si="18"/>
        <v>MG2</v>
      </c>
      <c r="P470" t="str">
        <f t="shared" si="16"/>
        <v>MG</v>
      </c>
    </row>
    <row r="471" spans="1:16" x14ac:dyDescent="0.25">
      <c r="A471" s="15"/>
      <c r="B471" s="1"/>
      <c r="C471" s="1">
        <v>226001370257</v>
      </c>
      <c r="D471" s="41" t="s">
        <v>70</v>
      </c>
      <c r="E471" s="41" t="s">
        <v>70</v>
      </c>
      <c r="F471" s="68" t="s">
        <v>25</v>
      </c>
      <c r="G471" s="61" t="s">
        <v>73</v>
      </c>
      <c r="H471">
        <v>12</v>
      </c>
      <c r="I471">
        <v>26</v>
      </c>
      <c r="J471">
        <v>20</v>
      </c>
      <c r="K471">
        <v>9</v>
      </c>
      <c r="L471">
        <v>16</v>
      </c>
      <c r="M471">
        <v>4.1790000000000003</v>
      </c>
      <c r="N471" t="str">
        <f t="shared" si="17"/>
        <v>Gravel</v>
      </c>
      <c r="O471" t="str">
        <f t="shared" si="18"/>
        <v>MG2</v>
      </c>
      <c r="P471" t="str">
        <f t="shared" si="16"/>
        <v>MG</v>
      </c>
    </row>
    <row r="472" spans="1:16" x14ac:dyDescent="0.25">
      <c r="A472" s="15"/>
      <c r="B472" s="1"/>
      <c r="C472" s="1">
        <v>226001370212</v>
      </c>
      <c r="D472" s="41" t="s">
        <v>70</v>
      </c>
      <c r="E472" s="41" t="s">
        <v>70</v>
      </c>
      <c r="F472" s="68" t="s">
        <v>25</v>
      </c>
      <c r="G472" s="61">
        <v>1</v>
      </c>
      <c r="H472">
        <v>12</v>
      </c>
      <c r="I472">
        <v>25</v>
      </c>
      <c r="J472">
        <v>15</v>
      </c>
      <c r="K472">
        <v>10</v>
      </c>
      <c r="L472">
        <v>16</v>
      </c>
      <c r="M472">
        <v>4.6749999999999998</v>
      </c>
      <c r="N472" t="str">
        <f t="shared" si="17"/>
        <v>Gravel</v>
      </c>
      <c r="O472" t="str">
        <f t="shared" si="18"/>
        <v>MG2</v>
      </c>
      <c r="P472" t="str">
        <f t="shared" si="16"/>
        <v>MG</v>
      </c>
    </row>
    <row r="473" spans="1:16" x14ac:dyDescent="0.25">
      <c r="A473" s="15"/>
      <c r="B473" s="1"/>
      <c r="C473" s="1">
        <v>226001370299</v>
      </c>
      <c r="D473" s="41" t="s">
        <v>70</v>
      </c>
      <c r="E473" s="41" t="s">
        <v>70</v>
      </c>
      <c r="F473" s="68" t="s">
        <v>25</v>
      </c>
      <c r="G473" s="61" t="s">
        <v>74</v>
      </c>
      <c r="H473">
        <v>12</v>
      </c>
      <c r="I473">
        <v>27</v>
      </c>
      <c r="J473">
        <v>17</v>
      </c>
      <c r="K473">
        <v>11</v>
      </c>
      <c r="L473">
        <v>16</v>
      </c>
      <c r="M473">
        <v>7.0860000000000003</v>
      </c>
      <c r="N473" t="str">
        <f t="shared" si="17"/>
        <v>Gravel</v>
      </c>
      <c r="O473" t="str">
        <f t="shared" si="18"/>
        <v>MG2</v>
      </c>
      <c r="P473" t="str">
        <f t="shared" si="16"/>
        <v>MG</v>
      </c>
    </row>
    <row r="474" spans="1:16" x14ac:dyDescent="0.25">
      <c r="A474" s="15"/>
      <c r="B474" s="1"/>
      <c r="C474" s="1">
        <v>226001370218</v>
      </c>
      <c r="D474" s="41" t="s">
        <v>70</v>
      </c>
      <c r="E474" s="41" t="s">
        <v>70</v>
      </c>
      <c r="F474" s="68" t="s">
        <v>25</v>
      </c>
      <c r="G474" s="61" t="s">
        <v>73</v>
      </c>
      <c r="H474">
        <v>12</v>
      </c>
      <c r="I474">
        <v>34</v>
      </c>
      <c r="J474">
        <v>12</v>
      </c>
      <c r="K474">
        <v>12</v>
      </c>
      <c r="L474">
        <v>16</v>
      </c>
      <c r="M474">
        <v>5.4139999999999997</v>
      </c>
      <c r="N474" t="str">
        <f t="shared" si="17"/>
        <v>Gravel</v>
      </c>
      <c r="O474" t="str">
        <f t="shared" si="18"/>
        <v>MG2</v>
      </c>
      <c r="P474" t="str">
        <f t="shared" si="16"/>
        <v>MG</v>
      </c>
    </row>
    <row r="475" spans="1:16" x14ac:dyDescent="0.25">
      <c r="A475" s="15"/>
      <c r="B475" s="1"/>
      <c r="C475" s="1">
        <v>226001370203</v>
      </c>
      <c r="D475" s="41" t="s">
        <v>70</v>
      </c>
      <c r="E475" s="41" t="s">
        <v>70</v>
      </c>
      <c r="F475" s="68" t="s">
        <v>25</v>
      </c>
      <c r="G475" s="61" t="s">
        <v>65</v>
      </c>
      <c r="H475">
        <v>12</v>
      </c>
      <c r="I475">
        <v>21</v>
      </c>
      <c r="J475">
        <v>16</v>
      </c>
      <c r="K475">
        <v>10</v>
      </c>
      <c r="L475">
        <v>16</v>
      </c>
      <c r="M475">
        <v>5.1230000000000002</v>
      </c>
      <c r="N475" t="str">
        <f t="shared" si="17"/>
        <v>Gravel</v>
      </c>
      <c r="O475" t="str">
        <f t="shared" si="18"/>
        <v>MG2</v>
      </c>
      <c r="P475" t="str">
        <f t="shared" si="16"/>
        <v>MG</v>
      </c>
    </row>
    <row r="476" spans="1:16" x14ac:dyDescent="0.25">
      <c r="A476" s="15"/>
      <c r="B476" s="1"/>
      <c r="C476" s="1">
        <v>226001370254</v>
      </c>
      <c r="D476" s="41" t="s">
        <v>70</v>
      </c>
      <c r="E476" s="41" t="s">
        <v>70</v>
      </c>
      <c r="F476" s="68" t="s">
        <v>25</v>
      </c>
      <c r="G476" s="61"/>
      <c r="H476">
        <v>12</v>
      </c>
      <c r="I476">
        <v>22</v>
      </c>
      <c r="J476">
        <v>14</v>
      </c>
      <c r="K476">
        <v>12</v>
      </c>
      <c r="L476">
        <v>16</v>
      </c>
      <c r="M476">
        <v>5.0049999999999999</v>
      </c>
      <c r="N476" t="str">
        <f t="shared" si="17"/>
        <v>Gravel</v>
      </c>
      <c r="O476" t="str">
        <f t="shared" si="18"/>
        <v>MG2</v>
      </c>
      <c r="P476" t="str">
        <f t="shared" si="16"/>
        <v>MG</v>
      </c>
    </row>
    <row r="477" spans="1:16" x14ac:dyDescent="0.25">
      <c r="A477" s="15"/>
      <c r="B477" s="1"/>
      <c r="C477" s="1">
        <v>226001370242</v>
      </c>
      <c r="D477" s="41" t="s">
        <v>70</v>
      </c>
      <c r="E477" s="41" t="s">
        <v>70</v>
      </c>
      <c r="F477" s="68" t="s">
        <v>25</v>
      </c>
      <c r="G477" s="61" t="s">
        <v>65</v>
      </c>
      <c r="H477">
        <v>12</v>
      </c>
      <c r="I477">
        <v>24</v>
      </c>
      <c r="J477">
        <v>21</v>
      </c>
      <c r="K477">
        <v>12</v>
      </c>
      <c r="L477">
        <v>16</v>
      </c>
      <c r="M477">
        <v>4.8280000000000003</v>
      </c>
      <c r="N477" t="str">
        <f t="shared" si="17"/>
        <v>Gravel</v>
      </c>
      <c r="O477" t="str">
        <f t="shared" si="18"/>
        <v>MG2</v>
      </c>
      <c r="P477" t="str">
        <f t="shared" si="16"/>
        <v>MG</v>
      </c>
    </row>
    <row r="478" spans="1:16" x14ac:dyDescent="0.25">
      <c r="A478" s="15"/>
      <c r="B478" s="1"/>
      <c r="C478" s="1">
        <v>226001370204</v>
      </c>
      <c r="D478" s="41" t="s">
        <v>70</v>
      </c>
      <c r="E478" s="41" t="s">
        <v>70</v>
      </c>
      <c r="F478" s="68" t="s">
        <v>25</v>
      </c>
      <c r="G478" s="61" t="s">
        <v>65</v>
      </c>
      <c r="H478">
        <v>12</v>
      </c>
      <c r="I478">
        <v>21</v>
      </c>
      <c r="J478">
        <v>18</v>
      </c>
      <c r="K478">
        <v>10</v>
      </c>
      <c r="L478">
        <v>16</v>
      </c>
      <c r="M478">
        <v>5.0670000000000002</v>
      </c>
      <c r="N478" t="str">
        <f t="shared" si="17"/>
        <v>Gravel</v>
      </c>
      <c r="O478" t="str">
        <f t="shared" si="18"/>
        <v>MG2</v>
      </c>
      <c r="P478" t="str">
        <f t="shared" si="16"/>
        <v>MG</v>
      </c>
    </row>
    <row r="479" spans="1:16" x14ac:dyDescent="0.25">
      <c r="A479" s="15"/>
      <c r="B479" s="1"/>
      <c r="C479" s="1">
        <v>231000039715</v>
      </c>
      <c r="D479" s="41" t="s">
        <v>70</v>
      </c>
      <c r="E479" s="41" t="s">
        <v>70</v>
      </c>
      <c r="F479" s="68" t="s">
        <v>25</v>
      </c>
      <c r="G479" s="61" t="s">
        <v>73</v>
      </c>
      <c r="H479">
        <v>14</v>
      </c>
      <c r="I479">
        <v>61</v>
      </c>
      <c r="J479">
        <v>31</v>
      </c>
      <c r="K479">
        <v>17</v>
      </c>
      <c r="L479">
        <v>32</v>
      </c>
      <c r="M479">
        <v>42</v>
      </c>
      <c r="N479" t="str">
        <f t="shared" si="17"/>
        <v>Gravel</v>
      </c>
      <c r="O479" t="str">
        <f t="shared" si="18"/>
        <v>CG2</v>
      </c>
      <c r="P479" t="str">
        <f t="shared" si="16"/>
        <v>CG</v>
      </c>
    </row>
    <row r="480" spans="1:16" x14ac:dyDescent="0.25">
      <c r="A480" s="15"/>
      <c r="B480" s="1"/>
      <c r="C480" s="1">
        <v>231000039743</v>
      </c>
      <c r="D480" s="41" t="s">
        <v>70</v>
      </c>
      <c r="E480" s="41" t="s">
        <v>70</v>
      </c>
      <c r="F480" s="68" t="s">
        <v>25</v>
      </c>
      <c r="G480" s="61"/>
      <c r="H480">
        <v>14</v>
      </c>
      <c r="I480">
        <v>54</v>
      </c>
      <c r="J480">
        <v>35</v>
      </c>
      <c r="K480">
        <v>18</v>
      </c>
      <c r="L480">
        <v>32</v>
      </c>
      <c r="M480">
        <v>51.5</v>
      </c>
      <c r="N480" t="str">
        <f t="shared" si="17"/>
        <v>Gravel</v>
      </c>
      <c r="O480" t="str">
        <f t="shared" si="18"/>
        <v>CG2</v>
      </c>
      <c r="P480" t="str">
        <f t="shared" si="16"/>
        <v>CG</v>
      </c>
    </row>
    <row r="481" spans="1:16" x14ac:dyDescent="0.25">
      <c r="A481" s="15"/>
      <c r="B481" s="1"/>
      <c r="C481" s="1">
        <v>231000039714</v>
      </c>
      <c r="D481" s="41" t="s">
        <v>70</v>
      </c>
      <c r="E481" s="41" t="s">
        <v>70</v>
      </c>
      <c r="F481" s="68" t="s">
        <v>25</v>
      </c>
      <c r="G481" s="61">
        <v>1</v>
      </c>
      <c r="H481">
        <v>14</v>
      </c>
      <c r="I481">
        <v>55</v>
      </c>
      <c r="J481">
        <v>24</v>
      </c>
      <c r="K481">
        <v>20</v>
      </c>
      <c r="L481">
        <v>32</v>
      </c>
      <c r="M481">
        <v>52.5</v>
      </c>
      <c r="N481" t="str">
        <f t="shared" si="17"/>
        <v>Gravel</v>
      </c>
      <c r="O481" t="str">
        <f t="shared" si="18"/>
        <v>CG2</v>
      </c>
      <c r="P481" t="str">
        <f t="shared" si="16"/>
        <v>CG</v>
      </c>
    </row>
    <row r="482" spans="1:16" x14ac:dyDescent="0.25">
      <c r="A482" s="15"/>
      <c r="B482" s="1"/>
      <c r="C482" s="1">
        <v>231000039711</v>
      </c>
      <c r="D482" s="41" t="s">
        <v>70</v>
      </c>
      <c r="E482" s="41" t="s">
        <v>70</v>
      </c>
      <c r="F482" s="68" t="s">
        <v>25</v>
      </c>
      <c r="G482" s="61">
        <v>1</v>
      </c>
      <c r="H482">
        <v>14</v>
      </c>
      <c r="I482">
        <v>38</v>
      </c>
      <c r="J482">
        <v>34</v>
      </c>
      <c r="K482">
        <v>22</v>
      </c>
      <c r="L482">
        <v>32</v>
      </c>
      <c r="M482">
        <v>44</v>
      </c>
      <c r="N482" t="str">
        <f t="shared" si="17"/>
        <v>Gravel</v>
      </c>
      <c r="O482" t="str">
        <f t="shared" si="18"/>
        <v>CG2</v>
      </c>
      <c r="P482" t="str">
        <f t="shared" si="16"/>
        <v>CG</v>
      </c>
    </row>
    <row r="483" spans="1:16" x14ac:dyDescent="0.25">
      <c r="A483" s="15"/>
      <c r="B483" s="1"/>
      <c r="C483" s="1">
        <v>231000039781</v>
      </c>
      <c r="D483" s="41" t="s">
        <v>70</v>
      </c>
      <c r="E483" s="41" t="s">
        <v>70</v>
      </c>
      <c r="F483" s="68" t="s">
        <v>25</v>
      </c>
      <c r="G483" s="61">
        <v>1</v>
      </c>
      <c r="H483">
        <v>14</v>
      </c>
      <c r="I483">
        <v>52</v>
      </c>
      <c r="J483">
        <v>28</v>
      </c>
      <c r="K483">
        <v>24</v>
      </c>
      <c r="L483">
        <v>32</v>
      </c>
      <c r="M483">
        <v>57.5</v>
      </c>
      <c r="N483" t="str">
        <f t="shared" si="17"/>
        <v>Gravel</v>
      </c>
      <c r="O483" t="str">
        <f t="shared" si="18"/>
        <v>CG2</v>
      </c>
      <c r="P483" t="str">
        <f t="shared" si="16"/>
        <v>CG</v>
      </c>
    </row>
    <row r="484" spans="1:16" x14ac:dyDescent="0.25">
      <c r="A484" s="15"/>
      <c r="B484" s="1"/>
      <c r="C484" s="1">
        <v>231000039766</v>
      </c>
      <c r="D484" s="41" t="s">
        <v>70</v>
      </c>
      <c r="E484" s="41" t="s">
        <v>70</v>
      </c>
      <c r="F484" s="68" t="s">
        <v>25</v>
      </c>
      <c r="G484" s="61"/>
      <c r="H484">
        <v>14</v>
      </c>
      <c r="I484">
        <v>38</v>
      </c>
      <c r="J484">
        <v>35</v>
      </c>
      <c r="K484">
        <v>26</v>
      </c>
      <c r="L484">
        <v>32</v>
      </c>
      <c r="M484">
        <v>44</v>
      </c>
      <c r="N484" t="str">
        <f t="shared" si="17"/>
        <v>Gravel</v>
      </c>
      <c r="O484" t="str">
        <f t="shared" si="18"/>
        <v>CG2</v>
      </c>
      <c r="P484" t="str">
        <f t="shared" si="16"/>
        <v>CG</v>
      </c>
    </row>
    <row r="485" spans="1:16" x14ac:dyDescent="0.25">
      <c r="A485" s="15"/>
      <c r="B485" s="1"/>
      <c r="C485" s="1">
        <v>231000039702</v>
      </c>
      <c r="D485" s="41" t="s">
        <v>70</v>
      </c>
      <c r="E485" s="41" t="s">
        <v>70</v>
      </c>
      <c r="F485" s="68" t="s">
        <v>25</v>
      </c>
      <c r="G485" s="61">
        <v>1</v>
      </c>
      <c r="H485">
        <v>14</v>
      </c>
      <c r="I485">
        <v>42</v>
      </c>
      <c r="J485">
        <v>38</v>
      </c>
      <c r="K485">
        <v>25</v>
      </c>
      <c r="L485">
        <v>32</v>
      </c>
      <c r="M485">
        <v>42</v>
      </c>
      <c r="N485" t="str">
        <f t="shared" si="17"/>
        <v>Gravel</v>
      </c>
      <c r="O485" t="str">
        <f t="shared" si="18"/>
        <v>CG2</v>
      </c>
      <c r="P485" t="str">
        <f t="shared" si="16"/>
        <v>CG</v>
      </c>
    </row>
    <row r="486" spans="1:16" x14ac:dyDescent="0.25">
      <c r="A486" s="15"/>
      <c r="B486" s="1"/>
      <c r="C486" s="1">
        <v>231000039719</v>
      </c>
      <c r="D486" s="41" t="s">
        <v>70</v>
      </c>
      <c r="E486" s="41" t="s">
        <v>70</v>
      </c>
      <c r="F486" s="68" t="s">
        <v>25</v>
      </c>
      <c r="G486" s="61"/>
      <c r="H486">
        <v>14</v>
      </c>
      <c r="I486">
        <v>57</v>
      </c>
      <c r="J486">
        <v>39</v>
      </c>
      <c r="K486">
        <v>19</v>
      </c>
      <c r="L486">
        <v>45</v>
      </c>
      <c r="M486">
        <v>74.5</v>
      </c>
      <c r="N486" t="str">
        <f t="shared" si="17"/>
        <v>Gravel</v>
      </c>
      <c r="O486" t="str">
        <f t="shared" si="18"/>
        <v>VCG1</v>
      </c>
      <c r="P486" t="str">
        <f t="shared" si="16"/>
        <v>VCG</v>
      </c>
    </row>
    <row r="487" spans="1:16" x14ac:dyDescent="0.25">
      <c r="A487" s="15"/>
      <c r="B487" s="1"/>
      <c r="C487" s="1">
        <v>231000039704</v>
      </c>
      <c r="D487" s="41" t="s">
        <v>70</v>
      </c>
      <c r="E487" s="41" t="s">
        <v>70</v>
      </c>
      <c r="F487" s="68" t="s">
        <v>25</v>
      </c>
      <c r="G487" s="61"/>
      <c r="H487">
        <v>14</v>
      </c>
      <c r="I487">
        <v>56</v>
      </c>
      <c r="J487">
        <v>29</v>
      </c>
      <c r="K487">
        <v>18</v>
      </c>
      <c r="L487">
        <v>32</v>
      </c>
      <c r="M487">
        <v>50</v>
      </c>
      <c r="N487" t="str">
        <f t="shared" si="17"/>
        <v>Gravel</v>
      </c>
      <c r="O487" t="str">
        <f t="shared" si="18"/>
        <v>CG2</v>
      </c>
      <c r="P487" t="str">
        <f t="shared" si="16"/>
        <v>CG</v>
      </c>
    </row>
    <row r="488" spans="1:16" x14ac:dyDescent="0.25">
      <c r="A488" s="15"/>
      <c r="B488" s="1"/>
      <c r="C488" s="1">
        <v>231000039756</v>
      </c>
      <c r="D488" s="41" t="s">
        <v>70</v>
      </c>
      <c r="E488" s="41" t="s">
        <v>70</v>
      </c>
      <c r="F488" s="68" t="s">
        <v>25</v>
      </c>
      <c r="G488" s="61" t="s">
        <v>73</v>
      </c>
      <c r="H488">
        <v>14</v>
      </c>
      <c r="I488">
        <v>51</v>
      </c>
      <c r="J488">
        <v>31</v>
      </c>
      <c r="K488">
        <v>27</v>
      </c>
      <c r="L488">
        <v>32</v>
      </c>
      <c r="M488">
        <v>59</v>
      </c>
      <c r="N488" t="str">
        <f t="shared" si="17"/>
        <v>Gravel</v>
      </c>
      <c r="O488" t="str">
        <f t="shared" si="18"/>
        <v>CG2</v>
      </c>
      <c r="P488" t="str">
        <f t="shared" si="16"/>
        <v>CG</v>
      </c>
    </row>
    <row r="489" spans="1:16" x14ac:dyDescent="0.25">
      <c r="A489" s="15"/>
      <c r="B489" s="1"/>
      <c r="C489" s="1">
        <v>231000039733</v>
      </c>
      <c r="D489" s="41" t="s">
        <v>70</v>
      </c>
      <c r="E489" s="41" t="s">
        <v>70</v>
      </c>
      <c r="F489" s="68" t="s">
        <v>25</v>
      </c>
      <c r="G489" s="61">
        <v>1</v>
      </c>
      <c r="H489">
        <v>14</v>
      </c>
      <c r="I489">
        <v>47</v>
      </c>
      <c r="J489">
        <v>37</v>
      </c>
      <c r="K489">
        <v>20</v>
      </c>
      <c r="L489">
        <v>32</v>
      </c>
      <c r="M489">
        <v>50</v>
      </c>
      <c r="N489" t="str">
        <f t="shared" si="17"/>
        <v>Gravel</v>
      </c>
      <c r="O489" t="str">
        <f t="shared" si="18"/>
        <v>CG2</v>
      </c>
      <c r="P489" t="str">
        <f t="shared" si="16"/>
        <v>CG</v>
      </c>
    </row>
    <row r="490" spans="1:16" x14ac:dyDescent="0.25">
      <c r="A490" s="15"/>
      <c r="B490" s="1"/>
      <c r="C490" s="1">
        <v>231000039740</v>
      </c>
      <c r="D490" s="41" t="s">
        <v>70</v>
      </c>
      <c r="E490" s="41" t="s">
        <v>70</v>
      </c>
      <c r="F490" s="68" t="s">
        <v>25</v>
      </c>
      <c r="G490" s="61" t="s">
        <v>74</v>
      </c>
      <c r="H490">
        <v>14</v>
      </c>
      <c r="I490">
        <v>50</v>
      </c>
      <c r="J490">
        <v>33</v>
      </c>
      <c r="K490">
        <v>20</v>
      </c>
      <c r="L490">
        <v>32</v>
      </c>
      <c r="M490">
        <v>41</v>
      </c>
      <c r="N490" t="str">
        <f t="shared" si="17"/>
        <v>Gravel</v>
      </c>
      <c r="O490" t="str">
        <f t="shared" si="18"/>
        <v>CG2</v>
      </c>
      <c r="P490" t="str">
        <f t="shared" si="16"/>
        <v>CG</v>
      </c>
    </row>
    <row r="491" spans="1:16" x14ac:dyDescent="0.25">
      <c r="A491" s="15"/>
      <c r="B491" s="1"/>
      <c r="C491" s="1">
        <v>231000039792</v>
      </c>
      <c r="D491" s="41" t="s">
        <v>70</v>
      </c>
      <c r="E491" s="41" t="s">
        <v>70</v>
      </c>
      <c r="F491" s="68" t="s">
        <v>25</v>
      </c>
      <c r="G491" s="61" t="s">
        <v>65</v>
      </c>
      <c r="H491">
        <v>14</v>
      </c>
      <c r="I491">
        <v>42</v>
      </c>
      <c r="J491">
        <v>29</v>
      </c>
      <c r="K491">
        <v>23</v>
      </c>
      <c r="L491">
        <v>32</v>
      </c>
      <c r="M491">
        <v>40.5</v>
      </c>
      <c r="N491" t="str">
        <f t="shared" si="17"/>
        <v>Gravel</v>
      </c>
      <c r="O491" t="str">
        <f t="shared" si="18"/>
        <v>CG2</v>
      </c>
      <c r="P491" t="str">
        <f t="shared" si="16"/>
        <v>CG</v>
      </c>
    </row>
    <row r="492" spans="1:16" x14ac:dyDescent="0.25">
      <c r="A492" s="15"/>
      <c r="B492" s="1"/>
      <c r="C492" s="1">
        <v>231000039765</v>
      </c>
      <c r="D492" s="41" t="s">
        <v>70</v>
      </c>
      <c r="E492" s="41" t="s">
        <v>70</v>
      </c>
      <c r="F492" s="68" t="s">
        <v>25</v>
      </c>
      <c r="G492" s="61">
        <v>1</v>
      </c>
      <c r="H492">
        <v>14</v>
      </c>
      <c r="I492">
        <v>46</v>
      </c>
      <c r="J492">
        <v>30</v>
      </c>
      <c r="K492">
        <v>22</v>
      </c>
      <c r="L492">
        <v>32</v>
      </c>
      <c r="M492">
        <v>44</v>
      </c>
      <c r="N492" t="str">
        <f t="shared" si="17"/>
        <v>Gravel</v>
      </c>
      <c r="O492" t="str">
        <f t="shared" si="18"/>
        <v>CG2</v>
      </c>
      <c r="P492" t="str">
        <f t="shared" si="16"/>
        <v>CG</v>
      </c>
    </row>
    <row r="493" spans="1:16" x14ac:dyDescent="0.25">
      <c r="A493" s="15"/>
      <c r="B493" s="1"/>
      <c r="C493" s="1">
        <v>231000039774</v>
      </c>
      <c r="D493" s="41" t="s">
        <v>70</v>
      </c>
      <c r="E493" s="41" t="s">
        <v>70</v>
      </c>
      <c r="F493" s="68" t="s">
        <v>25</v>
      </c>
      <c r="G493" s="61" t="s">
        <v>73</v>
      </c>
      <c r="H493">
        <v>14</v>
      </c>
      <c r="I493">
        <v>45</v>
      </c>
      <c r="J493">
        <v>32</v>
      </c>
      <c r="K493">
        <v>20</v>
      </c>
      <c r="L493">
        <v>32</v>
      </c>
      <c r="M493">
        <v>43.5</v>
      </c>
      <c r="N493" t="str">
        <f t="shared" si="17"/>
        <v>Gravel</v>
      </c>
      <c r="O493" t="str">
        <f t="shared" si="18"/>
        <v>CG2</v>
      </c>
      <c r="P493" t="str">
        <f t="shared" si="16"/>
        <v>CG</v>
      </c>
    </row>
    <row r="494" spans="1:16" x14ac:dyDescent="0.25">
      <c r="A494" s="15"/>
      <c r="B494" s="1"/>
      <c r="C494" s="1">
        <v>231000039738</v>
      </c>
      <c r="D494" s="41" t="s">
        <v>70</v>
      </c>
      <c r="E494" s="41" t="s">
        <v>70</v>
      </c>
      <c r="F494" s="68" t="s">
        <v>25</v>
      </c>
      <c r="G494" s="61">
        <v>1</v>
      </c>
      <c r="H494">
        <v>14</v>
      </c>
      <c r="I494">
        <v>45</v>
      </c>
      <c r="J494">
        <v>34</v>
      </c>
      <c r="K494">
        <v>23</v>
      </c>
      <c r="L494">
        <v>32</v>
      </c>
      <c r="M494">
        <v>53.5</v>
      </c>
      <c r="N494" t="str">
        <f t="shared" si="17"/>
        <v>Gravel</v>
      </c>
      <c r="O494" t="str">
        <f t="shared" si="18"/>
        <v>CG2</v>
      </c>
      <c r="P494" t="str">
        <f t="shared" si="16"/>
        <v>CG</v>
      </c>
    </row>
    <row r="495" spans="1:16" x14ac:dyDescent="0.25">
      <c r="A495" s="15"/>
      <c r="B495" s="1"/>
      <c r="C495" s="1">
        <v>231000039736</v>
      </c>
      <c r="D495" s="41" t="s">
        <v>70</v>
      </c>
      <c r="E495" s="41" t="s">
        <v>70</v>
      </c>
      <c r="F495" s="68" t="s">
        <v>25</v>
      </c>
      <c r="G495" s="61" t="s">
        <v>74</v>
      </c>
      <c r="H495">
        <v>14</v>
      </c>
      <c r="I495">
        <v>49</v>
      </c>
      <c r="J495">
        <v>36</v>
      </c>
      <c r="K495">
        <v>20</v>
      </c>
      <c r="L495">
        <v>32</v>
      </c>
      <c r="M495">
        <v>55.5</v>
      </c>
      <c r="N495" t="str">
        <f t="shared" si="17"/>
        <v>Gravel</v>
      </c>
      <c r="O495" t="str">
        <f t="shared" si="18"/>
        <v>CG2</v>
      </c>
      <c r="P495" t="str">
        <f t="shared" si="16"/>
        <v>CG</v>
      </c>
    </row>
    <row r="496" spans="1:16" x14ac:dyDescent="0.25">
      <c r="A496" s="15"/>
      <c r="B496" s="1"/>
      <c r="C496" s="1">
        <v>231000039735</v>
      </c>
      <c r="D496" s="41" t="s">
        <v>70</v>
      </c>
      <c r="E496" s="41" t="s">
        <v>70</v>
      </c>
      <c r="F496" s="68" t="s">
        <v>25</v>
      </c>
      <c r="G496" s="61">
        <v>1</v>
      </c>
      <c r="H496">
        <v>14</v>
      </c>
      <c r="I496">
        <v>61</v>
      </c>
      <c r="J496">
        <v>31</v>
      </c>
      <c r="K496">
        <v>28</v>
      </c>
      <c r="L496">
        <v>32</v>
      </c>
      <c r="M496">
        <v>87.5</v>
      </c>
      <c r="N496" t="str">
        <f t="shared" si="17"/>
        <v>Gravel</v>
      </c>
      <c r="O496" t="str">
        <f t="shared" si="18"/>
        <v>CG2</v>
      </c>
      <c r="P496" t="str">
        <f t="shared" si="16"/>
        <v>CG</v>
      </c>
    </row>
    <row r="497" spans="1:16" x14ac:dyDescent="0.25">
      <c r="A497" s="15"/>
      <c r="B497" s="1"/>
      <c r="C497" s="1">
        <v>231000039758</v>
      </c>
      <c r="D497" s="41" t="s">
        <v>70</v>
      </c>
      <c r="E497" s="41" t="s">
        <v>70</v>
      </c>
      <c r="F497" s="68" t="s">
        <v>25</v>
      </c>
      <c r="G497" s="61">
        <v>1</v>
      </c>
      <c r="H497">
        <v>14</v>
      </c>
      <c r="I497">
        <v>40</v>
      </c>
      <c r="J497">
        <v>33</v>
      </c>
      <c r="K497">
        <v>18</v>
      </c>
      <c r="L497">
        <v>32</v>
      </c>
      <c r="M497">
        <v>40.5</v>
      </c>
      <c r="N497" t="str">
        <f t="shared" si="17"/>
        <v>Gravel</v>
      </c>
      <c r="O497" t="str">
        <f t="shared" si="18"/>
        <v>CG2</v>
      </c>
      <c r="P497" t="str">
        <f t="shared" si="16"/>
        <v>CG</v>
      </c>
    </row>
    <row r="498" spans="1:16" x14ac:dyDescent="0.25">
      <c r="A498" s="15"/>
      <c r="B498" s="1"/>
      <c r="C498" s="1">
        <v>231000039734</v>
      </c>
      <c r="D498" s="41" t="s">
        <v>70</v>
      </c>
      <c r="E498" s="41" t="s">
        <v>70</v>
      </c>
      <c r="F498" s="68" t="s">
        <v>25</v>
      </c>
      <c r="G498" s="61" t="s">
        <v>73</v>
      </c>
      <c r="H498">
        <v>14</v>
      </c>
      <c r="I498">
        <v>59</v>
      </c>
      <c r="J498">
        <v>31</v>
      </c>
      <c r="K498">
        <v>30</v>
      </c>
      <c r="L498">
        <v>32</v>
      </c>
      <c r="M498">
        <v>66</v>
      </c>
      <c r="N498" t="str">
        <f t="shared" si="17"/>
        <v>Gravel</v>
      </c>
      <c r="O498" t="str">
        <f t="shared" si="18"/>
        <v>CG2</v>
      </c>
      <c r="P498" t="str">
        <f t="shared" si="16"/>
        <v>CG</v>
      </c>
    </row>
    <row r="499" spans="1:16" x14ac:dyDescent="0.25">
      <c r="A499" s="15"/>
      <c r="B499" s="1"/>
      <c r="C499" s="1">
        <v>231000039712</v>
      </c>
      <c r="D499" s="41" t="s">
        <v>70</v>
      </c>
      <c r="E499" s="41" t="s">
        <v>70</v>
      </c>
      <c r="F499" s="68" t="s">
        <v>25</v>
      </c>
      <c r="G499" s="61" t="s">
        <v>65</v>
      </c>
      <c r="H499">
        <v>14</v>
      </c>
      <c r="I499">
        <v>45</v>
      </c>
      <c r="J499">
        <v>36</v>
      </c>
      <c r="K499">
        <v>25</v>
      </c>
      <c r="L499">
        <v>32</v>
      </c>
      <c r="M499">
        <v>54.5</v>
      </c>
      <c r="N499" t="str">
        <f t="shared" si="17"/>
        <v>Gravel</v>
      </c>
      <c r="O499" t="str">
        <f t="shared" si="18"/>
        <v>CG2</v>
      </c>
      <c r="P499" t="str">
        <f t="shared" si="16"/>
        <v>CG</v>
      </c>
    </row>
    <row r="500" spans="1:16" x14ac:dyDescent="0.25">
      <c r="A500" s="15"/>
      <c r="B500" s="1"/>
      <c r="C500" s="1">
        <v>209000133145</v>
      </c>
      <c r="D500" s="41" t="s">
        <v>70</v>
      </c>
      <c r="E500" s="41" t="s">
        <v>70</v>
      </c>
      <c r="F500" s="68" t="s">
        <v>25</v>
      </c>
      <c r="G500" s="61"/>
      <c r="H500">
        <v>23</v>
      </c>
      <c r="I500">
        <v>84</v>
      </c>
      <c r="J500">
        <v>71</v>
      </c>
      <c r="K500">
        <v>35</v>
      </c>
      <c r="L500">
        <v>64</v>
      </c>
      <c r="M500">
        <v>359</v>
      </c>
      <c r="N500" t="str">
        <f t="shared" si="17"/>
        <v>Gravel</v>
      </c>
      <c r="O500" t="str">
        <f t="shared" si="18"/>
        <v>VCG2</v>
      </c>
      <c r="P500" t="str">
        <f t="shared" si="16"/>
        <v>VCG</v>
      </c>
    </row>
    <row r="501" spans="1:16" x14ac:dyDescent="0.25">
      <c r="A501" s="15"/>
      <c r="B501" s="1"/>
      <c r="C501" s="1">
        <v>209000133151</v>
      </c>
      <c r="D501" s="41" t="s">
        <v>70</v>
      </c>
      <c r="E501" s="41" t="s">
        <v>70</v>
      </c>
      <c r="F501" s="68" t="s">
        <v>25</v>
      </c>
      <c r="G501" s="61" t="s">
        <v>65</v>
      </c>
      <c r="H501">
        <v>23</v>
      </c>
      <c r="I501">
        <v>90</v>
      </c>
      <c r="J501">
        <v>58</v>
      </c>
      <c r="K501">
        <v>40</v>
      </c>
      <c r="L501">
        <v>64</v>
      </c>
      <c r="M501">
        <v>295.5</v>
      </c>
      <c r="N501" t="str">
        <f t="shared" ref="N501:N506" si="19">IF(L501&lt;=2,"silt",(IF(L501&lt;=64,"Gravel",(IF(L501&lt;=256,"Cobble",(IF(L501&lt;=2048,"Boulder")))))))</f>
        <v>Gravel</v>
      </c>
      <c r="O501" t="str">
        <f t="shared" si="18"/>
        <v>VCG2</v>
      </c>
      <c r="P501" t="str">
        <f t="shared" si="16"/>
        <v>VCG</v>
      </c>
    </row>
    <row r="502" spans="1:16" x14ac:dyDescent="0.25">
      <c r="A502" s="15"/>
      <c r="B502" s="1"/>
      <c r="C502" s="1">
        <v>209000133189</v>
      </c>
      <c r="D502" s="41" t="s">
        <v>70</v>
      </c>
      <c r="E502" s="41" t="s">
        <v>70</v>
      </c>
      <c r="F502" s="68" t="s">
        <v>25</v>
      </c>
      <c r="G502" s="61"/>
      <c r="H502">
        <v>23</v>
      </c>
      <c r="I502">
        <v>79</v>
      </c>
      <c r="J502">
        <v>57</v>
      </c>
      <c r="K502">
        <v>39</v>
      </c>
      <c r="L502">
        <v>64</v>
      </c>
      <c r="M502">
        <v>274.5</v>
      </c>
      <c r="N502" t="str">
        <f t="shared" si="19"/>
        <v>Gravel</v>
      </c>
      <c r="O502" t="str">
        <f t="shared" si="18"/>
        <v>VCG2</v>
      </c>
      <c r="P502" t="str">
        <f t="shared" si="16"/>
        <v>VCG</v>
      </c>
    </row>
    <row r="503" spans="1:16" x14ac:dyDescent="0.25">
      <c r="A503" s="15"/>
      <c r="B503" s="1"/>
      <c r="C503" s="1">
        <v>209000133183</v>
      </c>
      <c r="D503" s="41" t="s">
        <v>70</v>
      </c>
      <c r="E503" s="41" t="s">
        <v>70</v>
      </c>
      <c r="F503" s="68" t="s">
        <v>25</v>
      </c>
      <c r="G503" s="61" t="s">
        <v>65</v>
      </c>
      <c r="H503">
        <v>23</v>
      </c>
      <c r="I503">
        <v>81</v>
      </c>
      <c r="J503">
        <v>57</v>
      </c>
      <c r="K503">
        <v>46</v>
      </c>
      <c r="L503">
        <v>64</v>
      </c>
      <c r="M503">
        <v>332</v>
      </c>
      <c r="N503" t="str">
        <f t="shared" si="19"/>
        <v>Gravel</v>
      </c>
      <c r="O503" t="str">
        <f t="shared" si="18"/>
        <v>VCG2</v>
      </c>
      <c r="P503" t="str">
        <f t="shared" si="16"/>
        <v>VCG</v>
      </c>
    </row>
    <row r="504" spans="1:16" x14ac:dyDescent="0.25">
      <c r="A504" s="15"/>
      <c r="B504" s="1"/>
      <c r="C504" s="1">
        <v>209000133185</v>
      </c>
      <c r="D504" s="41" t="s">
        <v>70</v>
      </c>
      <c r="E504" s="41" t="s">
        <v>70</v>
      </c>
      <c r="F504" s="68" t="s">
        <v>25</v>
      </c>
      <c r="G504" s="61" t="s">
        <v>65</v>
      </c>
      <c r="H504">
        <v>23</v>
      </c>
      <c r="I504">
        <v>99</v>
      </c>
      <c r="J504">
        <v>63</v>
      </c>
      <c r="K504">
        <v>40</v>
      </c>
      <c r="L504">
        <v>64</v>
      </c>
      <c r="M504">
        <v>407</v>
      </c>
      <c r="N504" t="str">
        <f t="shared" si="19"/>
        <v>Gravel</v>
      </c>
      <c r="O504" t="str">
        <f t="shared" si="18"/>
        <v>VCG2</v>
      </c>
      <c r="P504" t="str">
        <f t="shared" si="16"/>
        <v>VCG</v>
      </c>
    </row>
    <row r="505" spans="1:16" x14ac:dyDescent="0.25">
      <c r="A505" s="15"/>
      <c r="B505" s="1"/>
      <c r="C505" s="1">
        <v>209000133186</v>
      </c>
      <c r="D505" s="41" t="s">
        <v>70</v>
      </c>
      <c r="E505" s="41" t="s">
        <v>70</v>
      </c>
      <c r="F505" s="68" t="s">
        <v>25</v>
      </c>
      <c r="G505" s="61"/>
      <c r="H505">
        <v>23</v>
      </c>
      <c r="I505">
        <v>73</v>
      </c>
      <c r="J505">
        <v>60</v>
      </c>
      <c r="K505">
        <v>35</v>
      </c>
      <c r="L505">
        <v>64</v>
      </c>
      <c r="M505">
        <v>286</v>
      </c>
      <c r="N505" t="str">
        <f t="shared" si="19"/>
        <v>Gravel</v>
      </c>
      <c r="O505" t="str">
        <f t="shared" si="18"/>
        <v>VCG2</v>
      </c>
      <c r="P505" t="str">
        <f t="shared" si="16"/>
        <v>VCG</v>
      </c>
    </row>
    <row r="506" spans="1:16" x14ac:dyDescent="0.25">
      <c r="A506" s="15"/>
      <c r="B506" s="1"/>
      <c r="C506" s="1">
        <v>209000133170</v>
      </c>
      <c r="D506" s="41" t="s">
        <v>70</v>
      </c>
      <c r="E506" s="41" t="s">
        <v>70</v>
      </c>
      <c r="F506" s="68" t="s">
        <v>25</v>
      </c>
      <c r="G506" s="61" t="s">
        <v>65</v>
      </c>
      <c r="H506">
        <v>23</v>
      </c>
      <c r="I506">
        <v>122</v>
      </c>
      <c r="J506">
        <v>76</v>
      </c>
      <c r="K506">
        <v>38</v>
      </c>
      <c r="L506">
        <v>64</v>
      </c>
      <c r="M506">
        <v>542.5</v>
      </c>
      <c r="N506" t="str">
        <f t="shared" si="19"/>
        <v>Gravel</v>
      </c>
      <c r="O506" t="str">
        <f t="shared" si="18"/>
        <v>VCG2</v>
      </c>
      <c r="P506" t="str">
        <f t="shared" si="16"/>
        <v>VCG</v>
      </c>
    </row>
    <row r="507" spans="1:16" x14ac:dyDescent="0.25">
      <c r="A507" s="17"/>
      <c r="B507" s="1"/>
      <c r="C507" s="1">
        <v>209000133187</v>
      </c>
      <c r="D507" s="41" t="s">
        <v>70</v>
      </c>
      <c r="E507" s="41" t="s">
        <v>70</v>
      </c>
      <c r="F507" s="68" t="s">
        <v>25</v>
      </c>
      <c r="G507" s="61" t="s">
        <v>65</v>
      </c>
      <c r="H507">
        <v>23</v>
      </c>
      <c r="I507">
        <v>95</v>
      </c>
      <c r="J507">
        <v>94</v>
      </c>
      <c r="K507">
        <v>40</v>
      </c>
      <c r="L507">
        <v>90</v>
      </c>
      <c r="M507">
        <v>630.5</v>
      </c>
      <c r="N507" t="str">
        <f>IF(L507&lt;=2,"silt",(IF(L507&lt;=64,"Gravel",(IF(L507&lt;=256,"Cobble",(IF(L507&lt;=2048,"Boulder")))))))</f>
        <v>Cobble</v>
      </c>
      <c r="O507" t="str">
        <f t="shared" si="18"/>
        <v>SC1</v>
      </c>
      <c r="P507" t="str">
        <f t="shared" si="16"/>
        <v>SC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A22" zoomScaleNormal="100" workbookViewId="0">
      <selection activeCell="G68" sqref="G68"/>
    </sheetView>
  </sheetViews>
  <sheetFormatPr defaultRowHeight="15" x14ac:dyDescent="0.25"/>
  <cols>
    <col min="1" max="1" width="7.140625" customWidth="1"/>
    <col min="2" max="2" width="10" style="1" bestFit="1" customWidth="1"/>
    <col min="3" max="3" width="15.7109375" style="1" bestFit="1" customWidth="1"/>
    <col min="7" max="7" width="11.7109375" customWidth="1"/>
    <col min="8" max="8" width="13.42578125" bestFit="1" customWidth="1"/>
    <col min="9" max="9" width="19.28515625" bestFit="1" customWidth="1"/>
    <col min="10" max="10" width="24.140625" bestFit="1" customWidth="1"/>
    <col min="11" max="11" width="20.85546875" bestFit="1" customWidth="1"/>
    <col min="12" max="12" width="19" bestFit="1" customWidth="1"/>
    <col min="13" max="13" width="10.42578125" bestFit="1" customWidth="1"/>
    <col min="14" max="14" width="12.5703125" bestFit="1" customWidth="1"/>
    <col min="15" max="16" width="10.42578125" bestFit="1" customWidth="1"/>
    <col min="18" max="18" width="16.42578125" customWidth="1"/>
    <col min="20" max="20" width="10.42578125" bestFit="1" customWidth="1"/>
  </cols>
  <sheetData>
    <row r="1" spans="1:19" x14ac:dyDescent="0.25">
      <c r="D1" s="2" t="s">
        <v>38</v>
      </c>
      <c r="E1" s="2" t="s">
        <v>39</v>
      </c>
      <c r="F1" s="2"/>
    </row>
    <row r="2" spans="1:19" x14ac:dyDescent="0.25">
      <c r="A2" s="2" t="s">
        <v>34</v>
      </c>
      <c r="B2" s="11" t="s">
        <v>35</v>
      </c>
      <c r="C2" s="11" t="s">
        <v>36</v>
      </c>
      <c r="D2" s="12" t="s">
        <v>37</v>
      </c>
      <c r="E2" s="12" t="s">
        <v>37</v>
      </c>
      <c r="F2" s="73" t="s">
        <v>92</v>
      </c>
      <c r="G2" s="12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75</v>
      </c>
      <c r="O2" s="2" t="s">
        <v>48</v>
      </c>
      <c r="P2" s="2" t="s">
        <v>49</v>
      </c>
    </row>
    <row r="3" spans="1:19" x14ac:dyDescent="0.25">
      <c r="A3" s="14"/>
      <c r="C3" s="1">
        <v>226001370342</v>
      </c>
      <c r="D3" s="61" t="s">
        <v>70</v>
      </c>
      <c r="E3" s="61" t="s">
        <v>70</v>
      </c>
      <c r="F3" t="s">
        <v>25</v>
      </c>
      <c r="G3" s="61">
        <v>1</v>
      </c>
      <c r="H3">
        <v>12</v>
      </c>
      <c r="I3">
        <v>29</v>
      </c>
      <c r="J3">
        <v>17</v>
      </c>
      <c r="K3">
        <v>10</v>
      </c>
      <c r="L3">
        <v>16</v>
      </c>
      <c r="M3">
        <v>7.81</v>
      </c>
      <c r="N3" t="str">
        <f t="shared" ref="N3:N65" si="0">IF(L3&lt;=2,"silt",(IF(L3&lt;=64,"Gravel",(IF(L3&lt;=256,"Cobble",(IF(L3&lt;=2048,"Boulder")))))))</f>
        <v>Gravel</v>
      </c>
      <c r="O3" t="str">
        <f t="shared" ref="O3:O59" si="1">IF(L3 &lt;=2, "silt", IF(L3&lt;=2.8, "VFG1", (IF(L3&lt;=4, "VFG2",(IF(L3&lt;=5.6, "FG1",(IF(L3&lt;=8, "FG2",(IF(L3&lt;=11, "MG1",(IF(L3&lt;=16, "MG2",(IF(L3&lt;=22.6, "CG1",(IF(L3&lt;=32, "CG2",(IF(L3&lt;=45, "VCG1",(IF(L3&lt;=64, "VCG2",(IF(L3&lt;=90, "SC1",(IF(L3&lt;=128, "SC2",(IF(L3&lt;=180, "LC1",(IF(L3&lt;=256, "LC2",(IF(L3&lt;=362, "SB1",(IF(L3&lt;=512, "SB2",(IF(L3&lt;=1024, "MB",(IF(L3&lt;=2048, "LVLB"))))))))))))))))))))))))))))))))))))</f>
        <v>MG2</v>
      </c>
      <c r="P3" t="str">
        <f t="shared" ref="P3:P59" si="2">IF(L3&lt;=2,"silt",(IF(L3&lt;=4,"VFG",(IF(L3&lt;=8,"FG",(IF(L3&lt;=16,"MG",(IF(L3&lt;=32,"CG",(IF(L3&lt;=64,"VCG",(IF(L3&lt;=128,"SC",(IF(L3&lt;=256,"LC",(IF(L3&lt;=512,"SB",(IF(L3&lt;=1024,"MB",(IF(L3&lt;=2048,"LVLB")))))))))))))))))))))</f>
        <v>MG</v>
      </c>
    </row>
    <row r="4" spans="1:19" x14ac:dyDescent="0.25">
      <c r="A4" s="15"/>
      <c r="C4" s="1">
        <v>226001370356</v>
      </c>
      <c r="D4" s="61" t="s">
        <v>70</v>
      </c>
      <c r="E4" s="61" t="s">
        <v>70</v>
      </c>
      <c r="F4" t="s">
        <v>25</v>
      </c>
      <c r="G4" s="61">
        <v>1</v>
      </c>
      <c r="H4">
        <v>12</v>
      </c>
      <c r="I4">
        <v>36</v>
      </c>
      <c r="J4">
        <v>17</v>
      </c>
      <c r="K4">
        <v>8</v>
      </c>
      <c r="L4">
        <v>16</v>
      </c>
      <c r="M4">
        <v>6.6239999999999997</v>
      </c>
      <c r="N4" t="str">
        <f t="shared" si="0"/>
        <v>Gravel</v>
      </c>
      <c r="O4" t="str">
        <f t="shared" si="1"/>
        <v>MG2</v>
      </c>
      <c r="P4" t="str">
        <f t="shared" si="2"/>
        <v>MG</v>
      </c>
    </row>
    <row r="5" spans="1:19" x14ac:dyDescent="0.25">
      <c r="A5" s="15"/>
      <c r="C5" s="1">
        <v>226001370318</v>
      </c>
      <c r="D5" s="61" t="s">
        <v>70</v>
      </c>
      <c r="E5" s="61" t="s">
        <v>70</v>
      </c>
      <c r="F5" t="s">
        <v>25</v>
      </c>
      <c r="G5" s="61">
        <v>1</v>
      </c>
      <c r="H5">
        <v>12</v>
      </c>
      <c r="I5">
        <v>28</v>
      </c>
      <c r="J5">
        <v>16</v>
      </c>
      <c r="K5">
        <v>8</v>
      </c>
      <c r="L5">
        <v>16</v>
      </c>
      <c r="M5">
        <v>6.6180000000000003</v>
      </c>
      <c r="N5" t="str">
        <f t="shared" si="0"/>
        <v>Gravel</v>
      </c>
      <c r="O5" t="str">
        <f>IF(L5 &lt;=2, "silt", IF(L5&lt;=2.8, "VFG1", (IF(L5&lt;=4, "VFG2",(IF(L5&lt;=5.6, "FG1",(IF(L5&lt;=8, "FG2",(IF(L5&lt;=11, "MG1",(IF(L5&lt;=16, "MG2",(IF(L5&lt;=22.6, "CG1",(IF(L5&lt;=32, "CG2",(IF(L5&lt;=45, "VCG1",(IF(L5&lt;=64, "VCG2",(IF(L5&lt;=90, "SC1",(IF(L5&lt;=128, "SC2",(IF(L5&lt;=180, "LC1",(IF(L5&lt;=256, "LC2",(IF(L5&lt;=362, "SB1",(IF(L5&lt;=512, "SB2",(IF(L5&lt;=1024, "MB",(IF(L5&lt;=2048, "LVLB"))))))))))))))))))))))))))))))))))))</f>
        <v>MG2</v>
      </c>
      <c r="P5" t="str">
        <f t="shared" si="2"/>
        <v>MG</v>
      </c>
    </row>
    <row r="6" spans="1:19" x14ac:dyDescent="0.25">
      <c r="A6" s="15"/>
      <c r="C6" s="1">
        <v>226001370341</v>
      </c>
      <c r="D6" s="61" t="s">
        <v>70</v>
      </c>
      <c r="E6" s="61" t="s">
        <v>70</v>
      </c>
      <c r="F6" t="s">
        <v>25</v>
      </c>
      <c r="G6" s="61" t="s">
        <v>74</v>
      </c>
      <c r="H6">
        <v>12</v>
      </c>
      <c r="I6">
        <v>21</v>
      </c>
      <c r="J6">
        <v>17</v>
      </c>
      <c r="K6">
        <v>9</v>
      </c>
      <c r="L6">
        <v>16</v>
      </c>
      <c r="M6">
        <v>5.1340000000000003</v>
      </c>
      <c r="N6" t="str">
        <f t="shared" si="0"/>
        <v>Gravel</v>
      </c>
      <c r="O6" t="str">
        <f t="shared" si="1"/>
        <v>MG2</v>
      </c>
      <c r="P6" t="str">
        <f t="shared" si="2"/>
        <v>MG</v>
      </c>
    </row>
    <row r="7" spans="1:19" x14ac:dyDescent="0.25">
      <c r="A7" s="15"/>
      <c r="C7" s="1">
        <v>226001370337</v>
      </c>
      <c r="D7" s="61" t="s">
        <v>70</v>
      </c>
      <c r="E7" s="61" t="s">
        <v>70</v>
      </c>
      <c r="F7" t="s">
        <v>25</v>
      </c>
      <c r="G7" s="61">
        <v>1</v>
      </c>
      <c r="H7">
        <v>12</v>
      </c>
      <c r="I7">
        <v>24</v>
      </c>
      <c r="J7">
        <v>17</v>
      </c>
      <c r="K7">
        <v>8</v>
      </c>
      <c r="L7">
        <v>16</v>
      </c>
      <c r="M7">
        <v>5.73</v>
      </c>
      <c r="N7" t="str">
        <f t="shared" si="0"/>
        <v>Gravel</v>
      </c>
      <c r="O7" t="str">
        <f t="shared" si="1"/>
        <v>MG2</v>
      </c>
      <c r="P7" t="str">
        <f t="shared" si="2"/>
        <v>MG</v>
      </c>
    </row>
    <row r="8" spans="1:19" x14ac:dyDescent="0.25">
      <c r="A8" s="15"/>
      <c r="C8" s="1">
        <v>226001370300</v>
      </c>
      <c r="D8" s="61" t="s">
        <v>70</v>
      </c>
      <c r="E8" s="61" t="s">
        <v>70</v>
      </c>
      <c r="F8" t="s">
        <v>25</v>
      </c>
      <c r="G8" s="61"/>
      <c r="H8">
        <v>12</v>
      </c>
      <c r="I8">
        <v>24</v>
      </c>
      <c r="J8">
        <v>15</v>
      </c>
      <c r="K8">
        <v>13</v>
      </c>
      <c r="L8">
        <v>16</v>
      </c>
      <c r="M8">
        <v>5.7910000000000004</v>
      </c>
      <c r="N8" t="str">
        <f t="shared" si="0"/>
        <v>Gravel</v>
      </c>
      <c r="O8" t="str">
        <f t="shared" si="1"/>
        <v>MG2</v>
      </c>
      <c r="P8" t="str">
        <f t="shared" si="2"/>
        <v>MG</v>
      </c>
      <c r="R8" s="19"/>
      <c r="S8" t="s">
        <v>55</v>
      </c>
    </row>
    <row r="9" spans="1:19" x14ac:dyDescent="0.25">
      <c r="A9" s="15"/>
      <c r="C9" s="1">
        <v>226001370321</v>
      </c>
      <c r="D9" s="61" t="s">
        <v>70</v>
      </c>
      <c r="E9" s="61" t="s">
        <v>70</v>
      </c>
      <c r="F9" t="s">
        <v>25</v>
      </c>
      <c r="G9" s="61" t="s">
        <v>73</v>
      </c>
      <c r="H9">
        <v>12</v>
      </c>
      <c r="I9">
        <v>25</v>
      </c>
      <c r="J9">
        <v>12</v>
      </c>
      <c r="K9">
        <v>7</v>
      </c>
      <c r="L9">
        <v>16</v>
      </c>
      <c r="M9">
        <v>3.9580000000000002</v>
      </c>
      <c r="N9" t="str">
        <f t="shared" si="0"/>
        <v>Gravel</v>
      </c>
      <c r="O9" t="str">
        <f t="shared" si="1"/>
        <v>MG2</v>
      </c>
      <c r="P9" t="str">
        <f t="shared" si="2"/>
        <v>MG</v>
      </c>
      <c r="R9" s="15"/>
      <c r="S9" t="s">
        <v>56</v>
      </c>
    </row>
    <row r="10" spans="1:19" x14ac:dyDescent="0.25">
      <c r="A10" s="15"/>
      <c r="C10" s="1">
        <v>226001370370</v>
      </c>
      <c r="D10" s="61" t="s">
        <v>70</v>
      </c>
      <c r="E10" s="61" t="s">
        <v>70</v>
      </c>
      <c r="F10" t="s">
        <v>25</v>
      </c>
      <c r="G10" s="61" t="s">
        <v>65</v>
      </c>
      <c r="H10">
        <v>12</v>
      </c>
      <c r="I10">
        <v>25</v>
      </c>
      <c r="J10">
        <v>17</v>
      </c>
      <c r="K10">
        <v>13</v>
      </c>
      <c r="L10">
        <v>16</v>
      </c>
      <c r="M10">
        <v>9.3520000000000003</v>
      </c>
      <c r="N10" t="str">
        <f t="shared" si="0"/>
        <v>Gravel</v>
      </c>
      <c r="O10" t="str">
        <f t="shared" si="1"/>
        <v>MG2</v>
      </c>
      <c r="P10" t="str">
        <f t="shared" si="2"/>
        <v>MG</v>
      </c>
      <c r="R10" s="20"/>
      <c r="S10" t="s">
        <v>57</v>
      </c>
    </row>
    <row r="11" spans="1:19" x14ac:dyDescent="0.25">
      <c r="A11" s="15"/>
      <c r="C11" s="1">
        <v>226001370330</v>
      </c>
      <c r="D11" s="61" t="s">
        <v>70</v>
      </c>
      <c r="E11" s="61" t="s">
        <v>70</v>
      </c>
      <c r="F11" t="s">
        <v>25</v>
      </c>
      <c r="G11" s="61" t="s">
        <v>65</v>
      </c>
      <c r="H11">
        <v>12</v>
      </c>
      <c r="I11">
        <v>22</v>
      </c>
      <c r="J11">
        <v>15</v>
      </c>
      <c r="K11">
        <v>14</v>
      </c>
      <c r="L11">
        <v>16</v>
      </c>
      <c r="M11">
        <v>8.2050000000000001</v>
      </c>
      <c r="N11" t="str">
        <f t="shared" si="0"/>
        <v>Gravel</v>
      </c>
      <c r="O11" t="str">
        <f t="shared" si="1"/>
        <v>MG2</v>
      </c>
      <c r="P11" t="str">
        <f t="shared" si="2"/>
        <v>MG</v>
      </c>
    </row>
    <row r="12" spans="1:19" ht="15.75" thickBot="1" x14ac:dyDescent="0.3">
      <c r="A12" s="15"/>
      <c r="C12" s="1">
        <v>226001370397</v>
      </c>
      <c r="D12" s="61" t="s">
        <v>70</v>
      </c>
      <c r="E12" s="61" t="s">
        <v>70</v>
      </c>
      <c r="F12" t="s">
        <v>25</v>
      </c>
      <c r="G12" s="61" t="s">
        <v>65</v>
      </c>
      <c r="H12">
        <v>12</v>
      </c>
      <c r="I12">
        <v>20</v>
      </c>
      <c r="J12">
        <v>18</v>
      </c>
      <c r="K12">
        <v>7</v>
      </c>
      <c r="L12">
        <v>16</v>
      </c>
      <c r="M12">
        <v>3.093</v>
      </c>
      <c r="N12" t="str">
        <f t="shared" si="0"/>
        <v>Gravel</v>
      </c>
      <c r="O12" t="str">
        <f t="shared" si="1"/>
        <v>MG2</v>
      </c>
      <c r="P12" t="str">
        <f t="shared" si="2"/>
        <v>MG</v>
      </c>
    </row>
    <row r="13" spans="1:19" ht="15.75" thickBot="1" x14ac:dyDescent="0.3">
      <c r="A13" s="15"/>
      <c r="C13" s="1">
        <v>226001370385</v>
      </c>
      <c r="D13" s="61" t="s">
        <v>70</v>
      </c>
      <c r="E13" s="61" t="s">
        <v>70</v>
      </c>
      <c r="F13" t="s">
        <v>25</v>
      </c>
      <c r="G13" s="61"/>
      <c r="H13">
        <v>12</v>
      </c>
      <c r="I13">
        <v>22</v>
      </c>
      <c r="J13">
        <v>17</v>
      </c>
      <c r="K13">
        <v>13</v>
      </c>
      <c r="L13">
        <v>16</v>
      </c>
      <c r="M13">
        <v>6.3710000000000004</v>
      </c>
      <c r="N13" t="str">
        <f t="shared" si="0"/>
        <v>Gravel</v>
      </c>
      <c r="O13" t="str">
        <f t="shared" si="1"/>
        <v>MG2</v>
      </c>
      <c r="P13" t="str">
        <f t="shared" si="2"/>
        <v>MG</v>
      </c>
      <c r="R13" s="26" t="s">
        <v>61</v>
      </c>
      <c r="S13" s="27"/>
    </row>
    <row r="14" spans="1:19" x14ac:dyDescent="0.25">
      <c r="A14" s="15"/>
      <c r="C14" s="1">
        <v>226001370376</v>
      </c>
      <c r="D14" s="61" t="s">
        <v>70</v>
      </c>
      <c r="E14" s="61" t="s">
        <v>70</v>
      </c>
      <c r="F14" t="s">
        <v>25</v>
      </c>
      <c r="G14" s="61">
        <v>1</v>
      </c>
      <c r="H14">
        <v>12</v>
      </c>
      <c r="I14">
        <v>25</v>
      </c>
      <c r="J14">
        <v>17</v>
      </c>
      <c r="K14">
        <v>7</v>
      </c>
      <c r="L14">
        <v>16</v>
      </c>
      <c r="M14">
        <v>5.5940000000000003</v>
      </c>
      <c r="N14" t="str">
        <f t="shared" si="0"/>
        <v>Gravel</v>
      </c>
      <c r="O14" t="str">
        <f t="shared" si="1"/>
        <v>MG2</v>
      </c>
      <c r="P14" t="str">
        <f t="shared" si="2"/>
        <v>MG</v>
      </c>
      <c r="R14" s="22" t="s">
        <v>50</v>
      </c>
      <c r="S14" s="23">
        <f>COUNTIF(P3:P200, "MG")</f>
        <v>65</v>
      </c>
    </row>
    <row r="15" spans="1:19" x14ac:dyDescent="0.25">
      <c r="A15" s="15"/>
      <c r="C15" s="1">
        <v>231000039796</v>
      </c>
      <c r="D15" s="61" t="s">
        <v>70</v>
      </c>
      <c r="E15" s="61" t="s">
        <v>70</v>
      </c>
      <c r="F15" t="s">
        <v>25</v>
      </c>
      <c r="G15" s="61"/>
      <c r="H15">
        <v>14</v>
      </c>
      <c r="I15">
        <v>52</v>
      </c>
      <c r="J15">
        <v>35</v>
      </c>
      <c r="K15">
        <v>16</v>
      </c>
      <c r="L15">
        <v>32</v>
      </c>
      <c r="M15">
        <v>58</v>
      </c>
      <c r="N15" t="str">
        <f t="shared" si="0"/>
        <v>Gravel</v>
      </c>
      <c r="O15" t="str">
        <f t="shared" si="1"/>
        <v>CG2</v>
      </c>
      <c r="P15" t="str">
        <f t="shared" si="2"/>
        <v>CG</v>
      </c>
      <c r="R15" s="24" t="s">
        <v>51</v>
      </c>
      <c r="S15" s="25">
        <f>COUNTIF(P3:P200, "CG")</f>
        <v>61</v>
      </c>
    </row>
    <row r="16" spans="1:19" x14ac:dyDescent="0.25">
      <c r="A16" s="15"/>
      <c r="C16" s="1">
        <v>231000039720</v>
      </c>
      <c r="D16" s="61" t="s">
        <v>70</v>
      </c>
      <c r="E16" s="61" t="s">
        <v>70</v>
      </c>
      <c r="F16" t="s">
        <v>25</v>
      </c>
      <c r="G16" s="61">
        <v>1</v>
      </c>
      <c r="H16">
        <v>14</v>
      </c>
      <c r="I16">
        <v>88</v>
      </c>
      <c r="J16">
        <v>39</v>
      </c>
      <c r="K16">
        <v>14</v>
      </c>
      <c r="L16">
        <v>32</v>
      </c>
      <c r="M16">
        <v>82</v>
      </c>
      <c r="N16" t="str">
        <f t="shared" si="0"/>
        <v>Gravel</v>
      </c>
      <c r="O16" t="str">
        <f t="shared" si="1"/>
        <v>CG2</v>
      </c>
      <c r="P16" t="str">
        <f t="shared" si="2"/>
        <v>CG</v>
      </c>
      <c r="R16" s="24" t="s">
        <v>52</v>
      </c>
      <c r="S16" s="25">
        <f>COUNTIF(P3:P200, "VCG")</f>
        <v>45</v>
      </c>
    </row>
    <row r="17" spans="1:19" x14ac:dyDescent="0.25">
      <c r="A17" s="15"/>
      <c r="C17" s="1">
        <v>231000039789</v>
      </c>
      <c r="D17" s="61" t="s">
        <v>70</v>
      </c>
      <c r="E17" s="61" t="s">
        <v>70</v>
      </c>
      <c r="F17" t="s">
        <v>25</v>
      </c>
      <c r="G17" s="61"/>
      <c r="H17">
        <v>14</v>
      </c>
      <c r="I17">
        <v>60</v>
      </c>
      <c r="J17">
        <v>31</v>
      </c>
      <c r="K17">
        <v>24</v>
      </c>
      <c r="L17">
        <v>32</v>
      </c>
      <c r="M17">
        <v>57</v>
      </c>
      <c r="N17" t="str">
        <f t="shared" si="0"/>
        <v>Gravel</v>
      </c>
      <c r="O17" t="str">
        <f t="shared" si="1"/>
        <v>CG2</v>
      </c>
      <c r="P17" t="str">
        <f t="shared" si="2"/>
        <v>CG</v>
      </c>
      <c r="R17" s="24" t="s">
        <v>53</v>
      </c>
      <c r="S17" s="25">
        <f>COUNTIF(P3:P200, "SC")</f>
        <v>11</v>
      </c>
    </row>
    <row r="18" spans="1:19" x14ac:dyDescent="0.25">
      <c r="A18" s="15"/>
      <c r="C18" s="1">
        <v>231000039767</v>
      </c>
      <c r="D18" s="61" t="s">
        <v>70</v>
      </c>
      <c r="E18" s="61" t="s">
        <v>70</v>
      </c>
      <c r="F18" t="s">
        <v>25</v>
      </c>
      <c r="G18" s="61"/>
      <c r="H18">
        <v>14</v>
      </c>
      <c r="I18">
        <v>50</v>
      </c>
      <c r="J18">
        <v>35</v>
      </c>
      <c r="K18">
        <v>21</v>
      </c>
      <c r="L18">
        <v>32</v>
      </c>
      <c r="M18">
        <v>67</v>
      </c>
      <c r="N18" t="str">
        <f t="shared" si="0"/>
        <v>Gravel</v>
      </c>
      <c r="O18" t="str">
        <f t="shared" si="1"/>
        <v>CG2</v>
      </c>
      <c r="P18" t="str">
        <f t="shared" si="2"/>
        <v>CG</v>
      </c>
      <c r="R18" s="24" t="s">
        <v>60</v>
      </c>
      <c r="S18" s="25">
        <f>COUNTIF(P3:P200, "LC")</f>
        <v>14</v>
      </c>
    </row>
    <row r="19" spans="1:19" ht="15.75" thickBot="1" x14ac:dyDescent="0.3">
      <c r="A19" s="15"/>
      <c r="C19" s="1">
        <v>231000039793</v>
      </c>
      <c r="D19" s="61" t="s">
        <v>70</v>
      </c>
      <c r="E19" s="61" t="s">
        <v>70</v>
      </c>
      <c r="F19" t="s">
        <v>25</v>
      </c>
      <c r="G19" s="61"/>
      <c r="H19">
        <v>14</v>
      </c>
      <c r="I19">
        <v>61</v>
      </c>
      <c r="J19">
        <v>35</v>
      </c>
      <c r="K19">
        <v>26</v>
      </c>
      <c r="L19">
        <v>32</v>
      </c>
      <c r="M19">
        <v>81.5</v>
      </c>
      <c r="N19" t="str">
        <f t="shared" si="0"/>
        <v>Gravel</v>
      </c>
      <c r="O19" t="str">
        <f t="shared" si="1"/>
        <v>CG2</v>
      </c>
      <c r="P19" t="str">
        <f t="shared" si="2"/>
        <v>CG</v>
      </c>
      <c r="R19" s="29" t="s">
        <v>64</v>
      </c>
      <c r="S19" s="25">
        <f>COUNTIF(P3:P200, "SB")</f>
        <v>2</v>
      </c>
    </row>
    <row r="20" spans="1:19" ht="15.75" thickBot="1" x14ac:dyDescent="0.3">
      <c r="A20" s="15"/>
      <c r="C20" s="1">
        <v>231000039778</v>
      </c>
      <c r="D20" s="61" t="s">
        <v>70</v>
      </c>
      <c r="E20" s="61" t="s">
        <v>70</v>
      </c>
      <c r="F20" t="s">
        <v>25</v>
      </c>
      <c r="G20" s="61"/>
      <c r="H20">
        <v>14</v>
      </c>
      <c r="I20">
        <v>54</v>
      </c>
      <c r="J20">
        <v>33</v>
      </c>
      <c r="K20">
        <v>22</v>
      </c>
      <c r="L20">
        <v>45</v>
      </c>
      <c r="M20">
        <v>61</v>
      </c>
      <c r="N20" t="str">
        <f t="shared" si="0"/>
        <v>Gravel</v>
      </c>
      <c r="O20" t="str">
        <f t="shared" si="1"/>
        <v>VCG1</v>
      </c>
      <c r="P20" t="str">
        <f t="shared" si="2"/>
        <v>VCG</v>
      </c>
      <c r="R20" s="30" t="s">
        <v>63</v>
      </c>
      <c r="S20" s="31">
        <f>SUM(S14:S19)</f>
        <v>198</v>
      </c>
    </row>
    <row r="21" spans="1:19" x14ac:dyDescent="0.25">
      <c r="A21" s="15"/>
      <c r="C21" s="1">
        <v>231000039788</v>
      </c>
      <c r="D21" s="61" t="s">
        <v>70</v>
      </c>
      <c r="E21" s="61" t="s">
        <v>70</v>
      </c>
      <c r="F21" t="s">
        <v>25</v>
      </c>
      <c r="G21" s="61" t="s">
        <v>73</v>
      </c>
      <c r="H21">
        <v>14</v>
      </c>
      <c r="I21">
        <v>51</v>
      </c>
      <c r="J21">
        <v>36</v>
      </c>
      <c r="K21">
        <v>18</v>
      </c>
      <c r="L21">
        <v>32</v>
      </c>
      <c r="M21">
        <v>65</v>
      </c>
      <c r="N21" t="str">
        <f t="shared" si="0"/>
        <v>Gravel</v>
      </c>
      <c r="O21" t="str">
        <f t="shared" si="1"/>
        <v>CG2</v>
      </c>
      <c r="P21" t="str">
        <f t="shared" si="2"/>
        <v>CG</v>
      </c>
    </row>
    <row r="22" spans="1:19" ht="15.75" thickBot="1" x14ac:dyDescent="0.3">
      <c r="A22" s="15"/>
      <c r="C22" s="1">
        <v>231000039732</v>
      </c>
      <c r="D22" s="61" t="s">
        <v>70</v>
      </c>
      <c r="E22" s="61" t="s">
        <v>70</v>
      </c>
      <c r="F22" t="s">
        <v>25</v>
      </c>
      <c r="G22" s="61" t="s">
        <v>74</v>
      </c>
      <c r="H22">
        <v>14</v>
      </c>
      <c r="I22">
        <v>43</v>
      </c>
      <c r="J22">
        <v>38</v>
      </c>
      <c r="K22">
        <v>19</v>
      </c>
      <c r="L22">
        <v>32</v>
      </c>
      <c r="M22">
        <v>46</v>
      </c>
      <c r="N22" t="str">
        <f t="shared" si="0"/>
        <v>Gravel</v>
      </c>
      <c r="O22" t="str">
        <f t="shared" si="1"/>
        <v>CG2</v>
      </c>
      <c r="P22" t="str">
        <f t="shared" si="2"/>
        <v>CG</v>
      </c>
    </row>
    <row r="23" spans="1:19" x14ac:dyDescent="0.25">
      <c r="A23" s="15"/>
      <c r="C23" s="1">
        <v>231000039751</v>
      </c>
      <c r="D23" s="61" t="s">
        <v>70</v>
      </c>
      <c r="E23" s="61" t="s">
        <v>70</v>
      </c>
      <c r="F23" t="s">
        <v>25</v>
      </c>
      <c r="G23" s="61" t="s">
        <v>65</v>
      </c>
      <c r="H23">
        <v>14</v>
      </c>
      <c r="I23">
        <v>36</v>
      </c>
      <c r="J23">
        <v>32</v>
      </c>
      <c r="K23">
        <v>31</v>
      </c>
      <c r="L23">
        <v>32</v>
      </c>
      <c r="M23">
        <v>58</v>
      </c>
      <c r="N23" t="str">
        <f t="shared" si="0"/>
        <v>Gravel</v>
      </c>
      <c r="O23" t="str">
        <f t="shared" si="1"/>
        <v>CG2</v>
      </c>
      <c r="P23" t="str">
        <f t="shared" si="2"/>
        <v>CG</v>
      </c>
      <c r="R23" s="32">
        <v>1</v>
      </c>
      <c r="S23" s="34">
        <f>COUNTIF(G3:G200, "1")</f>
        <v>33</v>
      </c>
    </row>
    <row r="24" spans="1:19" x14ac:dyDescent="0.25">
      <c r="A24" s="15"/>
      <c r="C24" s="1">
        <v>231000039741</v>
      </c>
      <c r="D24" s="61" t="s">
        <v>70</v>
      </c>
      <c r="E24" s="61" t="s">
        <v>70</v>
      </c>
      <c r="F24" t="s">
        <v>25</v>
      </c>
      <c r="G24" s="61" t="s">
        <v>65</v>
      </c>
      <c r="H24">
        <v>14</v>
      </c>
      <c r="I24">
        <v>35</v>
      </c>
      <c r="J24">
        <v>39</v>
      </c>
      <c r="K24">
        <v>21</v>
      </c>
      <c r="L24">
        <v>32</v>
      </c>
      <c r="M24">
        <v>35.5</v>
      </c>
      <c r="N24" t="str">
        <f t="shared" si="0"/>
        <v>Gravel</v>
      </c>
      <c r="O24" t="str">
        <f t="shared" si="1"/>
        <v>CG2</v>
      </c>
      <c r="P24" t="str">
        <f t="shared" si="2"/>
        <v>CG</v>
      </c>
      <c r="R24" s="29" t="s">
        <v>73</v>
      </c>
      <c r="S24" s="35">
        <f>COUNTIF(G3:G200, "2A")</f>
        <v>16</v>
      </c>
    </row>
    <row r="25" spans="1:19" x14ac:dyDescent="0.25">
      <c r="A25" s="15"/>
      <c r="C25" s="1">
        <v>209000133201</v>
      </c>
      <c r="D25" s="61" t="s">
        <v>70</v>
      </c>
      <c r="E25" s="61" t="s">
        <v>70</v>
      </c>
      <c r="F25" t="s">
        <v>25</v>
      </c>
      <c r="G25" s="61" t="s">
        <v>65</v>
      </c>
      <c r="H25">
        <v>23</v>
      </c>
      <c r="I25">
        <v>94</v>
      </c>
      <c r="J25">
        <v>65</v>
      </c>
      <c r="K25">
        <v>45</v>
      </c>
      <c r="L25">
        <v>64</v>
      </c>
      <c r="M25">
        <v>461.5</v>
      </c>
      <c r="N25" t="str">
        <f t="shared" si="0"/>
        <v>Gravel</v>
      </c>
      <c r="O25" t="str">
        <f t="shared" si="1"/>
        <v>VCG2</v>
      </c>
      <c r="P25" t="str">
        <f t="shared" si="2"/>
        <v>VCG</v>
      </c>
      <c r="R25" s="29" t="s">
        <v>74</v>
      </c>
      <c r="S25" s="36">
        <f>COUNTIF(G3:G200, "2B")</f>
        <v>20</v>
      </c>
    </row>
    <row r="26" spans="1:19" ht="15.75" thickBot="1" x14ac:dyDescent="0.3">
      <c r="A26" s="15"/>
      <c r="C26" s="1">
        <v>209000133179</v>
      </c>
      <c r="D26" s="61" t="s">
        <v>70</v>
      </c>
      <c r="E26" s="61" t="s">
        <v>70</v>
      </c>
      <c r="F26" t="s">
        <v>25</v>
      </c>
      <c r="G26" s="61" t="s">
        <v>65</v>
      </c>
      <c r="H26">
        <v>23</v>
      </c>
      <c r="I26">
        <v>84</v>
      </c>
      <c r="J26">
        <v>58</v>
      </c>
      <c r="K26">
        <v>47</v>
      </c>
      <c r="L26">
        <v>64</v>
      </c>
      <c r="M26">
        <v>371</v>
      </c>
      <c r="N26" t="str">
        <f t="shared" si="0"/>
        <v>Gravel</v>
      </c>
      <c r="O26" t="str">
        <f t="shared" si="1"/>
        <v>VCG2</v>
      </c>
      <c r="P26" t="str">
        <f t="shared" si="2"/>
        <v>VCG</v>
      </c>
      <c r="R26" s="33" t="s">
        <v>65</v>
      </c>
      <c r="S26" s="37">
        <f>COUNTIF(G3:G201, "GravelAug")</f>
        <v>65</v>
      </c>
    </row>
    <row r="27" spans="1:19" x14ac:dyDescent="0.25">
      <c r="A27" s="15"/>
      <c r="C27" s="1">
        <v>209000133202</v>
      </c>
      <c r="D27" s="61" t="s">
        <v>70</v>
      </c>
      <c r="E27" s="61" t="s">
        <v>70</v>
      </c>
      <c r="F27" t="s">
        <v>25</v>
      </c>
      <c r="G27" s="61"/>
      <c r="H27">
        <v>23</v>
      </c>
      <c r="I27">
        <v>70</v>
      </c>
      <c r="J27">
        <v>55</v>
      </c>
      <c r="K27">
        <v>44</v>
      </c>
      <c r="L27">
        <v>64</v>
      </c>
      <c r="M27">
        <v>225</v>
      </c>
      <c r="N27" t="str">
        <f t="shared" si="0"/>
        <v>Gravel</v>
      </c>
      <c r="O27" t="str">
        <f t="shared" si="1"/>
        <v>VCG2</v>
      </c>
      <c r="P27" t="str">
        <f t="shared" si="2"/>
        <v>VCG</v>
      </c>
      <c r="R27" s="63" t="s">
        <v>89</v>
      </c>
    </row>
    <row r="28" spans="1:19" x14ac:dyDescent="0.25">
      <c r="A28" s="15"/>
      <c r="C28" s="1">
        <v>209000133195</v>
      </c>
      <c r="D28" s="61" t="s">
        <v>70</v>
      </c>
      <c r="E28" s="61" t="s">
        <v>70</v>
      </c>
      <c r="F28" t="s">
        <v>25</v>
      </c>
      <c r="G28" s="61"/>
      <c r="H28">
        <v>23</v>
      </c>
      <c r="I28">
        <v>73</v>
      </c>
      <c r="J28">
        <v>46</v>
      </c>
      <c r="K28">
        <v>44</v>
      </c>
      <c r="L28">
        <v>64</v>
      </c>
      <c r="M28">
        <v>207</v>
      </c>
      <c r="N28" t="str">
        <f t="shared" si="0"/>
        <v>Gravel</v>
      </c>
      <c r="O28" t="str">
        <f t="shared" si="1"/>
        <v>VCG2</v>
      </c>
      <c r="P28" t="str">
        <f t="shared" si="2"/>
        <v>VCG</v>
      </c>
    </row>
    <row r="29" spans="1:19" x14ac:dyDescent="0.25">
      <c r="A29" s="15"/>
      <c r="C29" s="1">
        <v>209000133177</v>
      </c>
      <c r="D29" s="61" t="s">
        <v>70</v>
      </c>
      <c r="E29" s="61" t="s">
        <v>70</v>
      </c>
      <c r="F29" t="s">
        <v>25</v>
      </c>
      <c r="G29" s="61" t="s">
        <v>65</v>
      </c>
      <c r="H29">
        <v>23</v>
      </c>
      <c r="I29">
        <v>87</v>
      </c>
      <c r="J29">
        <v>66</v>
      </c>
      <c r="K29">
        <v>41</v>
      </c>
      <c r="L29">
        <v>64</v>
      </c>
      <c r="M29">
        <v>368</v>
      </c>
      <c r="N29" t="str">
        <f t="shared" si="0"/>
        <v>Gravel</v>
      </c>
      <c r="O29" t="str">
        <f t="shared" si="1"/>
        <v>VCG2</v>
      </c>
      <c r="P29" t="str">
        <f t="shared" si="2"/>
        <v>VCG</v>
      </c>
    </row>
    <row r="30" spans="1:19" x14ac:dyDescent="0.25">
      <c r="A30" s="15"/>
      <c r="C30" s="1">
        <v>209000133173</v>
      </c>
      <c r="D30" s="61" t="s">
        <v>70</v>
      </c>
      <c r="E30" s="61" t="s">
        <v>70</v>
      </c>
      <c r="F30" t="s">
        <v>25</v>
      </c>
      <c r="G30" s="61"/>
      <c r="H30">
        <v>23</v>
      </c>
      <c r="I30">
        <v>81</v>
      </c>
      <c r="J30">
        <v>60</v>
      </c>
      <c r="K30">
        <v>51</v>
      </c>
      <c r="L30">
        <v>64</v>
      </c>
      <c r="M30">
        <v>370.5</v>
      </c>
      <c r="N30" t="str">
        <f t="shared" si="0"/>
        <v>Gravel</v>
      </c>
      <c r="O30" t="str">
        <f t="shared" si="1"/>
        <v>VCG2</v>
      </c>
      <c r="P30" t="str">
        <f t="shared" si="2"/>
        <v>VCG</v>
      </c>
    </row>
    <row r="31" spans="1:19" x14ac:dyDescent="0.25">
      <c r="A31" s="15"/>
      <c r="C31" s="1">
        <v>209000133191</v>
      </c>
      <c r="D31" s="61" t="s">
        <v>70</v>
      </c>
      <c r="E31" s="61" t="s">
        <v>70</v>
      </c>
      <c r="F31" t="s">
        <v>25</v>
      </c>
      <c r="G31" s="61" t="s">
        <v>65</v>
      </c>
      <c r="H31">
        <v>23</v>
      </c>
      <c r="I31">
        <v>92</v>
      </c>
      <c r="J31">
        <v>52</v>
      </c>
      <c r="K31">
        <v>50</v>
      </c>
      <c r="L31">
        <v>64</v>
      </c>
      <c r="M31">
        <v>543</v>
      </c>
      <c r="N31" t="str">
        <f t="shared" si="0"/>
        <v>Gravel</v>
      </c>
      <c r="O31" t="str">
        <f t="shared" si="1"/>
        <v>VCG2</v>
      </c>
      <c r="P31" t="str">
        <f t="shared" si="2"/>
        <v>VCG</v>
      </c>
    </row>
    <row r="32" spans="1:19" x14ac:dyDescent="0.25">
      <c r="A32" s="15"/>
      <c r="C32" s="1">
        <v>209000133198</v>
      </c>
      <c r="D32" s="61" t="s">
        <v>70</v>
      </c>
      <c r="E32" s="61" t="s">
        <v>70</v>
      </c>
      <c r="F32" t="s">
        <v>25</v>
      </c>
      <c r="G32" s="61"/>
      <c r="H32">
        <v>23</v>
      </c>
      <c r="I32">
        <v>75</v>
      </c>
      <c r="J32">
        <v>56</v>
      </c>
      <c r="K32">
        <v>45</v>
      </c>
      <c r="L32">
        <v>64</v>
      </c>
      <c r="M32">
        <v>317.5</v>
      </c>
      <c r="N32" t="str">
        <f t="shared" si="0"/>
        <v>Gravel</v>
      </c>
      <c r="O32" t="str">
        <f t="shared" si="1"/>
        <v>VCG2</v>
      </c>
      <c r="P32" t="str">
        <f t="shared" si="2"/>
        <v>VCG</v>
      </c>
      <c r="R32">
        <f>COUNTIF(P5:P507, "SC")</f>
        <v>12</v>
      </c>
    </row>
    <row r="33" spans="1:18" x14ac:dyDescent="0.25">
      <c r="A33" s="15"/>
      <c r="C33" s="1">
        <v>209000133492</v>
      </c>
      <c r="D33" s="61" t="s">
        <v>70</v>
      </c>
      <c r="E33" s="61" t="s">
        <v>70</v>
      </c>
      <c r="F33" t="s">
        <v>25</v>
      </c>
      <c r="G33" s="61"/>
      <c r="H33">
        <v>23</v>
      </c>
      <c r="I33">
        <v>68</v>
      </c>
      <c r="J33">
        <v>54</v>
      </c>
      <c r="K33">
        <v>45</v>
      </c>
      <c r="L33">
        <v>64</v>
      </c>
      <c r="M33">
        <v>212</v>
      </c>
      <c r="N33" t="str">
        <f t="shared" si="0"/>
        <v>Gravel</v>
      </c>
      <c r="O33" t="str">
        <f t="shared" si="1"/>
        <v>VCG2</v>
      </c>
      <c r="P33" t="str">
        <f t="shared" si="2"/>
        <v>VCG</v>
      </c>
      <c r="R33">
        <f>COUNTIF(P5:P507, "LC")</f>
        <v>14</v>
      </c>
    </row>
    <row r="34" spans="1:18" x14ac:dyDescent="0.25">
      <c r="A34" s="15"/>
      <c r="C34" s="1">
        <v>209000133193</v>
      </c>
      <c r="D34" s="61" t="s">
        <v>70</v>
      </c>
      <c r="E34" s="61" t="s">
        <v>70</v>
      </c>
      <c r="F34" t="s">
        <v>25</v>
      </c>
      <c r="G34" s="61"/>
      <c r="H34">
        <v>23</v>
      </c>
      <c r="I34">
        <v>70</v>
      </c>
      <c r="J34">
        <v>64</v>
      </c>
      <c r="K34">
        <v>45</v>
      </c>
      <c r="L34">
        <v>64</v>
      </c>
      <c r="M34">
        <v>346.5</v>
      </c>
      <c r="N34" t="str">
        <f t="shared" si="0"/>
        <v>Gravel</v>
      </c>
      <c r="O34" t="str">
        <f t="shared" si="1"/>
        <v>VCG2</v>
      </c>
      <c r="P34" t="str">
        <f t="shared" si="2"/>
        <v>VCG</v>
      </c>
    </row>
    <row r="35" spans="1:18" x14ac:dyDescent="0.25">
      <c r="A35" s="15"/>
      <c r="C35" s="1">
        <v>209000133163</v>
      </c>
      <c r="D35" s="61" t="s">
        <v>70</v>
      </c>
      <c r="E35" s="61" t="s">
        <v>70</v>
      </c>
      <c r="F35" t="s">
        <v>25</v>
      </c>
      <c r="G35" s="61"/>
      <c r="H35">
        <v>23</v>
      </c>
      <c r="I35">
        <v>61</v>
      </c>
      <c r="J35">
        <v>56</v>
      </c>
      <c r="K35">
        <v>41</v>
      </c>
      <c r="L35">
        <v>64</v>
      </c>
      <c r="M35">
        <v>218.5</v>
      </c>
      <c r="N35" t="str">
        <f t="shared" si="0"/>
        <v>Gravel</v>
      </c>
      <c r="O35" t="str">
        <f t="shared" si="1"/>
        <v>VCG2</v>
      </c>
      <c r="P35" t="str">
        <f t="shared" si="2"/>
        <v>VCG</v>
      </c>
    </row>
    <row r="36" spans="1:18" x14ac:dyDescent="0.25">
      <c r="A36" s="15"/>
      <c r="C36" s="1">
        <v>209000133122</v>
      </c>
      <c r="D36" s="61" t="s">
        <v>70</v>
      </c>
      <c r="E36" s="61" t="s">
        <v>70</v>
      </c>
      <c r="F36" t="s">
        <v>25</v>
      </c>
      <c r="G36" s="61"/>
      <c r="H36">
        <v>23</v>
      </c>
      <c r="I36">
        <v>90</v>
      </c>
      <c r="J36">
        <v>52</v>
      </c>
      <c r="K36">
        <v>44</v>
      </c>
      <c r="L36">
        <v>64</v>
      </c>
      <c r="M36">
        <v>332.5</v>
      </c>
      <c r="N36" t="str">
        <f t="shared" si="0"/>
        <v>Gravel</v>
      </c>
      <c r="O36" t="str">
        <f t="shared" si="1"/>
        <v>VCG2</v>
      </c>
      <c r="P36" t="str">
        <f t="shared" si="2"/>
        <v>VCG</v>
      </c>
    </row>
    <row r="37" spans="1:18" x14ac:dyDescent="0.25">
      <c r="A37" s="15"/>
      <c r="C37" s="1">
        <v>209000133130</v>
      </c>
      <c r="D37" s="61" t="s">
        <v>70</v>
      </c>
      <c r="E37" s="61" t="s">
        <v>70</v>
      </c>
      <c r="F37" t="s">
        <v>25</v>
      </c>
      <c r="G37" s="61" t="s">
        <v>65</v>
      </c>
      <c r="H37">
        <v>23</v>
      </c>
      <c r="I37">
        <v>80</v>
      </c>
      <c r="J37">
        <v>60</v>
      </c>
      <c r="K37">
        <v>36</v>
      </c>
      <c r="L37">
        <v>64</v>
      </c>
      <c r="M37">
        <v>289</v>
      </c>
      <c r="N37" t="str">
        <f t="shared" si="0"/>
        <v>Gravel</v>
      </c>
      <c r="O37" t="str">
        <f t="shared" si="1"/>
        <v>VCG2</v>
      </c>
      <c r="P37" t="str">
        <f t="shared" si="2"/>
        <v>VCG</v>
      </c>
    </row>
    <row r="38" spans="1:18" x14ac:dyDescent="0.25">
      <c r="A38" s="15"/>
      <c r="C38" s="1">
        <v>209000133133</v>
      </c>
      <c r="D38" s="61" t="s">
        <v>70</v>
      </c>
      <c r="E38" s="61" t="s">
        <v>70</v>
      </c>
      <c r="F38" t="s">
        <v>25</v>
      </c>
      <c r="G38" s="61"/>
      <c r="H38">
        <v>23</v>
      </c>
      <c r="I38">
        <v>88</v>
      </c>
      <c r="J38">
        <v>51</v>
      </c>
      <c r="K38">
        <v>35</v>
      </c>
      <c r="L38">
        <v>64</v>
      </c>
      <c r="M38">
        <v>230.5</v>
      </c>
      <c r="N38" t="str">
        <f t="shared" si="0"/>
        <v>Gravel</v>
      </c>
      <c r="O38" t="str">
        <f t="shared" si="1"/>
        <v>VCG2</v>
      </c>
      <c r="P38" t="str">
        <f t="shared" si="2"/>
        <v>VCG</v>
      </c>
    </row>
    <row r="39" spans="1:18" x14ac:dyDescent="0.25">
      <c r="A39" s="15"/>
      <c r="C39" s="1">
        <v>209000133200</v>
      </c>
      <c r="D39" s="61" t="s">
        <v>70</v>
      </c>
      <c r="E39" s="61" t="s">
        <v>70</v>
      </c>
      <c r="F39" t="s">
        <v>25</v>
      </c>
      <c r="G39" s="61"/>
      <c r="H39">
        <v>23</v>
      </c>
      <c r="I39">
        <v>56</v>
      </c>
      <c r="J39">
        <v>45</v>
      </c>
      <c r="K39">
        <v>32</v>
      </c>
      <c r="L39">
        <v>64</v>
      </c>
      <c r="M39">
        <v>174</v>
      </c>
      <c r="N39" t="str">
        <f t="shared" si="0"/>
        <v>Gravel</v>
      </c>
      <c r="O39" t="str">
        <f t="shared" si="1"/>
        <v>VCG2</v>
      </c>
      <c r="P39" t="str">
        <f t="shared" si="2"/>
        <v>VCG</v>
      </c>
    </row>
    <row r="40" spans="1:18" x14ac:dyDescent="0.25">
      <c r="A40" s="15"/>
      <c r="C40" s="1">
        <v>209000133134</v>
      </c>
      <c r="D40" s="61" t="s">
        <v>70</v>
      </c>
      <c r="E40" s="61" t="s">
        <v>70</v>
      </c>
      <c r="F40" t="s">
        <v>25</v>
      </c>
      <c r="G40" s="61" t="s">
        <v>65</v>
      </c>
      <c r="H40">
        <v>23</v>
      </c>
      <c r="I40">
        <v>63</v>
      </c>
      <c r="J40">
        <v>51</v>
      </c>
      <c r="K40">
        <v>34</v>
      </c>
      <c r="L40">
        <v>64</v>
      </c>
      <c r="M40">
        <v>157</v>
      </c>
      <c r="N40" t="str">
        <f t="shared" si="0"/>
        <v>Gravel</v>
      </c>
      <c r="O40" t="str">
        <f t="shared" si="1"/>
        <v>VCG2</v>
      </c>
      <c r="P40" t="str">
        <f t="shared" si="2"/>
        <v>VCG</v>
      </c>
    </row>
    <row r="41" spans="1:18" x14ac:dyDescent="0.25">
      <c r="A41" s="15"/>
      <c r="C41" s="1">
        <v>209000133147</v>
      </c>
      <c r="D41" s="61" t="s">
        <v>70</v>
      </c>
      <c r="E41" s="61" t="s">
        <v>70</v>
      </c>
      <c r="F41" t="s">
        <v>25</v>
      </c>
      <c r="G41" s="61" t="s">
        <v>65</v>
      </c>
      <c r="H41">
        <v>23</v>
      </c>
      <c r="I41">
        <v>65</v>
      </c>
      <c r="J41">
        <v>61</v>
      </c>
      <c r="K41">
        <v>41</v>
      </c>
      <c r="L41">
        <v>64</v>
      </c>
      <c r="M41">
        <v>265.5</v>
      </c>
      <c r="N41" t="str">
        <f t="shared" si="0"/>
        <v>Gravel</v>
      </c>
      <c r="O41" t="str">
        <f t="shared" si="1"/>
        <v>VCG2</v>
      </c>
      <c r="P41" t="str">
        <f t="shared" si="2"/>
        <v>VCG</v>
      </c>
    </row>
    <row r="42" spans="1:18" x14ac:dyDescent="0.25">
      <c r="A42" s="15"/>
      <c r="C42" s="1">
        <v>209000133196</v>
      </c>
      <c r="D42" s="61" t="s">
        <v>70</v>
      </c>
      <c r="E42" s="61" t="s">
        <v>70</v>
      </c>
      <c r="F42" t="s">
        <v>25</v>
      </c>
      <c r="G42" s="61"/>
      <c r="H42">
        <v>23</v>
      </c>
      <c r="I42">
        <v>76</v>
      </c>
      <c r="J42">
        <v>62</v>
      </c>
      <c r="K42">
        <v>40</v>
      </c>
      <c r="L42">
        <v>64</v>
      </c>
      <c r="M42">
        <v>296</v>
      </c>
      <c r="N42" t="str">
        <f t="shared" si="0"/>
        <v>Gravel</v>
      </c>
      <c r="O42" t="str">
        <f t="shared" si="1"/>
        <v>VCG2</v>
      </c>
      <c r="P42" t="str">
        <f t="shared" si="2"/>
        <v>VCG</v>
      </c>
    </row>
    <row r="43" spans="1:18" x14ac:dyDescent="0.25">
      <c r="A43" s="15"/>
      <c r="C43" s="1">
        <v>209000133171</v>
      </c>
      <c r="D43" s="61" t="s">
        <v>70</v>
      </c>
      <c r="E43" s="61" t="s">
        <v>70</v>
      </c>
      <c r="F43" t="s">
        <v>25</v>
      </c>
      <c r="G43" s="61"/>
      <c r="H43">
        <v>23</v>
      </c>
      <c r="I43">
        <v>46</v>
      </c>
      <c r="J43">
        <v>44</v>
      </c>
      <c r="K43">
        <v>24</v>
      </c>
      <c r="L43">
        <v>45</v>
      </c>
      <c r="M43">
        <v>55</v>
      </c>
      <c r="N43" t="str">
        <f t="shared" si="0"/>
        <v>Gravel</v>
      </c>
      <c r="O43" t="str">
        <f t="shared" si="1"/>
        <v>VCG1</v>
      </c>
      <c r="P43" t="str">
        <f t="shared" si="2"/>
        <v>VCG</v>
      </c>
    </row>
    <row r="44" spans="1:18" x14ac:dyDescent="0.25">
      <c r="A44" s="15"/>
      <c r="C44" s="1">
        <v>209000133178</v>
      </c>
      <c r="D44" s="61" t="s">
        <v>70</v>
      </c>
      <c r="E44" s="61" t="s">
        <v>70</v>
      </c>
      <c r="F44" t="s">
        <v>25</v>
      </c>
      <c r="G44" s="61"/>
      <c r="H44">
        <v>23</v>
      </c>
      <c r="I44">
        <v>76</v>
      </c>
      <c r="J44">
        <v>60</v>
      </c>
      <c r="K44">
        <v>33</v>
      </c>
      <c r="L44">
        <v>64</v>
      </c>
      <c r="M44">
        <v>245.5</v>
      </c>
      <c r="N44" t="str">
        <f t="shared" si="0"/>
        <v>Gravel</v>
      </c>
      <c r="O44" t="str">
        <f t="shared" si="1"/>
        <v>VCG2</v>
      </c>
      <c r="P44" t="str">
        <f t="shared" si="2"/>
        <v>VCG</v>
      </c>
    </row>
    <row r="45" spans="1:18" x14ac:dyDescent="0.25">
      <c r="A45" s="15"/>
      <c r="C45" s="1">
        <v>209000133112</v>
      </c>
      <c r="D45" s="61" t="s">
        <v>70</v>
      </c>
      <c r="E45" s="61" t="s">
        <v>70</v>
      </c>
      <c r="F45" t="s">
        <v>25</v>
      </c>
      <c r="G45" s="61"/>
      <c r="H45">
        <v>23</v>
      </c>
      <c r="I45">
        <v>70</v>
      </c>
      <c r="J45">
        <v>45</v>
      </c>
      <c r="K45">
        <v>32</v>
      </c>
      <c r="L45">
        <v>45</v>
      </c>
      <c r="M45">
        <v>113.5</v>
      </c>
      <c r="N45" t="str">
        <f t="shared" si="0"/>
        <v>Gravel</v>
      </c>
      <c r="O45" t="str">
        <f t="shared" si="1"/>
        <v>VCG1</v>
      </c>
      <c r="P45" t="str">
        <f t="shared" si="2"/>
        <v>VCG</v>
      </c>
    </row>
    <row r="46" spans="1:18" x14ac:dyDescent="0.25">
      <c r="A46" s="15"/>
      <c r="C46" s="1">
        <v>209000133204</v>
      </c>
      <c r="D46" s="61" t="s">
        <v>70</v>
      </c>
      <c r="E46" s="61" t="s">
        <v>70</v>
      </c>
      <c r="F46" t="s">
        <v>25</v>
      </c>
      <c r="G46" s="61" t="s">
        <v>65</v>
      </c>
      <c r="H46">
        <v>23</v>
      </c>
      <c r="I46">
        <v>66</v>
      </c>
      <c r="J46">
        <v>55</v>
      </c>
      <c r="K46">
        <v>45</v>
      </c>
      <c r="L46">
        <v>64</v>
      </c>
      <c r="M46">
        <v>207.5</v>
      </c>
      <c r="N46" t="str">
        <f t="shared" si="0"/>
        <v>Gravel</v>
      </c>
      <c r="O46" t="str">
        <f t="shared" si="1"/>
        <v>VCG2</v>
      </c>
      <c r="P46" t="str">
        <f t="shared" si="2"/>
        <v>VCG</v>
      </c>
    </row>
    <row r="47" spans="1:18" x14ac:dyDescent="0.25">
      <c r="A47" s="15"/>
      <c r="C47" s="1">
        <v>209000133124</v>
      </c>
      <c r="D47" s="61" t="s">
        <v>70</v>
      </c>
      <c r="E47" s="61" t="s">
        <v>70</v>
      </c>
      <c r="F47" t="s">
        <v>25</v>
      </c>
      <c r="G47" s="61" t="s">
        <v>65</v>
      </c>
      <c r="H47">
        <v>23</v>
      </c>
      <c r="I47">
        <v>61</v>
      </c>
      <c r="J47">
        <v>53</v>
      </c>
      <c r="K47">
        <v>25</v>
      </c>
      <c r="L47">
        <v>45</v>
      </c>
      <c r="M47">
        <v>110.5</v>
      </c>
      <c r="N47" t="str">
        <f t="shared" si="0"/>
        <v>Gravel</v>
      </c>
      <c r="O47" t="str">
        <f t="shared" si="1"/>
        <v>VCG1</v>
      </c>
      <c r="P47" t="str">
        <f t="shared" si="2"/>
        <v>VCG</v>
      </c>
    </row>
    <row r="48" spans="1:18" x14ac:dyDescent="0.25">
      <c r="A48" s="15"/>
      <c r="C48" s="1">
        <v>209000133154</v>
      </c>
      <c r="D48" s="61" t="s">
        <v>70</v>
      </c>
      <c r="E48" s="61" t="s">
        <v>70</v>
      </c>
      <c r="F48" t="s">
        <v>25</v>
      </c>
      <c r="G48" s="61"/>
      <c r="H48">
        <v>23</v>
      </c>
      <c r="I48">
        <v>86</v>
      </c>
      <c r="J48">
        <v>55</v>
      </c>
      <c r="K48">
        <v>34</v>
      </c>
      <c r="L48">
        <v>64</v>
      </c>
      <c r="M48">
        <v>294.5</v>
      </c>
      <c r="N48" t="str">
        <f t="shared" si="0"/>
        <v>Gravel</v>
      </c>
      <c r="O48" t="str">
        <f t="shared" si="1"/>
        <v>VCG2</v>
      </c>
      <c r="P48" t="str">
        <f t="shared" si="2"/>
        <v>VCG</v>
      </c>
    </row>
    <row r="49" spans="1:16" x14ac:dyDescent="0.25">
      <c r="A49" s="15"/>
      <c r="C49" s="1">
        <v>209000133150</v>
      </c>
      <c r="D49" s="61" t="s">
        <v>70</v>
      </c>
      <c r="E49" s="61" t="s">
        <v>70</v>
      </c>
      <c r="F49" t="s">
        <v>25</v>
      </c>
      <c r="G49" s="61"/>
      <c r="H49">
        <v>23</v>
      </c>
      <c r="I49">
        <v>65</v>
      </c>
      <c r="J49">
        <v>36</v>
      </c>
      <c r="K49">
        <v>24</v>
      </c>
      <c r="L49">
        <v>45</v>
      </c>
      <c r="M49">
        <v>94</v>
      </c>
      <c r="N49" t="str">
        <f t="shared" si="0"/>
        <v>Gravel</v>
      </c>
      <c r="O49" t="str">
        <f t="shared" si="1"/>
        <v>VCG1</v>
      </c>
      <c r="P49" t="str">
        <f t="shared" si="2"/>
        <v>VCG</v>
      </c>
    </row>
    <row r="50" spans="1:16" x14ac:dyDescent="0.25">
      <c r="A50" s="15"/>
      <c r="C50" s="1">
        <v>209000133128</v>
      </c>
      <c r="D50" s="61" t="s">
        <v>70</v>
      </c>
      <c r="E50" s="61" t="s">
        <v>70</v>
      </c>
      <c r="F50" t="s">
        <v>25</v>
      </c>
      <c r="G50" s="61" t="s">
        <v>65</v>
      </c>
      <c r="H50">
        <v>23</v>
      </c>
      <c r="I50">
        <v>65</v>
      </c>
      <c r="J50">
        <v>41</v>
      </c>
      <c r="K50">
        <v>25</v>
      </c>
      <c r="L50">
        <v>45</v>
      </c>
      <c r="M50">
        <v>73</v>
      </c>
      <c r="N50" t="str">
        <f t="shared" si="0"/>
        <v>Gravel</v>
      </c>
      <c r="O50" t="str">
        <f t="shared" si="1"/>
        <v>VCG1</v>
      </c>
      <c r="P50" t="str">
        <f t="shared" si="2"/>
        <v>VCG</v>
      </c>
    </row>
    <row r="51" spans="1:16" x14ac:dyDescent="0.25">
      <c r="A51" s="15"/>
      <c r="C51" s="1">
        <v>209000133166</v>
      </c>
      <c r="D51" s="61" t="s">
        <v>70</v>
      </c>
      <c r="E51" s="61" t="s">
        <v>70</v>
      </c>
      <c r="F51" t="s">
        <v>25</v>
      </c>
      <c r="G51" s="61"/>
      <c r="H51">
        <v>23</v>
      </c>
      <c r="I51">
        <v>51</v>
      </c>
      <c r="J51">
        <v>44</v>
      </c>
      <c r="K51">
        <v>24</v>
      </c>
      <c r="L51">
        <v>45</v>
      </c>
      <c r="M51">
        <v>70.5</v>
      </c>
      <c r="N51" t="str">
        <f t="shared" si="0"/>
        <v>Gravel</v>
      </c>
      <c r="O51" t="str">
        <f t="shared" si="1"/>
        <v>VCG1</v>
      </c>
      <c r="P51" t="str">
        <f t="shared" si="2"/>
        <v>VCG</v>
      </c>
    </row>
    <row r="52" spans="1:16" x14ac:dyDescent="0.25">
      <c r="A52" s="15"/>
      <c r="C52" s="1">
        <v>209000133194</v>
      </c>
      <c r="D52" s="61" t="s">
        <v>70</v>
      </c>
      <c r="E52" s="61" t="s">
        <v>70</v>
      </c>
      <c r="F52" t="s">
        <v>25</v>
      </c>
      <c r="G52" s="61" t="s">
        <v>65</v>
      </c>
      <c r="H52">
        <v>23</v>
      </c>
      <c r="I52">
        <v>85</v>
      </c>
      <c r="J52">
        <v>66</v>
      </c>
      <c r="K52">
        <v>42</v>
      </c>
      <c r="L52">
        <v>64</v>
      </c>
      <c r="M52">
        <v>348</v>
      </c>
      <c r="N52" t="str">
        <f t="shared" si="0"/>
        <v>Gravel</v>
      </c>
      <c r="O52" t="str">
        <f t="shared" si="1"/>
        <v>VCG2</v>
      </c>
      <c r="P52" t="str">
        <f t="shared" si="2"/>
        <v>VCG</v>
      </c>
    </row>
    <row r="53" spans="1:16" x14ac:dyDescent="0.25">
      <c r="A53" s="17"/>
      <c r="C53" s="1">
        <v>209000133181</v>
      </c>
      <c r="D53" s="61" t="s">
        <v>70</v>
      </c>
      <c r="E53" s="61" t="s">
        <v>70</v>
      </c>
      <c r="F53" t="s">
        <v>25</v>
      </c>
      <c r="G53" s="61" t="s">
        <v>65</v>
      </c>
      <c r="H53">
        <v>23</v>
      </c>
      <c r="I53">
        <v>115</v>
      </c>
      <c r="J53">
        <v>81</v>
      </c>
      <c r="K53">
        <v>58</v>
      </c>
      <c r="L53" s="13">
        <v>90</v>
      </c>
      <c r="M53" s="13">
        <v>893</v>
      </c>
      <c r="N53" t="str">
        <f t="shared" si="0"/>
        <v>Cobble</v>
      </c>
      <c r="O53" t="str">
        <f t="shared" si="1"/>
        <v>SC1</v>
      </c>
      <c r="P53" t="str">
        <f t="shared" si="2"/>
        <v>SC</v>
      </c>
    </row>
    <row r="54" spans="1:16" x14ac:dyDescent="0.25">
      <c r="A54" s="17"/>
      <c r="C54" s="1">
        <v>209000133110</v>
      </c>
      <c r="D54" s="61" t="s">
        <v>70</v>
      </c>
      <c r="E54" s="61" t="s">
        <v>70</v>
      </c>
      <c r="F54" t="s">
        <v>25</v>
      </c>
      <c r="G54" s="61" t="s">
        <v>65</v>
      </c>
      <c r="H54">
        <v>23</v>
      </c>
      <c r="I54">
        <v>131</v>
      </c>
      <c r="J54">
        <v>92</v>
      </c>
      <c r="K54">
        <v>72</v>
      </c>
      <c r="L54" s="13">
        <v>128</v>
      </c>
      <c r="M54" s="13">
        <v>1429</v>
      </c>
      <c r="N54" t="str">
        <f t="shared" si="0"/>
        <v>Cobble</v>
      </c>
      <c r="O54" t="str">
        <f t="shared" si="1"/>
        <v>SC2</v>
      </c>
      <c r="P54" t="str">
        <f t="shared" si="2"/>
        <v>SC</v>
      </c>
    </row>
    <row r="55" spans="1:16" x14ac:dyDescent="0.25">
      <c r="A55" s="17"/>
      <c r="C55" s="1">
        <v>209000133209</v>
      </c>
      <c r="D55" s="61" t="s">
        <v>70</v>
      </c>
      <c r="E55" s="61" t="s">
        <v>70</v>
      </c>
      <c r="F55" t="s">
        <v>25</v>
      </c>
      <c r="G55" s="61" t="s">
        <v>65</v>
      </c>
      <c r="H55">
        <v>23</v>
      </c>
      <c r="I55">
        <v>124</v>
      </c>
      <c r="J55">
        <v>118</v>
      </c>
      <c r="K55">
        <v>87</v>
      </c>
      <c r="L55" s="13">
        <v>128</v>
      </c>
      <c r="M55" s="13">
        <v>1659.5</v>
      </c>
      <c r="N55" t="str">
        <f t="shared" si="0"/>
        <v>Cobble</v>
      </c>
      <c r="O55" t="str">
        <f t="shared" si="1"/>
        <v>SC2</v>
      </c>
      <c r="P55" t="str">
        <f t="shared" si="2"/>
        <v>SC</v>
      </c>
    </row>
    <row r="56" spans="1:16" x14ac:dyDescent="0.25">
      <c r="A56" s="17"/>
      <c r="C56" s="1">
        <v>209000133207</v>
      </c>
      <c r="D56" s="61" t="s">
        <v>70</v>
      </c>
      <c r="E56" s="61" t="s">
        <v>70</v>
      </c>
      <c r="F56" t="s">
        <v>25</v>
      </c>
      <c r="G56" s="61" t="s">
        <v>65</v>
      </c>
      <c r="H56">
        <v>23</v>
      </c>
      <c r="I56">
        <v>120</v>
      </c>
      <c r="J56">
        <v>69</v>
      </c>
      <c r="K56">
        <v>56</v>
      </c>
      <c r="L56" s="13">
        <v>90</v>
      </c>
      <c r="M56" s="13">
        <v>768.5</v>
      </c>
      <c r="N56" t="str">
        <f t="shared" si="0"/>
        <v>Cobble</v>
      </c>
      <c r="O56" t="str">
        <f t="shared" si="1"/>
        <v>SC1</v>
      </c>
      <c r="P56" t="str">
        <f t="shared" si="2"/>
        <v>SC</v>
      </c>
    </row>
    <row r="57" spans="1:16" x14ac:dyDescent="0.25">
      <c r="A57" s="17"/>
      <c r="C57" s="1">
        <v>209000133132</v>
      </c>
      <c r="D57" s="61" t="s">
        <v>70</v>
      </c>
      <c r="E57" s="61" t="s">
        <v>70</v>
      </c>
      <c r="F57" t="s">
        <v>25</v>
      </c>
      <c r="G57" s="61" t="s">
        <v>65</v>
      </c>
      <c r="H57">
        <v>23</v>
      </c>
      <c r="I57">
        <v>135</v>
      </c>
      <c r="J57">
        <v>95</v>
      </c>
      <c r="K57">
        <v>73</v>
      </c>
      <c r="L57" s="13">
        <v>128</v>
      </c>
      <c r="M57" s="13">
        <v>1350</v>
      </c>
      <c r="N57" t="str">
        <f t="shared" si="0"/>
        <v>Cobble</v>
      </c>
      <c r="O57" t="str">
        <f t="shared" si="1"/>
        <v>SC2</v>
      </c>
      <c r="P57" t="str">
        <f t="shared" si="2"/>
        <v>SC</v>
      </c>
    </row>
    <row r="58" spans="1:16" x14ac:dyDescent="0.25">
      <c r="A58" s="17"/>
      <c r="C58" s="1">
        <v>209000133126</v>
      </c>
      <c r="D58" s="61" t="s">
        <v>70</v>
      </c>
      <c r="E58" s="61" t="s">
        <v>70</v>
      </c>
      <c r="F58" t="s">
        <v>25</v>
      </c>
      <c r="G58" s="61" t="s">
        <v>65</v>
      </c>
      <c r="H58">
        <v>23</v>
      </c>
      <c r="I58">
        <v>196</v>
      </c>
      <c r="J58">
        <v>92</v>
      </c>
      <c r="K58">
        <v>78</v>
      </c>
      <c r="L58" s="13">
        <v>128</v>
      </c>
      <c r="M58" s="13">
        <v>2591</v>
      </c>
      <c r="N58" t="str">
        <f t="shared" si="0"/>
        <v>Cobble</v>
      </c>
      <c r="O58" t="str">
        <f t="shared" si="1"/>
        <v>SC2</v>
      </c>
      <c r="P58" t="str">
        <f t="shared" si="2"/>
        <v>SC</v>
      </c>
    </row>
    <row r="59" spans="1:16" x14ac:dyDescent="0.25">
      <c r="A59" s="17"/>
      <c r="C59" s="1">
        <v>209000133113</v>
      </c>
      <c r="D59" s="61" t="s">
        <v>70</v>
      </c>
      <c r="E59" s="61" t="s">
        <v>70</v>
      </c>
      <c r="F59" t="s">
        <v>25</v>
      </c>
      <c r="G59" s="61" t="s">
        <v>65</v>
      </c>
      <c r="H59">
        <v>23</v>
      </c>
      <c r="I59">
        <v>100</v>
      </c>
      <c r="J59">
        <v>59</v>
      </c>
      <c r="K59">
        <v>51</v>
      </c>
      <c r="L59" s="13">
        <v>90</v>
      </c>
      <c r="M59" s="13">
        <v>629</v>
      </c>
      <c r="N59" t="str">
        <f t="shared" si="0"/>
        <v>Cobble</v>
      </c>
      <c r="O59" t="str">
        <f t="shared" si="1"/>
        <v>SC1</v>
      </c>
      <c r="P59" t="str">
        <f t="shared" si="2"/>
        <v>SC</v>
      </c>
    </row>
    <row r="60" spans="1:16" x14ac:dyDescent="0.25">
      <c r="A60" s="17"/>
      <c r="C60" s="1">
        <v>209000133137</v>
      </c>
      <c r="D60" s="61" t="s">
        <v>70</v>
      </c>
      <c r="E60" s="61" t="s">
        <v>70</v>
      </c>
      <c r="F60" t="s">
        <v>25</v>
      </c>
      <c r="G60" s="61" t="s">
        <v>65</v>
      </c>
      <c r="H60">
        <v>23</v>
      </c>
      <c r="I60">
        <v>165</v>
      </c>
      <c r="J60">
        <v>74</v>
      </c>
      <c r="K60">
        <v>64</v>
      </c>
      <c r="L60" s="13">
        <v>90</v>
      </c>
      <c r="M60" s="13">
        <v>1338.5</v>
      </c>
      <c r="N60" t="str">
        <f t="shared" si="0"/>
        <v>Cobble</v>
      </c>
      <c r="O60" t="str">
        <f t="shared" ref="O60:O76" si="3">IF(L60 &lt;=2, "silt", IF(L60&lt;=2.8, "VFG1", (IF(L60&lt;=4, "VFG2",(IF(L60&lt;=5.6, "FG1",(IF(L60&lt;=8, "FG2",(IF(L60&lt;=11, "MG1",(IF(L60&lt;=16, "MG2",(IF(L60&lt;=22.6, "CG1",(IF(L60&lt;=32, "CG2",(IF(L60&lt;=45, "VCG1",(IF(L60&lt;=64, "VCG2",(IF(L60&lt;=90, "SC1",(IF(L60&lt;=128, "SC2",(IF(L60&lt;=180, "LC1",(IF(L60&lt;=256, "LC2",(IF(L60&lt;=362, "SB1",(IF(L60&lt;=512, "SB2",(IF(L60&lt;=1024, "MB",(IF(L60&lt;=2048, "LVLB"))))))))))))))))))))))))))))))))))))</f>
        <v>SC1</v>
      </c>
      <c r="P60" t="str">
        <f>IF(L60&lt;=2,"silt",(IF(L60&lt;=4,"VFG",(IF(L60&lt;=8,"FG",(IF(L60&lt;=16,"MG",(IF(L60&lt;=32,"CG",(IF(L60&lt;=64,"VCG",(IF(L60&lt;=128,"SC",(IF(L60&lt;=256,"LC",(IF(L60&lt;=512,"SB",(IF(L60&lt;=1024,"MB",(IF(L60&lt;=2048,"LVLB")))))))))))))))))))))</f>
        <v>SC</v>
      </c>
    </row>
    <row r="61" spans="1:16" x14ac:dyDescent="0.25">
      <c r="A61" s="17"/>
      <c r="C61" s="1">
        <v>209000133155</v>
      </c>
      <c r="D61" s="61" t="s">
        <v>70</v>
      </c>
      <c r="E61" s="61" t="s">
        <v>70</v>
      </c>
      <c r="F61" t="s">
        <v>25</v>
      </c>
      <c r="G61" s="61" t="s">
        <v>65</v>
      </c>
      <c r="H61">
        <v>23</v>
      </c>
      <c r="I61">
        <v>118</v>
      </c>
      <c r="J61">
        <v>85</v>
      </c>
      <c r="K61">
        <v>39</v>
      </c>
      <c r="L61" s="13">
        <v>90</v>
      </c>
      <c r="M61" s="13">
        <v>868</v>
      </c>
      <c r="N61" t="str">
        <f t="shared" si="0"/>
        <v>Cobble</v>
      </c>
      <c r="O61" t="str">
        <f t="shared" si="3"/>
        <v>SC1</v>
      </c>
      <c r="P61" t="str">
        <f>IF(L61&lt;=2,"silt",(IF(L61&lt;=4,"VFG",(IF(L61&lt;=8,"FG",(IF(L61&lt;=16,"MG",(IF(L61&lt;=32,"CG",(IF(L61&lt;=64,"VCG",(IF(L61&lt;=128,"SC",(IF(L61&lt;=256,"LC",(IF(L61&lt;=512,"SB",(IF(L61&lt;=1024,"MB",(IF(L61&lt;=2048,"LVLB")))))))))))))))))))))</f>
        <v>SC</v>
      </c>
    </row>
    <row r="62" spans="1:16" x14ac:dyDescent="0.25">
      <c r="A62" s="17"/>
      <c r="C62" s="1">
        <v>230000298004</v>
      </c>
      <c r="D62" s="61" t="s">
        <v>70</v>
      </c>
      <c r="E62" s="61" t="s">
        <v>70</v>
      </c>
      <c r="F62" t="s">
        <v>25</v>
      </c>
      <c r="G62" s="61" t="s">
        <v>74</v>
      </c>
      <c r="H62">
        <v>32</v>
      </c>
      <c r="I62">
        <v>285</v>
      </c>
      <c r="J62">
        <v>182</v>
      </c>
      <c r="K62">
        <v>120</v>
      </c>
      <c r="L62" s="13">
        <v>256</v>
      </c>
      <c r="M62" s="13">
        <v>11600</v>
      </c>
      <c r="N62" t="str">
        <f t="shared" si="0"/>
        <v>Cobble</v>
      </c>
      <c r="O62" t="str">
        <f t="shared" si="3"/>
        <v>LC2</v>
      </c>
      <c r="P62" t="str">
        <f t="shared" ref="P62:P114" si="4">IF(L62&lt;=2,"silt",(IF(L62&lt;=4,"VFG",(IF(L62&lt;=8,"FG",(IF(L62&lt;=16,"MG",(IF(L62&lt;=32,"CG",(IF(L62&lt;=64,"VCG",(IF(L62&lt;=128,"SC",(IF(L62&lt;=256,"LC",(IF(L62&lt;=512,"SB",(IF(L62&lt;=1024,"MB",(IF(L62&lt;=2048,"LVLB")))))))))))))))))))))</f>
        <v>LC</v>
      </c>
    </row>
    <row r="63" spans="1:16" x14ac:dyDescent="0.25">
      <c r="A63" s="17"/>
      <c r="C63" s="1">
        <v>230000298013</v>
      </c>
      <c r="D63" s="61" t="s">
        <v>70</v>
      </c>
      <c r="E63" s="61" t="s">
        <v>70</v>
      </c>
      <c r="F63" t="s">
        <v>25</v>
      </c>
      <c r="G63" s="61">
        <v>1</v>
      </c>
      <c r="H63">
        <v>32</v>
      </c>
      <c r="I63">
        <v>225</v>
      </c>
      <c r="J63">
        <v>170</v>
      </c>
      <c r="K63">
        <v>104</v>
      </c>
      <c r="L63" s="13">
        <v>256</v>
      </c>
      <c r="M63" s="13">
        <v>9100</v>
      </c>
      <c r="N63" t="str">
        <f t="shared" si="0"/>
        <v>Cobble</v>
      </c>
      <c r="O63" t="str">
        <f t="shared" si="3"/>
        <v>LC2</v>
      </c>
      <c r="P63" t="str">
        <f t="shared" si="4"/>
        <v>LC</v>
      </c>
    </row>
    <row r="64" spans="1:16" x14ac:dyDescent="0.25">
      <c r="A64" s="17"/>
      <c r="C64" s="1">
        <v>230000298018</v>
      </c>
      <c r="D64" s="61" t="s">
        <v>70</v>
      </c>
      <c r="E64" s="61" t="s">
        <v>70</v>
      </c>
      <c r="F64" t="s">
        <v>25</v>
      </c>
      <c r="G64" s="61" t="s">
        <v>65</v>
      </c>
      <c r="H64">
        <v>32</v>
      </c>
      <c r="I64">
        <v>260</v>
      </c>
      <c r="J64">
        <v>185</v>
      </c>
      <c r="K64">
        <v>115</v>
      </c>
      <c r="L64" s="13">
        <v>256</v>
      </c>
      <c r="M64" s="13">
        <v>6600</v>
      </c>
      <c r="N64" t="str">
        <f t="shared" si="0"/>
        <v>Cobble</v>
      </c>
      <c r="O64" t="str">
        <f t="shared" si="3"/>
        <v>LC2</v>
      </c>
      <c r="P64" t="str">
        <f t="shared" si="4"/>
        <v>LC</v>
      </c>
    </row>
    <row r="65" spans="1:17" x14ac:dyDescent="0.25">
      <c r="A65" s="17"/>
      <c r="C65" s="1">
        <v>230000298012</v>
      </c>
      <c r="D65" s="61" t="s">
        <v>70</v>
      </c>
      <c r="E65" s="61" t="s">
        <v>70</v>
      </c>
      <c r="F65" t="s">
        <v>25</v>
      </c>
      <c r="G65" s="61" t="s">
        <v>74</v>
      </c>
      <c r="H65">
        <v>32</v>
      </c>
      <c r="I65">
        <v>193</v>
      </c>
      <c r="J65">
        <v>120</v>
      </c>
      <c r="K65">
        <v>84</v>
      </c>
      <c r="L65" s="13">
        <v>256</v>
      </c>
      <c r="M65" s="13">
        <v>4900</v>
      </c>
      <c r="N65" t="str">
        <f t="shared" si="0"/>
        <v>Cobble</v>
      </c>
      <c r="O65" t="str">
        <f t="shared" si="3"/>
        <v>LC2</v>
      </c>
      <c r="P65" t="str">
        <f t="shared" si="4"/>
        <v>LC</v>
      </c>
    </row>
    <row r="66" spans="1:17" x14ac:dyDescent="0.25">
      <c r="A66" s="17"/>
      <c r="C66" s="1">
        <v>230000298010</v>
      </c>
      <c r="D66" s="61" t="s">
        <v>70</v>
      </c>
      <c r="E66" s="61" t="s">
        <v>70</v>
      </c>
      <c r="F66" t="s">
        <v>25</v>
      </c>
      <c r="G66" s="61" t="s">
        <v>65</v>
      </c>
      <c r="H66">
        <v>32</v>
      </c>
      <c r="I66">
        <v>310</v>
      </c>
      <c r="J66">
        <v>175</v>
      </c>
      <c r="K66">
        <v>65</v>
      </c>
      <c r="L66" s="13">
        <v>256</v>
      </c>
      <c r="M66" s="13">
        <v>10400</v>
      </c>
      <c r="N66" t="str">
        <f t="shared" ref="N66:N129" si="5">IF(L66&lt;=2,"silt",(IF(L66&lt;=64,"Gravel",(IF(L66&lt;=256,"Cobble",(IF(L66&lt;=2048,"Boulder")))))))</f>
        <v>Cobble</v>
      </c>
      <c r="O66" t="str">
        <f t="shared" si="3"/>
        <v>LC2</v>
      </c>
      <c r="P66" t="str">
        <f t="shared" si="4"/>
        <v>LC</v>
      </c>
    </row>
    <row r="67" spans="1:17" x14ac:dyDescent="0.25">
      <c r="A67" s="17"/>
      <c r="C67" s="1">
        <v>230000298015</v>
      </c>
      <c r="D67" s="61" t="s">
        <v>70</v>
      </c>
      <c r="E67" s="61" t="s">
        <v>70</v>
      </c>
      <c r="F67" t="s">
        <v>25</v>
      </c>
      <c r="G67" s="61" t="s">
        <v>65</v>
      </c>
      <c r="H67">
        <v>32</v>
      </c>
      <c r="I67">
        <v>178</v>
      </c>
      <c r="J67">
        <v>165</v>
      </c>
      <c r="K67">
        <v>46</v>
      </c>
      <c r="L67" s="13">
        <v>256</v>
      </c>
      <c r="M67" s="13">
        <v>57000</v>
      </c>
      <c r="N67" t="str">
        <f t="shared" si="5"/>
        <v>Cobble</v>
      </c>
      <c r="O67" t="str">
        <f t="shared" si="3"/>
        <v>LC2</v>
      </c>
      <c r="P67" t="str">
        <f t="shared" si="4"/>
        <v>LC</v>
      </c>
    </row>
    <row r="68" spans="1:17" x14ac:dyDescent="0.25">
      <c r="A68" s="17"/>
      <c r="C68" s="1">
        <v>230000298019</v>
      </c>
      <c r="D68" s="61" t="s">
        <v>70</v>
      </c>
      <c r="E68" s="61" t="s">
        <v>70</v>
      </c>
      <c r="F68" t="s">
        <v>25</v>
      </c>
      <c r="G68" s="61" t="s">
        <v>65</v>
      </c>
      <c r="H68">
        <v>32</v>
      </c>
      <c r="I68">
        <v>299</v>
      </c>
      <c r="J68">
        <v>252</v>
      </c>
      <c r="K68">
        <v>120</v>
      </c>
      <c r="L68" s="13">
        <v>256</v>
      </c>
      <c r="M68" s="13">
        <v>14900</v>
      </c>
      <c r="N68" t="str">
        <f t="shared" si="5"/>
        <v>Cobble</v>
      </c>
      <c r="O68" t="str">
        <f t="shared" si="3"/>
        <v>LC2</v>
      </c>
      <c r="P68" t="str">
        <f t="shared" si="4"/>
        <v>LC</v>
      </c>
    </row>
    <row r="69" spans="1:17" x14ac:dyDescent="0.25">
      <c r="A69" s="17"/>
      <c r="C69" s="1">
        <v>230000298016</v>
      </c>
      <c r="D69" s="61" t="s">
        <v>70</v>
      </c>
      <c r="E69" s="61" t="s">
        <v>70</v>
      </c>
      <c r="F69" t="s">
        <v>25</v>
      </c>
      <c r="G69" s="61" t="s">
        <v>65</v>
      </c>
      <c r="H69">
        <v>32</v>
      </c>
      <c r="I69">
        <v>250</v>
      </c>
      <c r="J69">
        <v>175</v>
      </c>
      <c r="K69">
        <v>98</v>
      </c>
      <c r="L69" s="13">
        <v>256</v>
      </c>
      <c r="M69" s="13">
        <v>9700</v>
      </c>
      <c r="N69" t="str">
        <f t="shared" si="5"/>
        <v>Cobble</v>
      </c>
      <c r="O69" t="str">
        <f t="shared" si="3"/>
        <v>LC2</v>
      </c>
      <c r="P69" t="str">
        <f t="shared" si="4"/>
        <v>LC</v>
      </c>
    </row>
    <row r="70" spans="1:17" x14ac:dyDescent="0.25">
      <c r="A70" s="17"/>
      <c r="C70" s="1">
        <v>230000298006</v>
      </c>
      <c r="D70" s="61" t="s">
        <v>70</v>
      </c>
      <c r="E70" s="61" t="s">
        <v>70</v>
      </c>
      <c r="F70" t="s">
        <v>25</v>
      </c>
      <c r="G70" s="61" t="s">
        <v>65</v>
      </c>
      <c r="H70">
        <v>32</v>
      </c>
      <c r="I70">
        <v>264</v>
      </c>
      <c r="J70">
        <v>167</v>
      </c>
      <c r="K70">
        <v>82</v>
      </c>
      <c r="L70" s="13">
        <v>256</v>
      </c>
      <c r="M70" s="13">
        <v>8600</v>
      </c>
      <c r="N70" t="str">
        <f t="shared" si="5"/>
        <v>Cobble</v>
      </c>
      <c r="O70" t="str">
        <f t="shared" si="3"/>
        <v>LC2</v>
      </c>
      <c r="P70" t="str">
        <f t="shared" si="4"/>
        <v>LC</v>
      </c>
    </row>
    <row r="71" spans="1:17" x14ac:dyDescent="0.25">
      <c r="A71" s="17"/>
      <c r="C71" s="1">
        <v>230000298011</v>
      </c>
      <c r="D71" s="61" t="s">
        <v>70</v>
      </c>
      <c r="E71" s="61" t="s">
        <v>70</v>
      </c>
      <c r="F71" t="s">
        <v>25</v>
      </c>
      <c r="G71" s="61">
        <v>1</v>
      </c>
      <c r="H71">
        <v>32</v>
      </c>
      <c r="I71">
        <v>235</v>
      </c>
      <c r="J71">
        <v>210</v>
      </c>
      <c r="K71">
        <v>63</v>
      </c>
      <c r="L71" s="13">
        <v>256</v>
      </c>
      <c r="M71" s="13">
        <v>7400</v>
      </c>
      <c r="N71" t="str">
        <f t="shared" si="5"/>
        <v>Cobble</v>
      </c>
      <c r="O71" t="str">
        <f t="shared" si="3"/>
        <v>LC2</v>
      </c>
      <c r="P71" t="str">
        <f t="shared" si="4"/>
        <v>LC</v>
      </c>
    </row>
    <row r="72" spans="1:17" x14ac:dyDescent="0.25">
      <c r="A72" s="16"/>
      <c r="C72" s="1">
        <v>209000133190</v>
      </c>
      <c r="D72" s="61" t="s">
        <v>70</v>
      </c>
      <c r="E72" s="61" t="s">
        <v>70</v>
      </c>
      <c r="F72" t="s">
        <v>25</v>
      </c>
      <c r="G72" s="61" t="s">
        <v>74</v>
      </c>
      <c r="H72">
        <v>23</v>
      </c>
      <c r="I72">
        <v>84</v>
      </c>
      <c r="J72">
        <v>64</v>
      </c>
      <c r="K72">
        <v>35</v>
      </c>
      <c r="L72" s="13">
        <v>64</v>
      </c>
      <c r="M72" s="13">
        <v>376.5</v>
      </c>
      <c r="N72" t="str">
        <f t="shared" si="5"/>
        <v>Gravel</v>
      </c>
      <c r="O72" t="str">
        <f t="shared" si="3"/>
        <v>VCG2</v>
      </c>
      <c r="P72" t="str">
        <f t="shared" si="4"/>
        <v>VCG</v>
      </c>
      <c r="Q72" s="18" t="s">
        <v>54</v>
      </c>
    </row>
    <row r="73" spans="1:17" x14ac:dyDescent="0.25">
      <c r="A73" s="17"/>
      <c r="C73" s="1">
        <v>230000298005</v>
      </c>
      <c r="D73" s="61" t="s">
        <v>70</v>
      </c>
      <c r="E73" s="61" t="s">
        <v>70</v>
      </c>
      <c r="F73" t="s">
        <v>25</v>
      </c>
      <c r="G73" s="61" t="s">
        <v>74</v>
      </c>
      <c r="H73">
        <v>32</v>
      </c>
      <c r="I73">
        <v>183</v>
      </c>
      <c r="J73">
        <v>158</v>
      </c>
      <c r="K73">
        <v>100</v>
      </c>
      <c r="L73" s="13">
        <v>256</v>
      </c>
      <c r="M73" s="13">
        <v>4300</v>
      </c>
      <c r="N73" t="str">
        <f t="shared" si="5"/>
        <v>Cobble</v>
      </c>
      <c r="O73" t="str">
        <f t="shared" si="3"/>
        <v>LC2</v>
      </c>
      <c r="P73" t="str">
        <f t="shared" si="4"/>
        <v>LC</v>
      </c>
    </row>
    <row r="74" spans="1:17" x14ac:dyDescent="0.25">
      <c r="A74" s="17"/>
      <c r="C74" s="1">
        <v>230000298009</v>
      </c>
      <c r="D74" s="61" t="s">
        <v>70</v>
      </c>
      <c r="E74" s="61" t="s">
        <v>70</v>
      </c>
      <c r="F74" t="s">
        <v>25</v>
      </c>
      <c r="G74" s="61" t="s">
        <v>65</v>
      </c>
      <c r="H74">
        <v>32</v>
      </c>
      <c r="I74">
        <v>225</v>
      </c>
      <c r="J74">
        <v>149</v>
      </c>
      <c r="K74">
        <v>112</v>
      </c>
      <c r="L74" s="13">
        <v>256</v>
      </c>
      <c r="M74" s="13">
        <v>6900</v>
      </c>
      <c r="N74" t="str">
        <f t="shared" si="5"/>
        <v>Cobble</v>
      </c>
      <c r="O74" t="str">
        <f t="shared" si="3"/>
        <v>LC2</v>
      </c>
      <c r="P74" t="str">
        <f t="shared" si="4"/>
        <v>LC</v>
      </c>
    </row>
    <row r="75" spans="1:17" x14ac:dyDescent="0.25">
      <c r="A75" s="17"/>
      <c r="C75" s="1">
        <v>209000133192</v>
      </c>
      <c r="D75" s="61" t="s">
        <v>70</v>
      </c>
      <c r="E75" s="61" t="s">
        <v>70</v>
      </c>
      <c r="F75" t="s">
        <v>25</v>
      </c>
      <c r="G75" s="61" t="s">
        <v>65</v>
      </c>
      <c r="H75">
        <v>32</v>
      </c>
      <c r="I75">
        <v>117</v>
      </c>
      <c r="J75">
        <v>105</v>
      </c>
      <c r="K75">
        <v>60</v>
      </c>
      <c r="L75" s="13">
        <v>128</v>
      </c>
      <c r="M75" s="13">
        <v>1101</v>
      </c>
      <c r="N75" t="str">
        <f t="shared" si="5"/>
        <v>Cobble</v>
      </c>
      <c r="O75" t="str">
        <f t="shared" si="3"/>
        <v>SC2</v>
      </c>
      <c r="P75" t="str">
        <f t="shared" si="4"/>
        <v>SC</v>
      </c>
    </row>
    <row r="76" spans="1:17" x14ac:dyDescent="0.25">
      <c r="A76" s="17"/>
      <c r="C76" s="1">
        <v>209000133175</v>
      </c>
      <c r="D76" s="61" t="s">
        <v>70</v>
      </c>
      <c r="E76" s="61" t="s">
        <v>70</v>
      </c>
      <c r="F76" t="s">
        <v>25</v>
      </c>
      <c r="G76" s="61" t="s">
        <v>65</v>
      </c>
      <c r="H76">
        <v>23</v>
      </c>
      <c r="I76">
        <v>159</v>
      </c>
      <c r="J76">
        <v>105</v>
      </c>
      <c r="K76">
        <v>68</v>
      </c>
      <c r="L76" s="13">
        <v>128</v>
      </c>
      <c r="M76" s="13">
        <v>2043</v>
      </c>
      <c r="N76" t="str">
        <f t="shared" si="5"/>
        <v>Cobble</v>
      </c>
      <c r="O76" t="str">
        <f t="shared" si="3"/>
        <v>SC2</v>
      </c>
      <c r="P76" t="str">
        <f t="shared" si="4"/>
        <v>SC</v>
      </c>
    </row>
    <row r="77" spans="1:17" x14ac:dyDescent="0.25">
      <c r="A77" s="15"/>
      <c r="C77" s="1">
        <v>226001370232</v>
      </c>
      <c r="D77" s="61" t="s">
        <v>70</v>
      </c>
      <c r="E77" s="61" t="s">
        <v>70</v>
      </c>
      <c r="F77" t="s">
        <v>25</v>
      </c>
      <c r="G77" s="61">
        <v>1</v>
      </c>
      <c r="H77">
        <v>12</v>
      </c>
      <c r="I77">
        <v>40</v>
      </c>
      <c r="J77">
        <v>34</v>
      </c>
      <c r="K77">
        <v>17</v>
      </c>
      <c r="L77" s="13">
        <v>32</v>
      </c>
      <c r="M77" s="13">
        <v>52</v>
      </c>
      <c r="N77" t="str">
        <f t="shared" si="5"/>
        <v>Gravel</v>
      </c>
      <c r="O77" t="str">
        <f t="shared" ref="O77:O115" si="6">IF(L77 &lt;=2, "silt", IF(L77&lt;=2.8, "VFG1", (IF(L77&lt;=4, "VFG2",(IF(L77&lt;=5.6, "FG1",(IF(L77&lt;=8, "FG2",(IF(L77&lt;=11, "MG1",(IF(L77&lt;=16, "MG2",(IF(L77&lt;=22.6, "CG1",(IF(L77&lt;=32, "CG2",(IF(L77&lt;=45, "VCG1",(IF(L77&lt;=64, "VCG2",(IF(L77&lt;=90, "SC1",(IF(L77&lt;=128, "SC2",(IF(L77&lt;=180, "LC1",(IF(L77&lt;=256, "LC2",(IF(L77&lt;=362, "SB1",(IF(L77&lt;=512, "SB2",(IF(L77&lt;=1024, "MB",(IF(L77&lt;=2048, "LVLB"))))))))))))))))))))))))))))))))))))</f>
        <v>CG2</v>
      </c>
      <c r="P77" t="str">
        <f t="shared" si="4"/>
        <v>CG</v>
      </c>
    </row>
    <row r="78" spans="1:17" x14ac:dyDescent="0.25">
      <c r="A78" s="15"/>
      <c r="C78" s="1">
        <v>231000039772</v>
      </c>
      <c r="D78" s="61" t="s">
        <v>70</v>
      </c>
      <c r="E78" s="61" t="s">
        <v>70</v>
      </c>
      <c r="F78" t="s">
        <v>25</v>
      </c>
      <c r="G78" s="61"/>
      <c r="H78">
        <v>14</v>
      </c>
      <c r="I78">
        <v>42</v>
      </c>
      <c r="J78">
        <v>34</v>
      </c>
      <c r="K78">
        <v>21</v>
      </c>
      <c r="L78" s="13">
        <v>45</v>
      </c>
      <c r="M78" s="13">
        <v>80.5</v>
      </c>
      <c r="N78" t="str">
        <f t="shared" si="5"/>
        <v>Gravel</v>
      </c>
      <c r="O78" t="str">
        <f t="shared" si="6"/>
        <v>VCG1</v>
      </c>
      <c r="P78" t="str">
        <f t="shared" si="4"/>
        <v>VCG</v>
      </c>
    </row>
    <row r="79" spans="1:17" x14ac:dyDescent="0.25">
      <c r="A79" s="15"/>
      <c r="C79" s="1">
        <v>226001370291</v>
      </c>
      <c r="D79" s="61" t="s">
        <v>70</v>
      </c>
      <c r="E79" s="61" t="s">
        <v>70</v>
      </c>
      <c r="F79" t="s">
        <v>25</v>
      </c>
      <c r="G79" s="61" t="s">
        <v>65</v>
      </c>
      <c r="H79">
        <v>12</v>
      </c>
      <c r="I79">
        <v>36</v>
      </c>
      <c r="J79">
        <v>29</v>
      </c>
      <c r="K79">
        <v>10</v>
      </c>
      <c r="L79" s="13">
        <v>32</v>
      </c>
      <c r="M79" s="13">
        <v>32</v>
      </c>
      <c r="N79" t="str">
        <f t="shared" si="5"/>
        <v>Gravel</v>
      </c>
      <c r="O79" t="str">
        <f t="shared" si="6"/>
        <v>CG2</v>
      </c>
      <c r="P79" t="str">
        <f t="shared" si="4"/>
        <v>CG</v>
      </c>
    </row>
    <row r="80" spans="1:17" x14ac:dyDescent="0.25">
      <c r="A80" s="15"/>
      <c r="C80" s="1">
        <v>226001370286</v>
      </c>
      <c r="D80" s="61" t="s">
        <v>70</v>
      </c>
      <c r="E80" s="61" t="s">
        <v>70</v>
      </c>
      <c r="F80" t="s">
        <v>25</v>
      </c>
      <c r="G80" s="61" t="s">
        <v>74</v>
      </c>
      <c r="H80">
        <v>12</v>
      </c>
      <c r="I80">
        <v>35</v>
      </c>
      <c r="J80">
        <v>24</v>
      </c>
      <c r="K80">
        <v>14</v>
      </c>
      <c r="L80" s="13">
        <v>32</v>
      </c>
      <c r="M80" s="13">
        <v>37.5</v>
      </c>
      <c r="N80" t="str">
        <f t="shared" si="5"/>
        <v>Gravel</v>
      </c>
      <c r="O80" t="str">
        <f t="shared" si="6"/>
        <v>CG2</v>
      </c>
      <c r="P80" t="str">
        <f t="shared" si="4"/>
        <v>CG</v>
      </c>
    </row>
    <row r="81" spans="1:16" x14ac:dyDescent="0.25">
      <c r="A81" s="15"/>
      <c r="C81" s="1">
        <v>226001370272</v>
      </c>
      <c r="D81" s="61" t="s">
        <v>70</v>
      </c>
      <c r="E81" s="61" t="s">
        <v>70</v>
      </c>
      <c r="F81" t="s">
        <v>25</v>
      </c>
      <c r="G81" s="61" t="s">
        <v>73</v>
      </c>
      <c r="H81">
        <v>12</v>
      </c>
      <c r="I81">
        <v>40</v>
      </c>
      <c r="J81">
        <v>24</v>
      </c>
      <c r="K81">
        <v>19</v>
      </c>
      <c r="L81" s="13">
        <v>32</v>
      </c>
      <c r="M81" s="13">
        <v>71.5</v>
      </c>
      <c r="N81" t="str">
        <f t="shared" si="5"/>
        <v>Gravel</v>
      </c>
      <c r="O81" t="str">
        <f t="shared" si="6"/>
        <v>CG2</v>
      </c>
      <c r="P81" t="str">
        <f t="shared" si="4"/>
        <v>CG</v>
      </c>
    </row>
    <row r="82" spans="1:16" x14ac:dyDescent="0.25">
      <c r="A82" s="15"/>
      <c r="C82" s="1">
        <v>226001370239</v>
      </c>
      <c r="D82" s="61" t="s">
        <v>70</v>
      </c>
      <c r="E82" s="61" t="s">
        <v>70</v>
      </c>
      <c r="F82" t="s">
        <v>25</v>
      </c>
      <c r="G82" s="61"/>
      <c r="H82">
        <v>12</v>
      </c>
      <c r="I82">
        <v>46</v>
      </c>
      <c r="J82">
        <v>33</v>
      </c>
      <c r="K82">
        <v>19</v>
      </c>
      <c r="L82" s="13">
        <v>45</v>
      </c>
      <c r="M82" s="13">
        <v>76</v>
      </c>
      <c r="N82" t="str">
        <f t="shared" si="5"/>
        <v>Gravel</v>
      </c>
      <c r="O82" t="str">
        <f t="shared" si="6"/>
        <v>VCG1</v>
      </c>
      <c r="P82" t="str">
        <f t="shared" si="4"/>
        <v>VCG</v>
      </c>
    </row>
    <row r="83" spans="1:16" x14ac:dyDescent="0.25">
      <c r="A83" s="15"/>
      <c r="C83" s="1">
        <v>226001370205</v>
      </c>
      <c r="D83" s="61" t="s">
        <v>70</v>
      </c>
      <c r="E83" s="61" t="s">
        <v>70</v>
      </c>
      <c r="F83" t="s">
        <v>25</v>
      </c>
      <c r="G83" s="61" t="s">
        <v>65</v>
      </c>
      <c r="H83">
        <v>12</v>
      </c>
      <c r="I83">
        <v>35</v>
      </c>
      <c r="J83">
        <v>25</v>
      </c>
      <c r="K83">
        <v>18</v>
      </c>
      <c r="L83" s="13">
        <v>32</v>
      </c>
      <c r="M83" s="13">
        <v>45</v>
      </c>
      <c r="N83" t="str">
        <f t="shared" si="5"/>
        <v>Gravel</v>
      </c>
      <c r="O83" t="str">
        <f t="shared" si="6"/>
        <v>CG2</v>
      </c>
      <c r="P83" t="str">
        <f t="shared" si="4"/>
        <v>CG</v>
      </c>
    </row>
    <row r="84" spans="1:16" x14ac:dyDescent="0.25">
      <c r="A84" s="15"/>
      <c r="C84" s="1">
        <v>226001370264</v>
      </c>
      <c r="D84" s="61" t="s">
        <v>70</v>
      </c>
      <c r="E84" s="61" t="s">
        <v>70</v>
      </c>
      <c r="F84" t="s">
        <v>25</v>
      </c>
      <c r="G84" s="61">
        <v>1</v>
      </c>
      <c r="H84">
        <v>12</v>
      </c>
      <c r="I84">
        <v>30</v>
      </c>
      <c r="J84">
        <v>23</v>
      </c>
      <c r="K84">
        <v>12</v>
      </c>
      <c r="L84" s="13">
        <v>32</v>
      </c>
      <c r="M84" s="13">
        <v>28.5</v>
      </c>
      <c r="N84" t="str">
        <f t="shared" si="5"/>
        <v>Gravel</v>
      </c>
      <c r="O84" t="str">
        <f t="shared" si="6"/>
        <v>CG2</v>
      </c>
      <c r="P84" t="str">
        <f t="shared" si="4"/>
        <v>CG</v>
      </c>
    </row>
    <row r="85" spans="1:16" x14ac:dyDescent="0.25">
      <c r="A85" s="15"/>
      <c r="C85" s="1">
        <v>226001370226</v>
      </c>
      <c r="D85" s="61" t="s">
        <v>70</v>
      </c>
      <c r="E85" s="61" t="s">
        <v>70</v>
      </c>
      <c r="F85" t="s">
        <v>25</v>
      </c>
      <c r="G85" s="61"/>
      <c r="H85">
        <v>12</v>
      </c>
      <c r="I85">
        <v>41</v>
      </c>
      <c r="J85">
        <v>22</v>
      </c>
      <c r="K85">
        <v>14</v>
      </c>
      <c r="L85" s="13">
        <v>32</v>
      </c>
      <c r="M85" s="13">
        <v>31</v>
      </c>
      <c r="N85" t="str">
        <f t="shared" si="5"/>
        <v>Gravel</v>
      </c>
      <c r="O85" t="str">
        <f t="shared" si="6"/>
        <v>CG2</v>
      </c>
      <c r="P85" t="str">
        <f t="shared" si="4"/>
        <v>CG</v>
      </c>
    </row>
    <row r="86" spans="1:16" x14ac:dyDescent="0.25">
      <c r="A86" s="15"/>
      <c r="C86" s="1">
        <v>209000133139</v>
      </c>
      <c r="D86" s="61" t="s">
        <v>70</v>
      </c>
      <c r="E86" s="61" t="s">
        <v>70</v>
      </c>
      <c r="F86" t="s">
        <v>25</v>
      </c>
      <c r="G86" s="61"/>
      <c r="H86">
        <v>23</v>
      </c>
      <c r="I86">
        <v>55</v>
      </c>
      <c r="J86">
        <v>38</v>
      </c>
      <c r="K86">
        <v>22</v>
      </c>
      <c r="L86" s="13">
        <v>45</v>
      </c>
      <c r="M86" s="13">
        <v>128</v>
      </c>
      <c r="N86" t="str">
        <f t="shared" si="5"/>
        <v>Gravel</v>
      </c>
      <c r="O86" t="str">
        <f t="shared" si="6"/>
        <v>VCG1</v>
      </c>
      <c r="P86" t="str">
        <f t="shared" si="4"/>
        <v>VCG</v>
      </c>
    </row>
    <row r="87" spans="1:16" x14ac:dyDescent="0.25">
      <c r="A87" s="15"/>
      <c r="C87" s="1">
        <v>231000039731</v>
      </c>
      <c r="D87" s="61" t="s">
        <v>70</v>
      </c>
      <c r="E87" s="61" t="s">
        <v>70</v>
      </c>
      <c r="F87" t="s">
        <v>25</v>
      </c>
      <c r="G87" s="61" t="s">
        <v>73</v>
      </c>
      <c r="H87">
        <v>14</v>
      </c>
      <c r="I87">
        <v>55</v>
      </c>
      <c r="J87">
        <v>30</v>
      </c>
      <c r="K87">
        <v>21</v>
      </c>
      <c r="L87" s="13">
        <v>32</v>
      </c>
      <c r="M87" s="13">
        <v>87.5</v>
      </c>
      <c r="N87" t="str">
        <f t="shared" si="5"/>
        <v>Gravel</v>
      </c>
      <c r="O87" t="str">
        <f t="shared" si="6"/>
        <v>CG2</v>
      </c>
      <c r="P87" t="str">
        <f t="shared" si="4"/>
        <v>CG</v>
      </c>
    </row>
    <row r="88" spans="1:16" x14ac:dyDescent="0.25">
      <c r="A88" s="15"/>
      <c r="C88" s="1">
        <v>226001370294</v>
      </c>
      <c r="D88" s="61" t="s">
        <v>70</v>
      </c>
      <c r="E88" s="61" t="s">
        <v>70</v>
      </c>
      <c r="F88" t="s">
        <v>25</v>
      </c>
      <c r="G88" s="61" t="s">
        <v>65</v>
      </c>
      <c r="H88">
        <v>12</v>
      </c>
      <c r="I88">
        <v>50</v>
      </c>
      <c r="J88">
        <v>29</v>
      </c>
      <c r="K88">
        <v>15</v>
      </c>
      <c r="L88" s="13">
        <v>32</v>
      </c>
      <c r="M88" s="13">
        <v>58</v>
      </c>
      <c r="N88" t="str">
        <f t="shared" si="5"/>
        <v>Gravel</v>
      </c>
      <c r="O88" t="str">
        <f t="shared" si="6"/>
        <v>CG2</v>
      </c>
      <c r="P88" t="str">
        <f t="shared" si="4"/>
        <v>CG</v>
      </c>
    </row>
    <row r="89" spans="1:16" x14ac:dyDescent="0.25">
      <c r="A89" s="15"/>
      <c r="C89" s="1">
        <v>231000039742</v>
      </c>
      <c r="D89" s="61" t="s">
        <v>70</v>
      </c>
      <c r="E89" s="61" t="s">
        <v>70</v>
      </c>
      <c r="F89" t="s">
        <v>25</v>
      </c>
      <c r="G89" s="61"/>
      <c r="H89">
        <v>14</v>
      </c>
      <c r="I89">
        <v>36</v>
      </c>
      <c r="J89">
        <v>36</v>
      </c>
      <c r="K89">
        <v>26</v>
      </c>
      <c r="L89" s="13">
        <v>45</v>
      </c>
      <c r="M89" s="13">
        <v>84</v>
      </c>
      <c r="N89" t="str">
        <f t="shared" si="5"/>
        <v>Gravel</v>
      </c>
      <c r="O89" t="str">
        <f t="shared" si="6"/>
        <v>VCG1</v>
      </c>
      <c r="P89" t="str">
        <f t="shared" si="4"/>
        <v>VCG</v>
      </c>
    </row>
    <row r="90" spans="1:16" x14ac:dyDescent="0.25">
      <c r="A90" s="15"/>
      <c r="C90" s="1">
        <v>226001370211</v>
      </c>
      <c r="D90" s="61" t="s">
        <v>70</v>
      </c>
      <c r="E90" s="61" t="s">
        <v>70</v>
      </c>
      <c r="F90" t="s">
        <v>25</v>
      </c>
      <c r="G90" s="61" t="s">
        <v>65</v>
      </c>
      <c r="H90">
        <v>12</v>
      </c>
      <c r="I90">
        <v>33</v>
      </c>
      <c r="J90">
        <v>30</v>
      </c>
      <c r="K90">
        <v>14</v>
      </c>
      <c r="L90" s="13">
        <v>32</v>
      </c>
      <c r="M90" s="13">
        <v>36</v>
      </c>
      <c r="N90" t="str">
        <f t="shared" si="5"/>
        <v>Gravel</v>
      </c>
      <c r="O90" t="str">
        <f t="shared" si="6"/>
        <v>CG2</v>
      </c>
      <c r="P90" t="str">
        <f t="shared" si="4"/>
        <v>CG</v>
      </c>
    </row>
    <row r="91" spans="1:16" x14ac:dyDescent="0.25">
      <c r="A91" s="15"/>
      <c r="C91" s="1">
        <v>231000039706</v>
      </c>
      <c r="D91" s="61" t="s">
        <v>70</v>
      </c>
      <c r="E91" s="61" t="s">
        <v>70</v>
      </c>
      <c r="F91" t="s">
        <v>25</v>
      </c>
      <c r="G91" s="61" t="s">
        <v>65</v>
      </c>
      <c r="H91">
        <v>14</v>
      </c>
      <c r="I91">
        <v>46</v>
      </c>
      <c r="J91">
        <v>27</v>
      </c>
      <c r="K91">
        <v>26</v>
      </c>
      <c r="L91" s="13">
        <v>32</v>
      </c>
      <c r="M91" s="13">
        <v>66</v>
      </c>
      <c r="N91" t="str">
        <f t="shared" si="5"/>
        <v>Gravel</v>
      </c>
      <c r="O91" t="str">
        <f t="shared" si="6"/>
        <v>CG2</v>
      </c>
      <c r="P91" t="str">
        <f t="shared" si="4"/>
        <v>CG</v>
      </c>
    </row>
    <row r="92" spans="1:16" x14ac:dyDescent="0.25">
      <c r="A92" s="15"/>
      <c r="C92" s="1">
        <v>226001370253</v>
      </c>
      <c r="D92" s="61" t="s">
        <v>70</v>
      </c>
      <c r="E92" s="61" t="s">
        <v>70</v>
      </c>
      <c r="F92" t="s">
        <v>25</v>
      </c>
      <c r="G92" s="61" t="s">
        <v>74</v>
      </c>
      <c r="H92">
        <v>12</v>
      </c>
      <c r="I92">
        <v>32</v>
      </c>
      <c r="J92">
        <v>23</v>
      </c>
      <c r="K92">
        <v>14</v>
      </c>
      <c r="L92" s="13">
        <v>32</v>
      </c>
      <c r="M92" s="13">
        <v>33.5</v>
      </c>
      <c r="N92" t="str">
        <f t="shared" si="5"/>
        <v>Gravel</v>
      </c>
      <c r="O92" t="str">
        <f t="shared" si="6"/>
        <v>CG2</v>
      </c>
      <c r="P92" t="str">
        <f t="shared" si="4"/>
        <v>CG</v>
      </c>
    </row>
    <row r="93" spans="1:16" x14ac:dyDescent="0.25">
      <c r="A93" s="15"/>
      <c r="C93" s="1">
        <v>231000039794</v>
      </c>
      <c r="D93" s="61" t="s">
        <v>70</v>
      </c>
      <c r="E93" s="61" t="s">
        <v>70</v>
      </c>
      <c r="F93" t="s">
        <v>25</v>
      </c>
      <c r="G93" s="61"/>
      <c r="H93">
        <v>14</v>
      </c>
      <c r="I93">
        <v>42</v>
      </c>
      <c r="J93">
        <v>33</v>
      </c>
      <c r="K93">
        <v>21</v>
      </c>
      <c r="L93" s="13">
        <v>45</v>
      </c>
      <c r="M93" s="13">
        <v>79.5</v>
      </c>
      <c r="N93" t="str">
        <f t="shared" si="5"/>
        <v>Gravel</v>
      </c>
      <c r="O93" t="str">
        <f t="shared" si="6"/>
        <v>VCG1</v>
      </c>
      <c r="P93" t="str">
        <f t="shared" si="4"/>
        <v>VCG</v>
      </c>
    </row>
    <row r="94" spans="1:16" x14ac:dyDescent="0.25">
      <c r="A94" s="15"/>
      <c r="C94" s="1">
        <v>231000039708</v>
      </c>
      <c r="D94" s="61" t="s">
        <v>70</v>
      </c>
      <c r="E94" s="61" t="s">
        <v>70</v>
      </c>
      <c r="F94" t="s">
        <v>25</v>
      </c>
      <c r="G94" s="61"/>
      <c r="H94">
        <v>14</v>
      </c>
      <c r="I94">
        <v>45</v>
      </c>
      <c r="J94">
        <v>32</v>
      </c>
      <c r="K94">
        <v>25</v>
      </c>
      <c r="L94" s="13">
        <v>32</v>
      </c>
      <c r="M94" s="13">
        <v>60.5</v>
      </c>
      <c r="N94" t="str">
        <f t="shared" si="5"/>
        <v>Gravel</v>
      </c>
      <c r="O94" t="str">
        <f t="shared" si="6"/>
        <v>CG2</v>
      </c>
      <c r="P94" t="str">
        <f t="shared" si="4"/>
        <v>CG</v>
      </c>
    </row>
    <row r="95" spans="1:16" x14ac:dyDescent="0.25">
      <c r="A95" s="15"/>
      <c r="C95" s="1">
        <v>226001370283</v>
      </c>
      <c r="D95" s="61" t="s">
        <v>70</v>
      </c>
      <c r="E95" s="61" t="s">
        <v>70</v>
      </c>
      <c r="F95" t="s">
        <v>25</v>
      </c>
      <c r="G95" s="61" t="s">
        <v>65</v>
      </c>
      <c r="H95">
        <v>12</v>
      </c>
      <c r="I95">
        <v>30</v>
      </c>
      <c r="J95">
        <v>29</v>
      </c>
      <c r="K95">
        <v>17</v>
      </c>
      <c r="L95" s="13">
        <v>32</v>
      </c>
      <c r="M95" s="13">
        <v>41.5</v>
      </c>
      <c r="N95" t="str">
        <f t="shared" si="5"/>
        <v>Gravel</v>
      </c>
      <c r="O95" t="str">
        <f t="shared" si="6"/>
        <v>CG2</v>
      </c>
      <c r="P95" t="str">
        <f t="shared" si="4"/>
        <v>CG</v>
      </c>
    </row>
    <row r="96" spans="1:16" x14ac:dyDescent="0.25">
      <c r="A96" s="15"/>
      <c r="C96" s="1">
        <v>231000039780</v>
      </c>
      <c r="D96" s="61" t="s">
        <v>70</v>
      </c>
      <c r="E96" s="61" t="s">
        <v>70</v>
      </c>
      <c r="F96" t="s">
        <v>25</v>
      </c>
      <c r="G96" s="61"/>
      <c r="H96">
        <v>14</v>
      </c>
      <c r="I96">
        <v>47</v>
      </c>
      <c r="J96">
        <v>38</v>
      </c>
      <c r="K96">
        <v>18</v>
      </c>
      <c r="L96" s="13">
        <v>45</v>
      </c>
      <c r="M96" s="13">
        <v>61.5</v>
      </c>
      <c r="N96" t="str">
        <f t="shared" si="5"/>
        <v>Gravel</v>
      </c>
      <c r="O96" t="str">
        <f t="shared" si="6"/>
        <v>VCG1</v>
      </c>
      <c r="P96" t="str">
        <f t="shared" si="4"/>
        <v>VCG</v>
      </c>
    </row>
    <row r="97" spans="1:16" x14ac:dyDescent="0.25">
      <c r="A97" s="15"/>
      <c r="C97" s="1">
        <v>226001370261</v>
      </c>
      <c r="D97" s="61" t="s">
        <v>70</v>
      </c>
      <c r="E97" s="61" t="s">
        <v>70</v>
      </c>
      <c r="F97" t="s">
        <v>25</v>
      </c>
      <c r="G97" s="61" t="s">
        <v>74</v>
      </c>
      <c r="H97">
        <v>12</v>
      </c>
      <c r="I97">
        <v>33</v>
      </c>
      <c r="J97">
        <v>28</v>
      </c>
      <c r="K97">
        <v>19</v>
      </c>
      <c r="L97" s="13">
        <v>32</v>
      </c>
      <c r="M97" s="13">
        <v>45.5</v>
      </c>
      <c r="N97" t="str">
        <f t="shared" si="5"/>
        <v>Gravel</v>
      </c>
      <c r="O97" t="str">
        <f t="shared" si="6"/>
        <v>CG2</v>
      </c>
      <c r="P97" t="str">
        <f t="shared" si="4"/>
        <v>CG</v>
      </c>
    </row>
    <row r="98" spans="1:16" x14ac:dyDescent="0.25">
      <c r="A98" s="15"/>
      <c r="C98" s="1">
        <v>226001370248</v>
      </c>
      <c r="D98" s="61" t="s">
        <v>70</v>
      </c>
      <c r="E98" s="61" t="s">
        <v>70</v>
      </c>
      <c r="F98" t="s">
        <v>25</v>
      </c>
      <c r="G98" s="61" t="s">
        <v>65</v>
      </c>
      <c r="H98">
        <v>12</v>
      </c>
      <c r="I98">
        <v>28</v>
      </c>
      <c r="J98">
        <v>28</v>
      </c>
      <c r="K98">
        <v>26</v>
      </c>
      <c r="L98" s="13">
        <v>32</v>
      </c>
      <c r="M98" s="13">
        <v>45</v>
      </c>
      <c r="N98" t="str">
        <f t="shared" si="5"/>
        <v>Gravel</v>
      </c>
      <c r="O98" t="str">
        <f t="shared" si="6"/>
        <v>CG2</v>
      </c>
      <c r="P98" t="str">
        <f t="shared" si="4"/>
        <v>CG</v>
      </c>
    </row>
    <row r="99" spans="1:16" x14ac:dyDescent="0.25">
      <c r="A99" s="15"/>
      <c r="C99" s="1">
        <v>226001370206</v>
      </c>
      <c r="D99" s="61" t="s">
        <v>70</v>
      </c>
      <c r="E99" s="61" t="s">
        <v>70</v>
      </c>
      <c r="F99" t="s">
        <v>25</v>
      </c>
      <c r="G99" s="61">
        <v>1</v>
      </c>
      <c r="H99">
        <v>12</v>
      </c>
      <c r="I99">
        <v>35</v>
      </c>
      <c r="J99">
        <v>27</v>
      </c>
      <c r="K99">
        <v>20</v>
      </c>
      <c r="L99" s="13">
        <v>32</v>
      </c>
      <c r="M99" s="13">
        <v>49</v>
      </c>
      <c r="N99" t="str">
        <f t="shared" si="5"/>
        <v>Gravel</v>
      </c>
      <c r="O99" t="str">
        <f t="shared" si="6"/>
        <v>CG2</v>
      </c>
      <c r="P99" t="str">
        <f t="shared" si="4"/>
        <v>CG</v>
      </c>
    </row>
    <row r="100" spans="1:16" x14ac:dyDescent="0.25">
      <c r="A100" s="15"/>
      <c r="C100" s="1">
        <v>226001370270</v>
      </c>
      <c r="D100" s="61" t="s">
        <v>70</v>
      </c>
      <c r="E100" s="61" t="s">
        <v>70</v>
      </c>
      <c r="F100" t="s">
        <v>25</v>
      </c>
      <c r="G100" s="61"/>
      <c r="H100">
        <v>12</v>
      </c>
      <c r="I100">
        <v>39</v>
      </c>
      <c r="J100">
        <v>29</v>
      </c>
      <c r="K100">
        <v>12</v>
      </c>
      <c r="L100" s="13">
        <v>32</v>
      </c>
      <c r="M100" s="13">
        <v>33</v>
      </c>
      <c r="N100" t="str">
        <f t="shared" si="5"/>
        <v>Gravel</v>
      </c>
      <c r="O100" t="str">
        <f t="shared" si="6"/>
        <v>CG2</v>
      </c>
      <c r="P100" t="str">
        <f t="shared" si="4"/>
        <v>CG</v>
      </c>
    </row>
    <row r="101" spans="1:16" x14ac:dyDescent="0.25">
      <c r="A101" s="15"/>
      <c r="C101" s="1">
        <v>226001370237</v>
      </c>
      <c r="D101" s="61" t="s">
        <v>70</v>
      </c>
      <c r="E101" s="61" t="s">
        <v>70</v>
      </c>
      <c r="F101" t="s">
        <v>25</v>
      </c>
      <c r="G101" s="61">
        <v>1</v>
      </c>
      <c r="H101">
        <v>12</v>
      </c>
      <c r="I101">
        <v>31</v>
      </c>
      <c r="J101">
        <v>27</v>
      </c>
      <c r="K101">
        <v>15</v>
      </c>
      <c r="L101" s="13">
        <v>32</v>
      </c>
      <c r="M101" s="13">
        <v>36.5</v>
      </c>
      <c r="N101" t="str">
        <f t="shared" si="5"/>
        <v>Gravel</v>
      </c>
      <c r="O101" t="str">
        <f t="shared" si="6"/>
        <v>CG2</v>
      </c>
      <c r="P101" t="str">
        <f t="shared" si="4"/>
        <v>CG</v>
      </c>
    </row>
    <row r="102" spans="1:16" x14ac:dyDescent="0.25">
      <c r="A102" s="15"/>
      <c r="C102" s="1">
        <v>226001370230</v>
      </c>
      <c r="D102" s="61" t="s">
        <v>70</v>
      </c>
      <c r="E102" s="61" t="s">
        <v>70</v>
      </c>
      <c r="F102" t="s">
        <v>25</v>
      </c>
      <c r="G102" s="61" t="s">
        <v>65</v>
      </c>
      <c r="H102">
        <v>12</v>
      </c>
      <c r="I102">
        <v>47</v>
      </c>
      <c r="J102">
        <v>29</v>
      </c>
      <c r="K102">
        <v>16</v>
      </c>
      <c r="L102" s="13">
        <v>32</v>
      </c>
      <c r="M102" s="13">
        <v>59</v>
      </c>
      <c r="N102" t="str">
        <f t="shared" si="5"/>
        <v>Gravel</v>
      </c>
      <c r="O102" t="str">
        <f t="shared" si="6"/>
        <v>CG2</v>
      </c>
      <c r="P102" t="str">
        <f t="shared" si="4"/>
        <v>CG</v>
      </c>
    </row>
    <row r="103" spans="1:16" x14ac:dyDescent="0.25">
      <c r="A103" s="15"/>
      <c r="C103" s="1">
        <v>226001370250</v>
      </c>
      <c r="D103" s="61" t="s">
        <v>70</v>
      </c>
      <c r="E103" s="61" t="s">
        <v>70</v>
      </c>
      <c r="F103" t="s">
        <v>25</v>
      </c>
      <c r="G103" s="61" t="s">
        <v>74</v>
      </c>
      <c r="H103">
        <v>12</v>
      </c>
      <c r="I103">
        <v>35</v>
      </c>
      <c r="J103">
        <v>26</v>
      </c>
      <c r="K103">
        <v>17</v>
      </c>
      <c r="L103" s="13">
        <v>32</v>
      </c>
      <c r="M103" s="13">
        <v>50</v>
      </c>
      <c r="N103" t="str">
        <f t="shared" si="5"/>
        <v>Gravel</v>
      </c>
      <c r="O103" t="str">
        <f t="shared" si="6"/>
        <v>CG2</v>
      </c>
      <c r="P103" t="str">
        <f t="shared" si="4"/>
        <v>CG</v>
      </c>
    </row>
    <row r="104" spans="1:16" x14ac:dyDescent="0.25">
      <c r="A104" s="15"/>
      <c r="C104" s="1">
        <v>226001370236</v>
      </c>
      <c r="D104" s="61" t="s">
        <v>70</v>
      </c>
      <c r="E104" s="61" t="s">
        <v>70</v>
      </c>
      <c r="F104" t="s">
        <v>25</v>
      </c>
      <c r="G104" s="61" t="s">
        <v>65</v>
      </c>
      <c r="H104">
        <v>12</v>
      </c>
      <c r="I104">
        <v>27</v>
      </c>
      <c r="J104">
        <v>21</v>
      </c>
      <c r="K104">
        <v>16</v>
      </c>
      <c r="L104" s="13">
        <v>32</v>
      </c>
      <c r="M104" s="13">
        <v>33</v>
      </c>
      <c r="N104" t="str">
        <f t="shared" si="5"/>
        <v>Gravel</v>
      </c>
      <c r="O104" t="str">
        <f t="shared" si="6"/>
        <v>CG2</v>
      </c>
      <c r="P104" t="str">
        <f t="shared" si="4"/>
        <v>CG</v>
      </c>
    </row>
    <row r="105" spans="1:16" x14ac:dyDescent="0.25">
      <c r="A105" s="15"/>
      <c r="C105" s="1">
        <v>226001370260</v>
      </c>
      <c r="D105" s="61" t="s">
        <v>70</v>
      </c>
      <c r="E105" s="61" t="s">
        <v>70</v>
      </c>
      <c r="F105" t="s">
        <v>25</v>
      </c>
      <c r="G105" s="61" t="s">
        <v>65</v>
      </c>
      <c r="H105">
        <v>12</v>
      </c>
      <c r="I105">
        <v>30</v>
      </c>
      <c r="J105">
        <v>26</v>
      </c>
      <c r="K105">
        <v>12</v>
      </c>
      <c r="L105" s="13">
        <v>32</v>
      </c>
      <c r="M105" s="13">
        <v>33.5</v>
      </c>
      <c r="N105" t="str">
        <f t="shared" si="5"/>
        <v>Gravel</v>
      </c>
      <c r="O105" t="str">
        <f t="shared" si="6"/>
        <v>CG2</v>
      </c>
      <c r="P105" t="str">
        <f t="shared" si="4"/>
        <v>CG</v>
      </c>
    </row>
    <row r="106" spans="1:16" x14ac:dyDescent="0.25">
      <c r="A106" s="15"/>
      <c r="C106" s="1">
        <v>226001370280</v>
      </c>
      <c r="D106" s="61" t="s">
        <v>70</v>
      </c>
      <c r="E106" s="61" t="s">
        <v>70</v>
      </c>
      <c r="F106" t="s">
        <v>25</v>
      </c>
      <c r="G106" s="61" t="s">
        <v>73</v>
      </c>
      <c r="H106">
        <v>12</v>
      </c>
      <c r="I106">
        <v>41</v>
      </c>
      <c r="J106">
        <v>24</v>
      </c>
      <c r="K106">
        <v>20</v>
      </c>
      <c r="L106" s="13">
        <v>32</v>
      </c>
      <c r="M106" s="13">
        <v>52</v>
      </c>
      <c r="N106" t="str">
        <f t="shared" si="5"/>
        <v>Gravel</v>
      </c>
      <c r="O106" t="str">
        <f t="shared" si="6"/>
        <v>CG2</v>
      </c>
      <c r="P106" t="str">
        <f t="shared" si="4"/>
        <v>CG</v>
      </c>
    </row>
    <row r="107" spans="1:16" x14ac:dyDescent="0.25">
      <c r="A107" s="15"/>
      <c r="C107" s="1">
        <v>226001370217</v>
      </c>
      <c r="D107" s="61" t="s">
        <v>70</v>
      </c>
      <c r="E107" s="61" t="s">
        <v>70</v>
      </c>
      <c r="F107" t="s">
        <v>25</v>
      </c>
      <c r="G107" s="61"/>
      <c r="H107">
        <v>12</v>
      </c>
      <c r="I107">
        <v>39</v>
      </c>
      <c r="J107">
        <v>31</v>
      </c>
      <c r="K107">
        <v>14</v>
      </c>
      <c r="L107" s="13">
        <v>32</v>
      </c>
      <c r="M107" s="13">
        <v>44.5</v>
      </c>
      <c r="N107" t="str">
        <f t="shared" si="5"/>
        <v>Gravel</v>
      </c>
      <c r="O107" t="str">
        <f t="shared" si="6"/>
        <v>CG2</v>
      </c>
      <c r="P107" t="str">
        <f t="shared" si="4"/>
        <v>CG</v>
      </c>
    </row>
    <row r="108" spans="1:16" x14ac:dyDescent="0.25">
      <c r="A108" s="15"/>
      <c r="C108" s="1">
        <v>226001370275</v>
      </c>
      <c r="D108" s="61" t="s">
        <v>70</v>
      </c>
      <c r="E108" s="61" t="s">
        <v>70</v>
      </c>
      <c r="F108" t="s">
        <v>25</v>
      </c>
      <c r="G108" s="61" t="s">
        <v>65</v>
      </c>
      <c r="H108">
        <v>12</v>
      </c>
      <c r="I108">
        <v>37</v>
      </c>
      <c r="J108">
        <v>27</v>
      </c>
      <c r="K108">
        <v>14</v>
      </c>
      <c r="L108" s="13">
        <v>32</v>
      </c>
      <c r="M108" s="13">
        <v>39</v>
      </c>
      <c r="N108" t="str">
        <f t="shared" si="5"/>
        <v>Gravel</v>
      </c>
      <c r="O108" t="str">
        <f t="shared" si="6"/>
        <v>CG2</v>
      </c>
      <c r="P108" t="str">
        <f t="shared" si="4"/>
        <v>CG</v>
      </c>
    </row>
    <row r="109" spans="1:16" x14ac:dyDescent="0.25">
      <c r="A109" s="15"/>
      <c r="C109" s="1">
        <v>226001370282</v>
      </c>
      <c r="D109" s="61" t="s">
        <v>70</v>
      </c>
      <c r="E109" s="61" t="s">
        <v>70</v>
      </c>
      <c r="F109" t="s">
        <v>25</v>
      </c>
      <c r="G109" s="61"/>
      <c r="H109">
        <v>12</v>
      </c>
      <c r="I109">
        <v>39</v>
      </c>
      <c r="J109">
        <v>28</v>
      </c>
      <c r="K109">
        <v>18</v>
      </c>
      <c r="L109" s="13">
        <v>32</v>
      </c>
      <c r="M109" s="13">
        <v>53</v>
      </c>
      <c r="N109" t="str">
        <f t="shared" si="5"/>
        <v>Gravel</v>
      </c>
      <c r="O109" t="str">
        <f t="shared" si="6"/>
        <v>CG2</v>
      </c>
      <c r="P109" t="str">
        <f t="shared" si="4"/>
        <v>CG</v>
      </c>
    </row>
    <row r="110" spans="1:16" x14ac:dyDescent="0.25">
      <c r="A110" s="15"/>
      <c r="C110" s="1">
        <v>226001370219</v>
      </c>
      <c r="D110" s="61" t="s">
        <v>70</v>
      </c>
      <c r="E110" s="61" t="s">
        <v>70</v>
      </c>
      <c r="F110" t="s">
        <v>25</v>
      </c>
      <c r="G110" s="61">
        <v>1</v>
      </c>
      <c r="H110">
        <v>12</v>
      </c>
      <c r="I110">
        <v>34</v>
      </c>
      <c r="J110">
        <v>22</v>
      </c>
      <c r="K110">
        <v>19</v>
      </c>
      <c r="L110" s="13">
        <v>32</v>
      </c>
      <c r="M110" s="13">
        <v>41.5</v>
      </c>
      <c r="N110" t="str">
        <f t="shared" si="5"/>
        <v>Gravel</v>
      </c>
      <c r="O110" t="str">
        <f t="shared" si="6"/>
        <v>CG2</v>
      </c>
      <c r="P110" t="str">
        <f t="shared" si="4"/>
        <v>CG</v>
      </c>
    </row>
    <row r="111" spans="1:16" x14ac:dyDescent="0.25">
      <c r="A111" s="15"/>
      <c r="C111" s="1">
        <v>231000039749</v>
      </c>
      <c r="D111" s="61" t="s">
        <v>70</v>
      </c>
      <c r="E111" s="61" t="s">
        <v>70</v>
      </c>
      <c r="F111" t="s">
        <v>25</v>
      </c>
      <c r="G111" s="61"/>
      <c r="H111">
        <v>14</v>
      </c>
      <c r="I111">
        <v>53</v>
      </c>
      <c r="J111">
        <v>28</v>
      </c>
      <c r="K111">
        <v>12</v>
      </c>
      <c r="L111" s="13">
        <v>32</v>
      </c>
      <c r="M111" s="13">
        <v>43.5</v>
      </c>
      <c r="N111" t="str">
        <f t="shared" si="5"/>
        <v>Gravel</v>
      </c>
      <c r="O111" t="str">
        <f t="shared" si="6"/>
        <v>CG2</v>
      </c>
      <c r="P111" t="str">
        <f t="shared" si="4"/>
        <v>CG</v>
      </c>
    </row>
    <row r="112" spans="1:16" x14ac:dyDescent="0.25">
      <c r="A112" s="15"/>
      <c r="C112" s="1">
        <v>231000039721</v>
      </c>
      <c r="D112" s="61" t="s">
        <v>70</v>
      </c>
      <c r="E112" s="61" t="s">
        <v>70</v>
      </c>
      <c r="F112" t="s">
        <v>25</v>
      </c>
      <c r="G112" s="61"/>
      <c r="H112">
        <v>14</v>
      </c>
      <c r="I112">
        <v>44</v>
      </c>
      <c r="J112">
        <v>35</v>
      </c>
      <c r="K112">
        <v>18</v>
      </c>
      <c r="L112" s="13">
        <v>45</v>
      </c>
      <c r="M112" s="13">
        <v>57.5</v>
      </c>
      <c r="N112" t="str">
        <f t="shared" si="5"/>
        <v>Gravel</v>
      </c>
      <c r="O112" t="str">
        <f t="shared" si="6"/>
        <v>VCG1</v>
      </c>
      <c r="P112" t="str">
        <f t="shared" si="4"/>
        <v>VCG</v>
      </c>
    </row>
    <row r="113" spans="1:16" x14ac:dyDescent="0.25">
      <c r="A113" s="17"/>
      <c r="C113" s="1">
        <v>230000111674</v>
      </c>
      <c r="D113" s="61" t="s">
        <v>70</v>
      </c>
      <c r="E113" s="61" t="s">
        <v>70</v>
      </c>
      <c r="F113" t="s">
        <v>25</v>
      </c>
      <c r="G113" s="61" t="s">
        <v>65</v>
      </c>
      <c r="H113">
        <v>32</v>
      </c>
      <c r="I113">
        <v>297</v>
      </c>
      <c r="J113">
        <v>226</v>
      </c>
      <c r="K113">
        <v>193</v>
      </c>
      <c r="L113" s="13">
        <v>256</v>
      </c>
      <c r="M113">
        <v>27800</v>
      </c>
      <c r="N113" t="str">
        <f t="shared" si="5"/>
        <v>Cobble</v>
      </c>
      <c r="O113" t="str">
        <f t="shared" si="6"/>
        <v>LC2</v>
      </c>
      <c r="P113" t="str">
        <f t="shared" si="4"/>
        <v>LC</v>
      </c>
    </row>
    <row r="114" spans="1:16" x14ac:dyDescent="0.25">
      <c r="A114" s="28"/>
      <c r="C114" s="1">
        <v>230000111726</v>
      </c>
      <c r="D114" s="61" t="s">
        <v>70</v>
      </c>
      <c r="E114" s="61" t="s">
        <v>70</v>
      </c>
      <c r="F114" t="s">
        <v>25</v>
      </c>
      <c r="G114" s="61" t="s">
        <v>74</v>
      </c>
      <c r="H114">
        <v>32</v>
      </c>
      <c r="I114">
        <v>330</v>
      </c>
      <c r="J114">
        <v>285</v>
      </c>
      <c r="K114">
        <v>138</v>
      </c>
      <c r="L114">
        <v>362</v>
      </c>
      <c r="M114">
        <v>32000</v>
      </c>
      <c r="N114" t="str">
        <f t="shared" si="5"/>
        <v>Boulder</v>
      </c>
      <c r="O114" t="str">
        <f t="shared" si="6"/>
        <v>SB1</v>
      </c>
      <c r="P114" t="str">
        <f t="shared" si="4"/>
        <v>SB</v>
      </c>
    </row>
    <row r="115" spans="1:16" x14ac:dyDescent="0.25">
      <c r="A115" s="28"/>
      <c r="C115" s="1">
        <v>230000111515</v>
      </c>
      <c r="D115" s="61" t="s">
        <v>70</v>
      </c>
      <c r="E115" s="61" t="s">
        <v>70</v>
      </c>
      <c r="F115" t="s">
        <v>25</v>
      </c>
      <c r="G115" s="61" t="s">
        <v>73</v>
      </c>
      <c r="H115">
        <v>32</v>
      </c>
      <c r="I115">
        <v>395</v>
      </c>
      <c r="J115">
        <v>265</v>
      </c>
      <c r="K115">
        <v>205</v>
      </c>
      <c r="L115">
        <v>362</v>
      </c>
      <c r="M115">
        <v>27100</v>
      </c>
      <c r="N115" t="str">
        <f t="shared" si="5"/>
        <v>Boulder</v>
      </c>
      <c r="O115" t="str">
        <f t="shared" si="6"/>
        <v>SB1</v>
      </c>
      <c r="P115" t="str">
        <f t="shared" ref="P115:P201" si="7">IF(L115&lt;=2,"silt",(IF(L115&lt;=4,"VFG",(IF(L115&lt;=8,"FG",(IF(L115&lt;=16,"MG",(IF(L115&lt;=32,"CG",(IF(L115&lt;=64,"VCG",(IF(L115&lt;=128,"SC",(IF(L115&lt;=256,"LC",(IF(L115&lt;=512,"SB",(IF(L115&lt;=1024,"MB",(IF(L115&lt;=2048,"LVLB")))))))))))))))))))))</f>
        <v>SB</v>
      </c>
    </row>
    <row r="116" spans="1:16" x14ac:dyDescent="0.25">
      <c r="A116" s="17"/>
      <c r="C116" s="1">
        <v>230000111725</v>
      </c>
      <c r="D116" s="61" t="s">
        <v>70</v>
      </c>
      <c r="E116" s="61" t="s">
        <v>70</v>
      </c>
      <c r="F116" t="s">
        <v>25</v>
      </c>
      <c r="G116" s="61">
        <v>1</v>
      </c>
      <c r="H116">
        <v>32</v>
      </c>
      <c r="I116">
        <v>312</v>
      </c>
      <c r="J116">
        <v>245</v>
      </c>
      <c r="K116">
        <v>140</v>
      </c>
      <c r="L116" s="13">
        <v>256</v>
      </c>
      <c r="M116">
        <v>18500</v>
      </c>
      <c r="N116" t="str">
        <f t="shared" si="5"/>
        <v>Cobble</v>
      </c>
      <c r="O116" t="str">
        <f t="shared" ref="O116:O201" si="8">IF(L116 &lt;=2, "silt", IF(L116&lt;=2.8, "VFG1", (IF(L116&lt;=4, "VFG2",(IF(L116&lt;=5.6, "FG1",(IF(L116&lt;=8, "FG2",(IF(L116&lt;=11, "MG1",(IF(L116&lt;=16, "MG2",(IF(L116&lt;=22.6, "CG1",(IF(L116&lt;=32, "CG2",(IF(L116&lt;=45, "VCG1",(IF(L116&lt;=64, "VCG2",(IF(L116&lt;=90, "SC1",(IF(L116&lt;=128, "SC2",(IF(L116&lt;=180, "LC1",(IF(L116&lt;=256, "LC2",(IF(L116&lt;=362, "SB1",(IF(L116&lt;=512, "SB2",(IF(L116&lt;=1024, "MB",(IF(L116&lt;=2048, "LVLB"))))))))))))))))))))))))))))))))))))</f>
        <v>LC2</v>
      </c>
      <c r="P116" t="str">
        <f t="shared" si="7"/>
        <v>LC</v>
      </c>
    </row>
    <row r="117" spans="1:16" x14ac:dyDescent="0.25">
      <c r="A117" s="15"/>
      <c r="C117" s="1">
        <v>226001370207</v>
      </c>
      <c r="D117" s="61" t="s">
        <v>70</v>
      </c>
      <c r="E117" s="61" t="s">
        <v>70</v>
      </c>
      <c r="F117" t="s">
        <v>25</v>
      </c>
      <c r="G117" s="61"/>
      <c r="H117">
        <v>12</v>
      </c>
      <c r="I117">
        <v>22</v>
      </c>
      <c r="J117">
        <v>19</v>
      </c>
      <c r="K117">
        <v>14</v>
      </c>
      <c r="L117">
        <v>22.6</v>
      </c>
      <c r="M117">
        <v>6.7359999999999998</v>
      </c>
      <c r="N117" t="str">
        <f t="shared" si="5"/>
        <v>Gravel</v>
      </c>
      <c r="O117" t="str">
        <f t="shared" si="8"/>
        <v>CG1</v>
      </c>
      <c r="P117" t="str">
        <f t="shared" si="7"/>
        <v>CG</v>
      </c>
    </row>
    <row r="118" spans="1:16" x14ac:dyDescent="0.25">
      <c r="A118" s="15"/>
      <c r="C118" s="1">
        <v>226001370285</v>
      </c>
      <c r="D118" s="61" t="s">
        <v>70</v>
      </c>
      <c r="E118" s="61" t="s">
        <v>70</v>
      </c>
      <c r="F118" t="s">
        <v>25</v>
      </c>
      <c r="G118" s="61" t="s">
        <v>73</v>
      </c>
      <c r="H118">
        <v>12</v>
      </c>
      <c r="I118">
        <v>31</v>
      </c>
      <c r="J118">
        <v>16</v>
      </c>
      <c r="K118">
        <v>14</v>
      </c>
      <c r="L118">
        <v>16</v>
      </c>
      <c r="M118">
        <v>9.2379999999999995</v>
      </c>
      <c r="N118" t="str">
        <f t="shared" si="5"/>
        <v>Gravel</v>
      </c>
      <c r="O118" t="str">
        <f t="shared" si="8"/>
        <v>MG2</v>
      </c>
      <c r="P118" t="str">
        <f t="shared" si="7"/>
        <v>MG</v>
      </c>
    </row>
    <row r="119" spans="1:16" x14ac:dyDescent="0.25">
      <c r="A119" s="15"/>
      <c r="C119" s="1">
        <v>226001370259</v>
      </c>
      <c r="D119" s="61" t="s">
        <v>70</v>
      </c>
      <c r="E119" s="61" t="s">
        <v>70</v>
      </c>
      <c r="F119" t="s">
        <v>25</v>
      </c>
      <c r="G119" s="61" t="s">
        <v>65</v>
      </c>
      <c r="H119">
        <v>12</v>
      </c>
      <c r="I119">
        <v>22</v>
      </c>
      <c r="J119">
        <v>17</v>
      </c>
      <c r="K119">
        <v>10</v>
      </c>
      <c r="L119">
        <v>16</v>
      </c>
      <c r="M119">
        <v>4.2729999999999997</v>
      </c>
      <c r="N119" t="str">
        <f t="shared" si="5"/>
        <v>Gravel</v>
      </c>
      <c r="O119" t="str">
        <f t="shared" si="8"/>
        <v>MG2</v>
      </c>
      <c r="P119" t="str">
        <f t="shared" si="7"/>
        <v>MG</v>
      </c>
    </row>
    <row r="120" spans="1:16" x14ac:dyDescent="0.25">
      <c r="A120" s="15"/>
      <c r="C120" s="1">
        <v>226001370200</v>
      </c>
      <c r="D120" s="61" t="s">
        <v>70</v>
      </c>
      <c r="E120" s="61" t="s">
        <v>70</v>
      </c>
      <c r="F120" t="s">
        <v>25</v>
      </c>
      <c r="G120" s="61" t="s">
        <v>65</v>
      </c>
      <c r="H120">
        <v>12</v>
      </c>
      <c r="I120">
        <v>17</v>
      </c>
      <c r="J120">
        <v>15</v>
      </c>
      <c r="K120">
        <v>10</v>
      </c>
      <c r="L120">
        <v>16</v>
      </c>
      <c r="M120">
        <v>3.8220000000000001</v>
      </c>
      <c r="N120" t="str">
        <f t="shared" si="5"/>
        <v>Gravel</v>
      </c>
      <c r="O120" t="str">
        <f t="shared" si="8"/>
        <v>MG2</v>
      </c>
      <c r="P120" t="str">
        <f t="shared" si="7"/>
        <v>MG</v>
      </c>
    </row>
    <row r="121" spans="1:16" x14ac:dyDescent="0.25">
      <c r="A121" s="15"/>
      <c r="C121" s="1">
        <v>226001370215</v>
      </c>
      <c r="D121" s="61" t="s">
        <v>70</v>
      </c>
      <c r="E121" s="61" t="s">
        <v>70</v>
      </c>
      <c r="F121" t="s">
        <v>25</v>
      </c>
      <c r="G121" s="61">
        <v>1</v>
      </c>
      <c r="H121">
        <v>12</v>
      </c>
      <c r="I121">
        <v>23</v>
      </c>
      <c r="J121">
        <v>12</v>
      </c>
      <c r="K121">
        <v>8</v>
      </c>
      <c r="L121">
        <v>16</v>
      </c>
      <c r="M121">
        <v>2.7549999999999999</v>
      </c>
      <c r="N121" t="str">
        <f t="shared" si="5"/>
        <v>Gravel</v>
      </c>
      <c r="O121" t="str">
        <f t="shared" si="8"/>
        <v>MG2</v>
      </c>
      <c r="P121" t="str">
        <f t="shared" si="7"/>
        <v>MG</v>
      </c>
    </row>
    <row r="122" spans="1:16" x14ac:dyDescent="0.25">
      <c r="A122" s="15"/>
      <c r="C122" s="1">
        <v>226001370235</v>
      </c>
      <c r="D122" s="61" t="s">
        <v>70</v>
      </c>
      <c r="E122" s="61" t="s">
        <v>70</v>
      </c>
      <c r="F122" t="s">
        <v>25</v>
      </c>
      <c r="G122" s="61">
        <v>1</v>
      </c>
      <c r="H122">
        <v>12</v>
      </c>
      <c r="I122">
        <v>19</v>
      </c>
      <c r="J122">
        <v>17</v>
      </c>
      <c r="K122">
        <v>10</v>
      </c>
      <c r="L122">
        <v>16</v>
      </c>
      <c r="M122">
        <v>4.1710000000000003</v>
      </c>
      <c r="N122" t="str">
        <f t="shared" si="5"/>
        <v>Gravel</v>
      </c>
      <c r="O122" t="str">
        <f t="shared" si="8"/>
        <v>MG2</v>
      </c>
      <c r="P122" t="str">
        <f t="shared" si="7"/>
        <v>MG</v>
      </c>
    </row>
    <row r="123" spans="1:16" x14ac:dyDescent="0.25">
      <c r="A123" s="15"/>
      <c r="C123" s="1">
        <v>226001370263</v>
      </c>
      <c r="D123" s="61" t="s">
        <v>70</v>
      </c>
      <c r="E123" s="61" t="s">
        <v>70</v>
      </c>
      <c r="F123" t="s">
        <v>25</v>
      </c>
      <c r="G123" s="61"/>
      <c r="H123">
        <v>12</v>
      </c>
      <c r="I123">
        <v>17</v>
      </c>
      <c r="J123">
        <v>17</v>
      </c>
      <c r="K123">
        <v>11</v>
      </c>
      <c r="L123">
        <v>16</v>
      </c>
      <c r="M123">
        <v>3.7269999999999999</v>
      </c>
      <c r="N123" t="str">
        <f t="shared" si="5"/>
        <v>Gravel</v>
      </c>
      <c r="O123" t="str">
        <f t="shared" si="8"/>
        <v>MG2</v>
      </c>
      <c r="P123" t="str">
        <f t="shared" si="7"/>
        <v>MG</v>
      </c>
    </row>
    <row r="124" spans="1:16" x14ac:dyDescent="0.25">
      <c r="A124" s="15"/>
      <c r="C124" s="1">
        <v>226001370273</v>
      </c>
      <c r="D124" s="61" t="s">
        <v>70</v>
      </c>
      <c r="E124" s="61" t="s">
        <v>70</v>
      </c>
      <c r="F124" t="s">
        <v>25</v>
      </c>
      <c r="G124" s="61"/>
      <c r="H124">
        <v>12</v>
      </c>
      <c r="I124">
        <v>18</v>
      </c>
      <c r="J124">
        <v>15</v>
      </c>
      <c r="K124">
        <v>9</v>
      </c>
      <c r="L124">
        <v>16</v>
      </c>
      <c r="M124">
        <v>2.4430000000000001</v>
      </c>
      <c r="N124" t="str">
        <f t="shared" si="5"/>
        <v>Gravel</v>
      </c>
      <c r="O124" t="str">
        <f t="shared" si="8"/>
        <v>MG2</v>
      </c>
      <c r="P124" t="str">
        <f t="shared" si="7"/>
        <v>MG</v>
      </c>
    </row>
    <row r="125" spans="1:16" x14ac:dyDescent="0.25">
      <c r="A125" s="15"/>
      <c r="C125" s="1">
        <v>226001370247</v>
      </c>
      <c r="D125" s="61" t="s">
        <v>70</v>
      </c>
      <c r="E125" s="61" t="s">
        <v>70</v>
      </c>
      <c r="F125" t="s">
        <v>25</v>
      </c>
      <c r="G125" s="61"/>
      <c r="H125">
        <v>12</v>
      </c>
      <c r="I125">
        <v>22</v>
      </c>
      <c r="J125">
        <v>15</v>
      </c>
      <c r="K125">
        <v>10</v>
      </c>
      <c r="L125">
        <v>16</v>
      </c>
      <c r="M125">
        <v>3.0179999999999998</v>
      </c>
      <c r="N125" t="str">
        <f t="shared" si="5"/>
        <v>Gravel</v>
      </c>
      <c r="O125" t="str">
        <f t="shared" si="8"/>
        <v>MG2</v>
      </c>
      <c r="P125" t="str">
        <f t="shared" si="7"/>
        <v>MG</v>
      </c>
    </row>
    <row r="126" spans="1:16" x14ac:dyDescent="0.25">
      <c r="A126" s="15"/>
      <c r="C126" s="1">
        <v>226001370225</v>
      </c>
      <c r="D126" s="61" t="s">
        <v>70</v>
      </c>
      <c r="E126" s="61" t="s">
        <v>70</v>
      </c>
      <c r="F126" t="s">
        <v>25</v>
      </c>
      <c r="G126" s="61"/>
      <c r="H126">
        <v>12</v>
      </c>
      <c r="I126">
        <v>22</v>
      </c>
      <c r="J126">
        <v>15</v>
      </c>
      <c r="K126">
        <v>13</v>
      </c>
      <c r="L126">
        <v>16</v>
      </c>
      <c r="M126">
        <v>5.19</v>
      </c>
      <c r="N126" t="str">
        <f t="shared" si="5"/>
        <v>Gravel</v>
      </c>
      <c r="O126" t="str">
        <f t="shared" si="8"/>
        <v>MG2</v>
      </c>
      <c r="P126" t="str">
        <f t="shared" si="7"/>
        <v>MG</v>
      </c>
    </row>
    <row r="127" spans="1:16" x14ac:dyDescent="0.25">
      <c r="A127" s="15"/>
      <c r="C127" s="1">
        <v>226001370255</v>
      </c>
      <c r="D127" s="61" t="s">
        <v>70</v>
      </c>
      <c r="E127" s="61" t="s">
        <v>70</v>
      </c>
      <c r="F127" t="s">
        <v>25</v>
      </c>
      <c r="G127" s="61" t="s">
        <v>65</v>
      </c>
      <c r="H127">
        <v>12</v>
      </c>
      <c r="I127">
        <v>29</v>
      </c>
      <c r="J127">
        <v>19</v>
      </c>
      <c r="K127">
        <v>14</v>
      </c>
      <c r="L127">
        <v>16</v>
      </c>
      <c r="M127">
        <v>8.4350000000000005</v>
      </c>
      <c r="N127" t="str">
        <f t="shared" si="5"/>
        <v>Gravel</v>
      </c>
      <c r="O127" t="str">
        <f t="shared" si="8"/>
        <v>MG2</v>
      </c>
      <c r="P127" t="str">
        <f t="shared" si="7"/>
        <v>MG</v>
      </c>
    </row>
    <row r="128" spans="1:16" x14ac:dyDescent="0.25">
      <c r="A128" s="15"/>
      <c r="C128" s="1">
        <v>226001370210</v>
      </c>
      <c r="D128" s="61" t="s">
        <v>70</v>
      </c>
      <c r="E128" s="61" t="s">
        <v>70</v>
      </c>
      <c r="F128" t="s">
        <v>25</v>
      </c>
      <c r="G128" s="61" t="s">
        <v>73</v>
      </c>
      <c r="H128">
        <v>12</v>
      </c>
      <c r="I128">
        <v>21</v>
      </c>
      <c r="J128">
        <v>15</v>
      </c>
      <c r="K128">
        <v>15</v>
      </c>
      <c r="L128">
        <v>16</v>
      </c>
      <c r="M128">
        <v>5.4729999999999999</v>
      </c>
      <c r="N128" t="str">
        <f t="shared" si="5"/>
        <v>Gravel</v>
      </c>
      <c r="O128" t="str">
        <f t="shared" si="8"/>
        <v>MG2</v>
      </c>
      <c r="P128" t="str">
        <f t="shared" si="7"/>
        <v>MG</v>
      </c>
    </row>
    <row r="129" spans="1:16" x14ac:dyDescent="0.25">
      <c r="A129" s="15"/>
      <c r="C129" s="1">
        <v>226001370271</v>
      </c>
      <c r="D129" s="61" t="s">
        <v>70</v>
      </c>
      <c r="E129" s="61" t="s">
        <v>70</v>
      </c>
      <c r="F129" t="s">
        <v>25</v>
      </c>
      <c r="G129" s="61" t="s">
        <v>73</v>
      </c>
      <c r="H129">
        <v>12</v>
      </c>
      <c r="I129">
        <v>24</v>
      </c>
      <c r="J129">
        <v>14</v>
      </c>
      <c r="K129">
        <v>13</v>
      </c>
      <c r="L129">
        <v>16</v>
      </c>
      <c r="M129">
        <v>4.8959999999999999</v>
      </c>
      <c r="N129" t="str">
        <f t="shared" si="5"/>
        <v>Gravel</v>
      </c>
      <c r="O129" t="str">
        <f t="shared" si="8"/>
        <v>MG2</v>
      </c>
      <c r="P129" t="str">
        <f t="shared" si="7"/>
        <v>MG</v>
      </c>
    </row>
    <row r="130" spans="1:16" x14ac:dyDescent="0.25">
      <c r="A130" s="15"/>
      <c r="C130" s="1">
        <v>226001370220</v>
      </c>
      <c r="D130" s="61" t="s">
        <v>70</v>
      </c>
      <c r="E130" s="61" t="s">
        <v>70</v>
      </c>
      <c r="F130" t="s">
        <v>25</v>
      </c>
      <c r="G130" s="61"/>
      <c r="H130">
        <v>12</v>
      </c>
      <c r="I130">
        <v>22</v>
      </c>
      <c r="J130">
        <v>15</v>
      </c>
      <c r="K130">
        <v>10</v>
      </c>
      <c r="L130">
        <v>16</v>
      </c>
      <c r="M130">
        <v>4.6609999999999996</v>
      </c>
      <c r="N130" t="str">
        <f t="shared" ref="N130:N193" si="9">IF(L130&lt;=2,"silt",(IF(L130&lt;=64,"Gravel",(IF(L130&lt;=256,"Cobble",(IF(L130&lt;=2048,"Boulder")))))))</f>
        <v>Gravel</v>
      </c>
      <c r="O130" t="str">
        <f t="shared" si="8"/>
        <v>MG2</v>
      </c>
      <c r="P130" t="str">
        <f t="shared" si="7"/>
        <v>MG</v>
      </c>
    </row>
    <row r="131" spans="1:16" x14ac:dyDescent="0.25">
      <c r="A131" s="15"/>
      <c r="C131" s="1">
        <v>226001370297</v>
      </c>
      <c r="D131" s="61" t="s">
        <v>70</v>
      </c>
      <c r="E131" s="61" t="s">
        <v>70</v>
      </c>
      <c r="F131" t="s">
        <v>25</v>
      </c>
      <c r="G131" s="61"/>
      <c r="H131">
        <v>12</v>
      </c>
      <c r="I131">
        <v>20</v>
      </c>
      <c r="J131">
        <v>15</v>
      </c>
      <c r="K131">
        <v>14</v>
      </c>
      <c r="L131">
        <v>16</v>
      </c>
      <c r="M131">
        <v>5.694</v>
      </c>
      <c r="N131" t="str">
        <f t="shared" si="9"/>
        <v>Gravel</v>
      </c>
      <c r="O131" t="str">
        <f t="shared" si="8"/>
        <v>MG2</v>
      </c>
      <c r="P131" t="str">
        <f t="shared" si="7"/>
        <v>MG</v>
      </c>
    </row>
    <row r="132" spans="1:16" x14ac:dyDescent="0.25">
      <c r="A132" s="15"/>
      <c r="C132" s="1">
        <v>226001370277</v>
      </c>
      <c r="D132" s="61" t="s">
        <v>70</v>
      </c>
      <c r="E132" s="61" t="s">
        <v>70</v>
      </c>
      <c r="F132" t="s">
        <v>25</v>
      </c>
      <c r="G132" s="61">
        <v>1</v>
      </c>
      <c r="H132">
        <v>12</v>
      </c>
      <c r="I132">
        <v>23</v>
      </c>
      <c r="J132">
        <v>15</v>
      </c>
      <c r="K132">
        <v>13</v>
      </c>
      <c r="L132">
        <v>16</v>
      </c>
      <c r="M132">
        <v>6.0620000000000003</v>
      </c>
      <c r="N132" t="str">
        <f t="shared" si="9"/>
        <v>Gravel</v>
      </c>
      <c r="O132" t="str">
        <f t="shared" si="8"/>
        <v>MG2</v>
      </c>
      <c r="P132" t="str">
        <f t="shared" si="7"/>
        <v>MG</v>
      </c>
    </row>
    <row r="133" spans="1:16" x14ac:dyDescent="0.25">
      <c r="A133" s="15"/>
      <c r="C133" s="1">
        <v>226001370201</v>
      </c>
      <c r="D133" s="61" t="s">
        <v>70</v>
      </c>
      <c r="E133" s="61" t="s">
        <v>70</v>
      </c>
      <c r="F133" t="s">
        <v>25</v>
      </c>
      <c r="G133" s="61"/>
      <c r="H133">
        <v>12</v>
      </c>
      <c r="I133">
        <v>26</v>
      </c>
      <c r="J133">
        <v>16</v>
      </c>
      <c r="K133">
        <v>7</v>
      </c>
      <c r="L133">
        <v>16</v>
      </c>
      <c r="M133">
        <v>3.7989999999999999</v>
      </c>
      <c r="N133" t="str">
        <f t="shared" si="9"/>
        <v>Gravel</v>
      </c>
      <c r="O133" t="str">
        <f t="shared" si="8"/>
        <v>MG2</v>
      </c>
      <c r="P133" t="str">
        <f t="shared" si="7"/>
        <v>MG</v>
      </c>
    </row>
    <row r="134" spans="1:16" x14ac:dyDescent="0.25">
      <c r="A134" s="15"/>
      <c r="C134" s="1">
        <v>226001370278</v>
      </c>
      <c r="D134" s="61" t="s">
        <v>70</v>
      </c>
      <c r="E134" s="61" t="s">
        <v>70</v>
      </c>
      <c r="F134" t="s">
        <v>25</v>
      </c>
      <c r="G134" s="61" t="s">
        <v>74</v>
      </c>
      <c r="H134">
        <v>12</v>
      </c>
      <c r="I134">
        <v>26</v>
      </c>
      <c r="J134">
        <v>16</v>
      </c>
      <c r="K134">
        <v>12</v>
      </c>
      <c r="L134">
        <v>16</v>
      </c>
      <c r="M134">
        <v>5.8090000000000002</v>
      </c>
      <c r="N134" t="str">
        <f t="shared" si="9"/>
        <v>Gravel</v>
      </c>
      <c r="O134" t="str">
        <f t="shared" si="8"/>
        <v>MG2</v>
      </c>
      <c r="P134" t="str">
        <f t="shared" si="7"/>
        <v>MG</v>
      </c>
    </row>
    <row r="135" spans="1:16" x14ac:dyDescent="0.25">
      <c r="A135" s="15"/>
      <c r="C135" s="1">
        <v>226001370213</v>
      </c>
      <c r="D135" s="61" t="s">
        <v>70</v>
      </c>
      <c r="E135" s="61" t="s">
        <v>70</v>
      </c>
      <c r="F135" t="s">
        <v>25</v>
      </c>
      <c r="G135" s="61" t="s">
        <v>74</v>
      </c>
      <c r="H135">
        <v>12</v>
      </c>
      <c r="I135">
        <v>27</v>
      </c>
      <c r="J135">
        <v>19</v>
      </c>
      <c r="K135">
        <v>12</v>
      </c>
      <c r="L135">
        <v>16</v>
      </c>
      <c r="M135">
        <v>5.3289999999999997</v>
      </c>
      <c r="N135" t="str">
        <f t="shared" si="9"/>
        <v>Gravel</v>
      </c>
      <c r="O135" t="str">
        <f t="shared" si="8"/>
        <v>MG2</v>
      </c>
      <c r="P135" t="str">
        <f t="shared" si="7"/>
        <v>MG</v>
      </c>
    </row>
    <row r="136" spans="1:16" x14ac:dyDescent="0.25">
      <c r="A136" s="15"/>
      <c r="C136" s="1">
        <v>226001370252</v>
      </c>
      <c r="D136" s="61" t="s">
        <v>70</v>
      </c>
      <c r="E136" s="61" t="s">
        <v>70</v>
      </c>
      <c r="F136" t="s">
        <v>25</v>
      </c>
      <c r="G136" s="61"/>
      <c r="H136">
        <v>12</v>
      </c>
      <c r="I136">
        <v>25</v>
      </c>
      <c r="J136">
        <v>18</v>
      </c>
      <c r="K136">
        <v>10</v>
      </c>
      <c r="L136">
        <v>16</v>
      </c>
      <c r="M136">
        <v>4.0049999999999999</v>
      </c>
      <c r="N136" t="str">
        <f t="shared" si="9"/>
        <v>Gravel</v>
      </c>
      <c r="O136" t="str">
        <f t="shared" si="8"/>
        <v>MG2</v>
      </c>
      <c r="P136" t="str">
        <f t="shared" si="7"/>
        <v>MG</v>
      </c>
    </row>
    <row r="137" spans="1:16" x14ac:dyDescent="0.25">
      <c r="A137" s="15"/>
      <c r="C137" s="1">
        <v>226001370265</v>
      </c>
      <c r="D137" s="61" t="s">
        <v>70</v>
      </c>
      <c r="E137" s="61" t="s">
        <v>70</v>
      </c>
      <c r="F137" t="s">
        <v>25</v>
      </c>
      <c r="G137" s="61"/>
      <c r="H137">
        <v>12</v>
      </c>
      <c r="I137">
        <v>21</v>
      </c>
      <c r="J137">
        <v>18</v>
      </c>
      <c r="K137">
        <v>11</v>
      </c>
      <c r="L137">
        <v>16</v>
      </c>
      <c r="M137">
        <v>4.056</v>
      </c>
      <c r="N137" t="str">
        <f t="shared" si="9"/>
        <v>Gravel</v>
      </c>
      <c r="O137" t="str">
        <f t="shared" si="8"/>
        <v>MG2</v>
      </c>
      <c r="P137" t="str">
        <f t="shared" si="7"/>
        <v>MG</v>
      </c>
    </row>
    <row r="138" spans="1:16" x14ac:dyDescent="0.25">
      <c r="A138" s="15"/>
      <c r="C138" s="1">
        <v>226001370214</v>
      </c>
      <c r="D138" s="61" t="s">
        <v>70</v>
      </c>
      <c r="E138" s="61" t="s">
        <v>70</v>
      </c>
      <c r="F138" t="s">
        <v>25</v>
      </c>
      <c r="G138" s="61"/>
      <c r="H138">
        <v>12</v>
      </c>
      <c r="I138">
        <v>26</v>
      </c>
      <c r="J138">
        <v>18</v>
      </c>
      <c r="K138">
        <v>17</v>
      </c>
      <c r="L138">
        <v>22.6</v>
      </c>
      <c r="M138">
        <v>8.4770000000000003</v>
      </c>
      <c r="N138" t="str">
        <f t="shared" si="9"/>
        <v>Gravel</v>
      </c>
      <c r="O138" t="str">
        <f t="shared" si="8"/>
        <v>CG1</v>
      </c>
      <c r="P138" t="str">
        <f t="shared" si="7"/>
        <v>CG</v>
      </c>
    </row>
    <row r="139" spans="1:16" x14ac:dyDescent="0.25">
      <c r="A139" s="15"/>
      <c r="C139" s="1">
        <v>226001370258</v>
      </c>
      <c r="D139" s="61" t="s">
        <v>70</v>
      </c>
      <c r="E139" s="61" t="s">
        <v>70</v>
      </c>
      <c r="F139" t="s">
        <v>25</v>
      </c>
      <c r="G139" s="61"/>
      <c r="H139">
        <v>12</v>
      </c>
      <c r="I139">
        <v>20</v>
      </c>
      <c r="J139">
        <v>13</v>
      </c>
      <c r="K139">
        <v>11</v>
      </c>
      <c r="L139">
        <v>16</v>
      </c>
      <c r="M139">
        <v>4.2629999999999999</v>
      </c>
      <c r="N139" t="str">
        <f t="shared" si="9"/>
        <v>Gravel</v>
      </c>
      <c r="O139" t="str">
        <f t="shared" si="8"/>
        <v>MG2</v>
      </c>
      <c r="P139" t="str">
        <f t="shared" si="7"/>
        <v>MG</v>
      </c>
    </row>
    <row r="140" spans="1:16" x14ac:dyDescent="0.25">
      <c r="A140" s="15"/>
      <c r="C140" s="1">
        <v>226001370222</v>
      </c>
      <c r="D140" s="61" t="s">
        <v>70</v>
      </c>
      <c r="E140" s="61" t="s">
        <v>70</v>
      </c>
      <c r="F140" t="s">
        <v>25</v>
      </c>
      <c r="G140" s="61" t="s">
        <v>65</v>
      </c>
      <c r="H140">
        <v>12</v>
      </c>
      <c r="I140">
        <v>26</v>
      </c>
      <c r="J140">
        <v>18</v>
      </c>
      <c r="K140">
        <v>11</v>
      </c>
      <c r="L140">
        <v>16</v>
      </c>
      <c r="M140">
        <v>7.0077999999999996</v>
      </c>
      <c r="N140" t="str">
        <f t="shared" si="9"/>
        <v>Gravel</v>
      </c>
      <c r="O140" t="str">
        <f t="shared" si="8"/>
        <v>MG2</v>
      </c>
      <c r="P140" t="str">
        <f t="shared" si="7"/>
        <v>MG</v>
      </c>
    </row>
    <row r="141" spans="1:16" x14ac:dyDescent="0.25">
      <c r="A141" s="15"/>
      <c r="C141" s="1">
        <v>226001370276</v>
      </c>
      <c r="D141" s="61" t="s">
        <v>70</v>
      </c>
      <c r="E141" s="61" t="s">
        <v>70</v>
      </c>
      <c r="F141" t="s">
        <v>25</v>
      </c>
      <c r="G141" s="61"/>
      <c r="H141">
        <v>12</v>
      </c>
      <c r="I141">
        <v>25</v>
      </c>
      <c r="J141">
        <v>20</v>
      </c>
      <c r="K141">
        <v>10</v>
      </c>
      <c r="L141">
        <v>16</v>
      </c>
      <c r="M141">
        <v>5.391</v>
      </c>
      <c r="N141" t="str">
        <f t="shared" si="9"/>
        <v>Gravel</v>
      </c>
      <c r="O141" t="str">
        <f t="shared" si="8"/>
        <v>MG2</v>
      </c>
      <c r="P141" t="str">
        <f t="shared" si="7"/>
        <v>MG</v>
      </c>
    </row>
    <row r="142" spans="1:16" x14ac:dyDescent="0.25">
      <c r="A142" s="15"/>
      <c r="C142" s="1">
        <v>226001370208</v>
      </c>
      <c r="D142" s="61" t="s">
        <v>70</v>
      </c>
      <c r="E142" s="61" t="s">
        <v>70</v>
      </c>
      <c r="F142" t="s">
        <v>25</v>
      </c>
      <c r="G142" s="61"/>
      <c r="H142">
        <v>12</v>
      </c>
      <c r="I142">
        <v>20</v>
      </c>
      <c r="J142">
        <v>18</v>
      </c>
      <c r="K142">
        <v>15</v>
      </c>
      <c r="L142">
        <v>22.6</v>
      </c>
      <c r="M142">
        <v>5.6379999999999999</v>
      </c>
      <c r="N142" t="str">
        <f t="shared" si="9"/>
        <v>Gravel</v>
      </c>
      <c r="O142" t="str">
        <f t="shared" si="8"/>
        <v>CG1</v>
      </c>
      <c r="P142" t="str">
        <f t="shared" si="7"/>
        <v>CG</v>
      </c>
    </row>
    <row r="143" spans="1:16" x14ac:dyDescent="0.25">
      <c r="A143" s="15"/>
      <c r="C143" s="1">
        <v>226001370292</v>
      </c>
      <c r="D143" s="61" t="s">
        <v>70</v>
      </c>
      <c r="E143" s="61" t="s">
        <v>70</v>
      </c>
      <c r="F143" t="s">
        <v>25</v>
      </c>
      <c r="G143" s="61">
        <v>1</v>
      </c>
      <c r="H143">
        <v>12</v>
      </c>
      <c r="I143">
        <v>20</v>
      </c>
      <c r="J143">
        <v>18</v>
      </c>
      <c r="K143">
        <v>11</v>
      </c>
      <c r="L143">
        <v>16</v>
      </c>
      <c r="M143">
        <v>4.7279999999999998</v>
      </c>
      <c r="N143" t="str">
        <f t="shared" si="9"/>
        <v>Gravel</v>
      </c>
      <c r="O143" t="str">
        <f t="shared" si="8"/>
        <v>MG2</v>
      </c>
      <c r="P143" t="str">
        <f t="shared" si="7"/>
        <v>MG</v>
      </c>
    </row>
    <row r="144" spans="1:16" x14ac:dyDescent="0.25">
      <c r="A144" s="15"/>
      <c r="C144" s="1">
        <v>226001370246</v>
      </c>
      <c r="D144" s="61" t="s">
        <v>70</v>
      </c>
      <c r="E144" s="61" t="s">
        <v>70</v>
      </c>
      <c r="F144" t="s">
        <v>25</v>
      </c>
      <c r="G144" s="61" t="s">
        <v>65</v>
      </c>
      <c r="H144">
        <v>12</v>
      </c>
      <c r="I144">
        <v>21</v>
      </c>
      <c r="J144">
        <v>17</v>
      </c>
      <c r="K144">
        <v>11</v>
      </c>
      <c r="L144">
        <v>16</v>
      </c>
      <c r="M144">
        <v>5.37</v>
      </c>
      <c r="N144" t="str">
        <f t="shared" si="9"/>
        <v>Gravel</v>
      </c>
      <c r="O144" t="str">
        <f t="shared" si="8"/>
        <v>MG2</v>
      </c>
      <c r="P144" t="str">
        <f t="shared" si="7"/>
        <v>MG</v>
      </c>
    </row>
    <row r="145" spans="1:16" x14ac:dyDescent="0.25">
      <c r="A145" s="15"/>
      <c r="C145" s="1">
        <v>226001370284</v>
      </c>
      <c r="D145" s="61" t="s">
        <v>70</v>
      </c>
      <c r="E145" s="61" t="s">
        <v>70</v>
      </c>
      <c r="F145" t="s">
        <v>25</v>
      </c>
      <c r="G145" s="61" t="s">
        <v>74</v>
      </c>
      <c r="H145">
        <v>12</v>
      </c>
      <c r="I145">
        <v>22</v>
      </c>
      <c r="J145">
        <v>20</v>
      </c>
      <c r="K145">
        <v>11</v>
      </c>
      <c r="L145">
        <v>16</v>
      </c>
      <c r="M145">
        <v>5.4240000000000004</v>
      </c>
      <c r="N145" t="str">
        <f t="shared" si="9"/>
        <v>Gravel</v>
      </c>
      <c r="O145" t="str">
        <f t="shared" si="8"/>
        <v>MG2</v>
      </c>
      <c r="P145" t="str">
        <f t="shared" si="7"/>
        <v>MG</v>
      </c>
    </row>
    <row r="146" spans="1:16" x14ac:dyDescent="0.25">
      <c r="A146" s="15"/>
      <c r="C146" s="1">
        <v>226001370256</v>
      </c>
      <c r="D146" s="61" t="s">
        <v>70</v>
      </c>
      <c r="E146" s="61" t="s">
        <v>70</v>
      </c>
      <c r="F146" t="s">
        <v>25</v>
      </c>
      <c r="G146" s="61">
        <v>1</v>
      </c>
      <c r="H146">
        <v>12</v>
      </c>
      <c r="I146">
        <v>20</v>
      </c>
      <c r="J146">
        <v>17</v>
      </c>
      <c r="K146">
        <v>7</v>
      </c>
      <c r="L146">
        <v>16</v>
      </c>
      <c r="M146">
        <v>2.964</v>
      </c>
      <c r="N146" t="str">
        <f t="shared" si="9"/>
        <v>Gravel</v>
      </c>
      <c r="O146" t="str">
        <f t="shared" si="8"/>
        <v>MG2</v>
      </c>
      <c r="P146" t="str">
        <f t="shared" si="7"/>
        <v>MG</v>
      </c>
    </row>
    <row r="147" spans="1:16" x14ac:dyDescent="0.25">
      <c r="A147" s="15"/>
      <c r="C147" s="1">
        <v>226001370228</v>
      </c>
      <c r="D147" s="61" t="s">
        <v>70</v>
      </c>
      <c r="E147" s="61" t="s">
        <v>70</v>
      </c>
      <c r="F147" t="s">
        <v>25</v>
      </c>
      <c r="G147" s="61">
        <v>1</v>
      </c>
      <c r="H147">
        <v>12</v>
      </c>
      <c r="I147">
        <v>21</v>
      </c>
      <c r="J147">
        <v>15</v>
      </c>
      <c r="K147">
        <v>14</v>
      </c>
      <c r="L147">
        <v>16</v>
      </c>
      <c r="M147">
        <v>5.62</v>
      </c>
      <c r="N147" t="str">
        <f t="shared" si="9"/>
        <v>Gravel</v>
      </c>
      <c r="O147" t="str">
        <f t="shared" si="8"/>
        <v>MG2</v>
      </c>
      <c r="P147" t="str">
        <f t="shared" si="7"/>
        <v>MG</v>
      </c>
    </row>
    <row r="148" spans="1:16" x14ac:dyDescent="0.25">
      <c r="A148" s="15"/>
      <c r="C148" s="1">
        <v>226001370298</v>
      </c>
      <c r="D148" s="61" t="s">
        <v>70</v>
      </c>
      <c r="E148" s="61" t="s">
        <v>70</v>
      </c>
      <c r="F148" t="s">
        <v>25</v>
      </c>
      <c r="G148" s="61" t="s">
        <v>73</v>
      </c>
      <c r="H148">
        <v>12</v>
      </c>
      <c r="I148">
        <v>18</v>
      </c>
      <c r="J148">
        <v>17</v>
      </c>
      <c r="K148">
        <v>10</v>
      </c>
      <c r="L148">
        <v>16</v>
      </c>
      <c r="M148">
        <v>4.49</v>
      </c>
      <c r="N148" t="str">
        <f t="shared" si="9"/>
        <v>Gravel</v>
      </c>
      <c r="O148" t="str">
        <f t="shared" si="8"/>
        <v>MG2</v>
      </c>
      <c r="P148" t="str">
        <f t="shared" si="7"/>
        <v>MG</v>
      </c>
    </row>
    <row r="149" spans="1:16" x14ac:dyDescent="0.25">
      <c r="A149" s="15"/>
      <c r="C149" s="1">
        <v>226001370281</v>
      </c>
      <c r="D149" s="61" t="s">
        <v>70</v>
      </c>
      <c r="E149" s="61" t="s">
        <v>70</v>
      </c>
      <c r="F149" t="s">
        <v>25</v>
      </c>
      <c r="G149" s="61">
        <v>1</v>
      </c>
      <c r="H149">
        <v>12</v>
      </c>
      <c r="I149">
        <v>21</v>
      </c>
      <c r="J149">
        <v>16</v>
      </c>
      <c r="K149">
        <v>11</v>
      </c>
      <c r="L149">
        <v>16</v>
      </c>
      <c r="M149">
        <v>4.3019999999999996</v>
      </c>
      <c r="N149" t="str">
        <f t="shared" si="9"/>
        <v>Gravel</v>
      </c>
      <c r="O149" t="str">
        <f t="shared" si="8"/>
        <v>MG2</v>
      </c>
      <c r="P149" t="str">
        <f t="shared" si="7"/>
        <v>MG</v>
      </c>
    </row>
    <row r="150" spans="1:16" x14ac:dyDescent="0.25">
      <c r="A150" s="15"/>
      <c r="C150" s="1">
        <v>226001370268</v>
      </c>
      <c r="D150" s="61" t="s">
        <v>70</v>
      </c>
      <c r="E150" s="61" t="s">
        <v>70</v>
      </c>
      <c r="F150" t="s">
        <v>25</v>
      </c>
      <c r="G150" s="61"/>
      <c r="H150">
        <v>12</v>
      </c>
      <c r="I150">
        <v>18</v>
      </c>
      <c r="J150">
        <v>16</v>
      </c>
      <c r="K150">
        <v>12</v>
      </c>
      <c r="L150">
        <v>16</v>
      </c>
      <c r="M150">
        <v>4.5060000000000002</v>
      </c>
      <c r="N150" t="str">
        <f t="shared" si="9"/>
        <v>Gravel</v>
      </c>
      <c r="O150" t="str">
        <f t="shared" si="8"/>
        <v>MG2</v>
      </c>
      <c r="P150" t="str">
        <f t="shared" si="7"/>
        <v>MG</v>
      </c>
    </row>
    <row r="151" spans="1:16" x14ac:dyDescent="0.25">
      <c r="A151" s="15"/>
      <c r="C151" s="1">
        <v>226001370293</v>
      </c>
      <c r="D151" s="61" t="s">
        <v>70</v>
      </c>
      <c r="E151" s="61" t="s">
        <v>70</v>
      </c>
      <c r="F151" t="s">
        <v>25</v>
      </c>
      <c r="G151" s="61" t="s">
        <v>65</v>
      </c>
      <c r="H151">
        <v>12</v>
      </c>
      <c r="I151">
        <v>23</v>
      </c>
      <c r="J151">
        <v>20</v>
      </c>
      <c r="K151">
        <v>11</v>
      </c>
      <c r="L151">
        <v>16</v>
      </c>
      <c r="M151">
        <v>6.117</v>
      </c>
      <c r="N151" t="str">
        <f t="shared" si="9"/>
        <v>Gravel</v>
      </c>
      <c r="O151" t="str">
        <f t="shared" si="8"/>
        <v>MG2</v>
      </c>
      <c r="P151" t="str">
        <f t="shared" si="7"/>
        <v>MG</v>
      </c>
    </row>
    <row r="152" spans="1:16" x14ac:dyDescent="0.25">
      <c r="A152" s="15"/>
      <c r="C152" s="1">
        <v>226001370269</v>
      </c>
      <c r="D152" s="61" t="s">
        <v>70</v>
      </c>
      <c r="E152" s="61" t="s">
        <v>70</v>
      </c>
      <c r="F152" t="s">
        <v>25</v>
      </c>
      <c r="G152" s="61"/>
      <c r="H152">
        <v>12</v>
      </c>
      <c r="I152">
        <v>21</v>
      </c>
      <c r="J152">
        <v>16</v>
      </c>
      <c r="K152">
        <v>12</v>
      </c>
      <c r="L152">
        <v>16</v>
      </c>
      <c r="M152">
        <v>4.8789999999999996</v>
      </c>
      <c r="N152" t="str">
        <f t="shared" si="9"/>
        <v>Gravel</v>
      </c>
      <c r="O152" t="str">
        <f t="shared" si="8"/>
        <v>MG2</v>
      </c>
      <c r="P152" t="str">
        <f t="shared" si="7"/>
        <v>MG</v>
      </c>
    </row>
    <row r="153" spans="1:16" x14ac:dyDescent="0.25">
      <c r="A153" s="15"/>
      <c r="C153" s="1">
        <v>226001370244</v>
      </c>
      <c r="D153" s="61" t="s">
        <v>70</v>
      </c>
      <c r="E153" s="61" t="s">
        <v>70</v>
      </c>
      <c r="F153" t="s">
        <v>25</v>
      </c>
      <c r="G153" s="61">
        <v>1</v>
      </c>
      <c r="H153">
        <v>12</v>
      </c>
      <c r="I153">
        <v>17</v>
      </c>
      <c r="J153">
        <v>15</v>
      </c>
      <c r="K153">
        <v>9</v>
      </c>
      <c r="L153">
        <v>16</v>
      </c>
      <c r="M153">
        <v>3.1480000000000001</v>
      </c>
      <c r="N153" t="str">
        <f t="shared" si="9"/>
        <v>Gravel</v>
      </c>
      <c r="O153" t="str">
        <f t="shared" si="8"/>
        <v>MG2</v>
      </c>
      <c r="P153" t="str">
        <f t="shared" si="7"/>
        <v>MG</v>
      </c>
    </row>
    <row r="154" spans="1:16" x14ac:dyDescent="0.25">
      <c r="A154" s="15"/>
      <c r="C154" s="1">
        <v>226001370216</v>
      </c>
      <c r="D154" s="61" t="s">
        <v>70</v>
      </c>
      <c r="E154" s="61" t="s">
        <v>70</v>
      </c>
      <c r="F154" t="s">
        <v>25</v>
      </c>
      <c r="G154" s="61" t="s">
        <v>65</v>
      </c>
      <c r="H154">
        <v>12</v>
      </c>
      <c r="I154">
        <v>24</v>
      </c>
      <c r="J154">
        <v>15</v>
      </c>
      <c r="K154">
        <v>14</v>
      </c>
      <c r="L154">
        <v>16</v>
      </c>
      <c r="M154">
        <v>4.9610000000000003</v>
      </c>
      <c r="N154" t="str">
        <f t="shared" si="9"/>
        <v>Gravel</v>
      </c>
      <c r="O154" t="str">
        <f t="shared" si="8"/>
        <v>MG2</v>
      </c>
      <c r="P154" t="str">
        <f t="shared" si="7"/>
        <v>MG</v>
      </c>
    </row>
    <row r="155" spans="1:16" x14ac:dyDescent="0.25">
      <c r="A155" s="15"/>
      <c r="C155" s="1">
        <v>226001370224</v>
      </c>
      <c r="D155" s="61" t="s">
        <v>70</v>
      </c>
      <c r="E155" s="61" t="s">
        <v>70</v>
      </c>
      <c r="F155" t="s">
        <v>25</v>
      </c>
      <c r="G155" s="61" t="s">
        <v>74</v>
      </c>
      <c r="H155">
        <v>12</v>
      </c>
      <c r="I155">
        <v>25</v>
      </c>
      <c r="J155">
        <v>15</v>
      </c>
      <c r="K155">
        <v>10</v>
      </c>
      <c r="L155">
        <v>16</v>
      </c>
      <c r="M155">
        <v>5.3756000000000004</v>
      </c>
      <c r="N155" t="str">
        <f t="shared" si="9"/>
        <v>Gravel</v>
      </c>
      <c r="O155" t="str">
        <f t="shared" si="8"/>
        <v>MG2</v>
      </c>
      <c r="P155" t="str">
        <f t="shared" si="7"/>
        <v>MG</v>
      </c>
    </row>
    <row r="156" spans="1:16" x14ac:dyDescent="0.25">
      <c r="A156" s="15"/>
      <c r="C156" s="1">
        <v>226001370243</v>
      </c>
      <c r="D156" s="61" t="s">
        <v>70</v>
      </c>
      <c r="E156" s="61" t="s">
        <v>70</v>
      </c>
      <c r="F156" t="s">
        <v>25</v>
      </c>
      <c r="G156" s="61">
        <v>1</v>
      </c>
      <c r="H156">
        <v>12</v>
      </c>
      <c r="I156">
        <v>20</v>
      </c>
      <c r="J156">
        <v>18</v>
      </c>
      <c r="K156">
        <v>11</v>
      </c>
      <c r="L156">
        <v>16</v>
      </c>
      <c r="M156">
        <v>4.9669999999999996</v>
      </c>
      <c r="N156" t="str">
        <f t="shared" si="9"/>
        <v>Gravel</v>
      </c>
      <c r="O156" t="str">
        <f t="shared" si="8"/>
        <v>MG2</v>
      </c>
      <c r="P156" t="str">
        <f t="shared" si="7"/>
        <v>MG</v>
      </c>
    </row>
    <row r="157" spans="1:16" x14ac:dyDescent="0.25">
      <c r="A157" s="15"/>
      <c r="C157" s="1">
        <v>226001370289</v>
      </c>
      <c r="D157" s="61" t="s">
        <v>70</v>
      </c>
      <c r="E157" s="61" t="s">
        <v>70</v>
      </c>
      <c r="F157" t="s">
        <v>25</v>
      </c>
      <c r="G157" s="61" t="s">
        <v>74</v>
      </c>
      <c r="H157">
        <v>12</v>
      </c>
      <c r="I157">
        <v>20</v>
      </c>
      <c r="J157">
        <v>20</v>
      </c>
      <c r="K157">
        <v>12</v>
      </c>
      <c r="L157">
        <v>16</v>
      </c>
      <c r="M157">
        <v>5.2670000000000003</v>
      </c>
      <c r="N157" t="str">
        <f t="shared" si="9"/>
        <v>Gravel</v>
      </c>
      <c r="O157" t="str">
        <f t="shared" si="8"/>
        <v>MG2</v>
      </c>
      <c r="P157" t="str">
        <f t="shared" si="7"/>
        <v>MG</v>
      </c>
    </row>
    <row r="158" spans="1:16" x14ac:dyDescent="0.25">
      <c r="A158" s="15"/>
      <c r="C158" s="1">
        <v>226001370296</v>
      </c>
      <c r="D158" s="61" t="s">
        <v>70</v>
      </c>
      <c r="E158" s="61" t="s">
        <v>70</v>
      </c>
      <c r="F158" t="s">
        <v>25</v>
      </c>
      <c r="G158" s="61"/>
      <c r="H158">
        <v>12</v>
      </c>
      <c r="I158">
        <v>22</v>
      </c>
      <c r="J158">
        <v>15</v>
      </c>
      <c r="K158">
        <v>9</v>
      </c>
      <c r="L158">
        <v>16</v>
      </c>
      <c r="M158">
        <v>3.569</v>
      </c>
      <c r="N158" t="str">
        <f t="shared" si="9"/>
        <v>Gravel</v>
      </c>
      <c r="O158" t="str">
        <f t="shared" si="8"/>
        <v>MG2</v>
      </c>
      <c r="P158" t="str">
        <f t="shared" si="7"/>
        <v>MG</v>
      </c>
    </row>
    <row r="159" spans="1:16" x14ac:dyDescent="0.25">
      <c r="A159" s="15"/>
      <c r="C159" s="1">
        <v>226001370240</v>
      </c>
      <c r="D159" s="61" t="s">
        <v>70</v>
      </c>
      <c r="E159" s="61" t="s">
        <v>70</v>
      </c>
      <c r="F159" t="s">
        <v>25</v>
      </c>
      <c r="G159" s="61" t="s">
        <v>74</v>
      </c>
      <c r="H159">
        <v>12</v>
      </c>
      <c r="I159">
        <v>21</v>
      </c>
      <c r="J159">
        <v>15</v>
      </c>
      <c r="K159">
        <v>11</v>
      </c>
      <c r="L159">
        <v>16</v>
      </c>
      <c r="M159">
        <v>4.4050000000000002</v>
      </c>
      <c r="N159" t="str">
        <f t="shared" si="9"/>
        <v>Gravel</v>
      </c>
      <c r="O159" t="str">
        <f t="shared" si="8"/>
        <v>MG2</v>
      </c>
      <c r="P159" t="str">
        <f t="shared" si="7"/>
        <v>MG</v>
      </c>
    </row>
    <row r="160" spans="1:16" x14ac:dyDescent="0.25">
      <c r="A160" s="15"/>
      <c r="C160" s="1">
        <v>226001370221</v>
      </c>
      <c r="D160" s="61" t="s">
        <v>70</v>
      </c>
      <c r="E160" s="61" t="s">
        <v>70</v>
      </c>
      <c r="F160" t="s">
        <v>25</v>
      </c>
      <c r="G160" s="61" t="s">
        <v>65</v>
      </c>
      <c r="H160">
        <v>12</v>
      </c>
      <c r="I160">
        <v>23</v>
      </c>
      <c r="J160">
        <v>17</v>
      </c>
      <c r="K160">
        <v>15</v>
      </c>
      <c r="L160">
        <v>16</v>
      </c>
      <c r="M160">
        <v>7.0439999999999996</v>
      </c>
      <c r="N160" t="str">
        <f t="shared" si="9"/>
        <v>Gravel</v>
      </c>
      <c r="O160" t="str">
        <f t="shared" si="8"/>
        <v>MG2</v>
      </c>
      <c r="P160" t="str">
        <f t="shared" si="7"/>
        <v>MG</v>
      </c>
    </row>
    <row r="161" spans="1:16" x14ac:dyDescent="0.25">
      <c r="A161" s="15"/>
      <c r="C161" s="1">
        <v>226001370234</v>
      </c>
      <c r="D161" s="61" t="s">
        <v>70</v>
      </c>
      <c r="E161" s="61" t="s">
        <v>70</v>
      </c>
      <c r="F161" t="s">
        <v>25</v>
      </c>
      <c r="G161" s="61"/>
      <c r="H161">
        <v>12</v>
      </c>
      <c r="I161">
        <v>19</v>
      </c>
      <c r="J161">
        <v>16</v>
      </c>
      <c r="K161">
        <v>6</v>
      </c>
      <c r="L161">
        <v>16</v>
      </c>
      <c r="M161">
        <v>2.2789999999999999</v>
      </c>
      <c r="N161" t="str">
        <f t="shared" si="9"/>
        <v>Gravel</v>
      </c>
      <c r="O161" t="str">
        <f t="shared" si="8"/>
        <v>MG2</v>
      </c>
      <c r="P161" t="str">
        <f t="shared" si="7"/>
        <v>MG</v>
      </c>
    </row>
    <row r="162" spans="1:16" x14ac:dyDescent="0.25">
      <c r="A162" s="15"/>
      <c r="C162" s="1">
        <v>226001370229</v>
      </c>
      <c r="D162" s="61" t="s">
        <v>70</v>
      </c>
      <c r="E162" s="61" t="s">
        <v>70</v>
      </c>
      <c r="F162" t="s">
        <v>25</v>
      </c>
      <c r="G162" s="61"/>
      <c r="H162">
        <v>12</v>
      </c>
      <c r="I162">
        <v>26</v>
      </c>
      <c r="J162">
        <v>16</v>
      </c>
      <c r="K162">
        <v>9</v>
      </c>
      <c r="L162">
        <v>16</v>
      </c>
      <c r="M162">
        <v>4.2229999999999999</v>
      </c>
      <c r="N162" t="str">
        <f t="shared" si="9"/>
        <v>Gravel</v>
      </c>
      <c r="O162" t="str">
        <f t="shared" si="8"/>
        <v>MG2</v>
      </c>
      <c r="P162" t="str">
        <f t="shared" si="7"/>
        <v>MG</v>
      </c>
    </row>
    <row r="163" spans="1:16" x14ac:dyDescent="0.25">
      <c r="A163" s="15"/>
      <c r="C163" s="1">
        <v>226001370241</v>
      </c>
      <c r="D163" s="61" t="s">
        <v>70</v>
      </c>
      <c r="E163" s="61" t="s">
        <v>70</v>
      </c>
      <c r="F163" t="s">
        <v>25</v>
      </c>
      <c r="G163" s="61" t="s">
        <v>65</v>
      </c>
      <c r="H163">
        <v>12</v>
      </c>
      <c r="I163">
        <v>22</v>
      </c>
      <c r="J163">
        <v>16</v>
      </c>
      <c r="K163">
        <v>12</v>
      </c>
      <c r="L163">
        <v>16</v>
      </c>
      <c r="M163">
        <v>5.0819999999999999</v>
      </c>
      <c r="N163" t="str">
        <f t="shared" si="9"/>
        <v>Gravel</v>
      </c>
      <c r="O163" t="str">
        <f t="shared" si="8"/>
        <v>MG2</v>
      </c>
      <c r="P163" t="str">
        <f t="shared" si="7"/>
        <v>MG</v>
      </c>
    </row>
    <row r="164" spans="1:16" x14ac:dyDescent="0.25">
      <c r="A164" s="15"/>
      <c r="C164" s="1">
        <v>226001370202</v>
      </c>
      <c r="D164" s="61" t="s">
        <v>70</v>
      </c>
      <c r="E164" s="61" t="s">
        <v>70</v>
      </c>
      <c r="F164" t="s">
        <v>25</v>
      </c>
      <c r="G164" s="61"/>
      <c r="H164">
        <v>12</v>
      </c>
      <c r="I164">
        <v>20</v>
      </c>
      <c r="J164">
        <v>16</v>
      </c>
      <c r="K164">
        <v>15</v>
      </c>
      <c r="L164">
        <v>16</v>
      </c>
      <c r="M164">
        <v>5.569</v>
      </c>
      <c r="N164" t="str">
        <f t="shared" si="9"/>
        <v>Gravel</v>
      </c>
      <c r="O164" t="str">
        <f t="shared" si="8"/>
        <v>MG2</v>
      </c>
      <c r="P164" t="str">
        <f t="shared" si="7"/>
        <v>MG</v>
      </c>
    </row>
    <row r="165" spans="1:16" x14ac:dyDescent="0.25">
      <c r="A165" s="15"/>
      <c r="C165" s="1">
        <v>226001370257</v>
      </c>
      <c r="D165" s="61" t="s">
        <v>70</v>
      </c>
      <c r="E165" s="61" t="s">
        <v>70</v>
      </c>
      <c r="F165" t="s">
        <v>25</v>
      </c>
      <c r="G165" s="61" t="s">
        <v>73</v>
      </c>
      <c r="H165">
        <v>12</v>
      </c>
      <c r="I165">
        <v>26</v>
      </c>
      <c r="J165">
        <v>20</v>
      </c>
      <c r="K165">
        <v>9</v>
      </c>
      <c r="L165">
        <v>16</v>
      </c>
      <c r="M165">
        <v>4.1790000000000003</v>
      </c>
      <c r="N165" t="str">
        <f t="shared" si="9"/>
        <v>Gravel</v>
      </c>
      <c r="O165" t="str">
        <f t="shared" si="8"/>
        <v>MG2</v>
      </c>
      <c r="P165" t="str">
        <f t="shared" si="7"/>
        <v>MG</v>
      </c>
    </row>
    <row r="166" spans="1:16" x14ac:dyDescent="0.25">
      <c r="A166" s="15"/>
      <c r="C166" s="1">
        <v>226001370212</v>
      </c>
      <c r="D166" s="61" t="s">
        <v>70</v>
      </c>
      <c r="E166" s="61" t="s">
        <v>70</v>
      </c>
      <c r="F166" t="s">
        <v>25</v>
      </c>
      <c r="G166" s="61">
        <v>1</v>
      </c>
      <c r="H166">
        <v>12</v>
      </c>
      <c r="I166">
        <v>25</v>
      </c>
      <c r="J166">
        <v>15</v>
      </c>
      <c r="K166">
        <v>10</v>
      </c>
      <c r="L166">
        <v>16</v>
      </c>
      <c r="M166">
        <v>4.6749999999999998</v>
      </c>
      <c r="N166" t="str">
        <f t="shared" si="9"/>
        <v>Gravel</v>
      </c>
      <c r="O166" t="str">
        <f t="shared" si="8"/>
        <v>MG2</v>
      </c>
      <c r="P166" t="str">
        <f t="shared" si="7"/>
        <v>MG</v>
      </c>
    </row>
    <row r="167" spans="1:16" x14ac:dyDescent="0.25">
      <c r="A167" s="15"/>
      <c r="C167" s="1">
        <v>226001370299</v>
      </c>
      <c r="D167" s="61" t="s">
        <v>70</v>
      </c>
      <c r="E167" s="61" t="s">
        <v>70</v>
      </c>
      <c r="F167" t="s">
        <v>25</v>
      </c>
      <c r="G167" s="61" t="s">
        <v>74</v>
      </c>
      <c r="H167">
        <v>12</v>
      </c>
      <c r="I167">
        <v>27</v>
      </c>
      <c r="J167">
        <v>17</v>
      </c>
      <c r="K167">
        <v>11</v>
      </c>
      <c r="L167">
        <v>16</v>
      </c>
      <c r="M167">
        <v>7.0860000000000003</v>
      </c>
      <c r="N167" t="str">
        <f t="shared" si="9"/>
        <v>Gravel</v>
      </c>
      <c r="O167" t="str">
        <f t="shared" si="8"/>
        <v>MG2</v>
      </c>
      <c r="P167" t="str">
        <f t="shared" si="7"/>
        <v>MG</v>
      </c>
    </row>
    <row r="168" spans="1:16" x14ac:dyDescent="0.25">
      <c r="A168" s="15"/>
      <c r="C168" s="1">
        <v>226001370218</v>
      </c>
      <c r="D168" s="61" t="s">
        <v>70</v>
      </c>
      <c r="E168" s="61" t="s">
        <v>70</v>
      </c>
      <c r="F168" t="s">
        <v>25</v>
      </c>
      <c r="G168" s="61" t="s">
        <v>73</v>
      </c>
      <c r="H168">
        <v>12</v>
      </c>
      <c r="I168">
        <v>34</v>
      </c>
      <c r="J168">
        <v>12</v>
      </c>
      <c r="K168">
        <v>12</v>
      </c>
      <c r="L168">
        <v>16</v>
      </c>
      <c r="M168">
        <v>5.4139999999999997</v>
      </c>
      <c r="N168" t="str">
        <f t="shared" si="9"/>
        <v>Gravel</v>
      </c>
      <c r="O168" t="str">
        <f t="shared" si="8"/>
        <v>MG2</v>
      </c>
      <c r="P168" t="str">
        <f t="shared" si="7"/>
        <v>MG</v>
      </c>
    </row>
    <row r="169" spans="1:16" x14ac:dyDescent="0.25">
      <c r="A169" s="15"/>
      <c r="C169" s="1">
        <v>226001370203</v>
      </c>
      <c r="D169" s="61" t="s">
        <v>70</v>
      </c>
      <c r="E169" s="61" t="s">
        <v>70</v>
      </c>
      <c r="F169" t="s">
        <v>25</v>
      </c>
      <c r="G169" s="61" t="s">
        <v>65</v>
      </c>
      <c r="H169">
        <v>12</v>
      </c>
      <c r="I169">
        <v>21</v>
      </c>
      <c r="J169">
        <v>16</v>
      </c>
      <c r="K169">
        <v>10</v>
      </c>
      <c r="L169">
        <v>16</v>
      </c>
      <c r="M169">
        <v>5.1230000000000002</v>
      </c>
      <c r="N169" t="str">
        <f t="shared" si="9"/>
        <v>Gravel</v>
      </c>
      <c r="O169" t="str">
        <f t="shared" si="8"/>
        <v>MG2</v>
      </c>
      <c r="P169" t="str">
        <f t="shared" si="7"/>
        <v>MG</v>
      </c>
    </row>
    <row r="170" spans="1:16" x14ac:dyDescent="0.25">
      <c r="A170" s="15"/>
      <c r="C170" s="1">
        <v>226001370254</v>
      </c>
      <c r="D170" s="61" t="s">
        <v>70</v>
      </c>
      <c r="E170" s="61" t="s">
        <v>70</v>
      </c>
      <c r="F170" t="s">
        <v>25</v>
      </c>
      <c r="G170" s="61"/>
      <c r="H170">
        <v>12</v>
      </c>
      <c r="I170">
        <v>22</v>
      </c>
      <c r="J170">
        <v>14</v>
      </c>
      <c r="K170">
        <v>12</v>
      </c>
      <c r="L170">
        <v>16</v>
      </c>
      <c r="M170">
        <v>5.0049999999999999</v>
      </c>
      <c r="N170" t="str">
        <f t="shared" si="9"/>
        <v>Gravel</v>
      </c>
      <c r="O170" t="str">
        <f t="shared" si="8"/>
        <v>MG2</v>
      </c>
      <c r="P170" t="str">
        <f t="shared" si="7"/>
        <v>MG</v>
      </c>
    </row>
    <row r="171" spans="1:16" x14ac:dyDescent="0.25">
      <c r="A171" s="15"/>
      <c r="C171" s="1">
        <v>226001370242</v>
      </c>
      <c r="D171" s="61" t="s">
        <v>70</v>
      </c>
      <c r="E171" s="61" t="s">
        <v>70</v>
      </c>
      <c r="F171" t="s">
        <v>25</v>
      </c>
      <c r="G171" s="61" t="s">
        <v>65</v>
      </c>
      <c r="H171">
        <v>12</v>
      </c>
      <c r="I171">
        <v>24</v>
      </c>
      <c r="J171">
        <v>21</v>
      </c>
      <c r="K171">
        <v>12</v>
      </c>
      <c r="L171">
        <v>16</v>
      </c>
      <c r="M171">
        <v>4.8280000000000003</v>
      </c>
      <c r="N171" t="str">
        <f t="shared" si="9"/>
        <v>Gravel</v>
      </c>
      <c r="O171" t="str">
        <f t="shared" si="8"/>
        <v>MG2</v>
      </c>
      <c r="P171" t="str">
        <f t="shared" si="7"/>
        <v>MG</v>
      </c>
    </row>
    <row r="172" spans="1:16" x14ac:dyDescent="0.25">
      <c r="A172" s="15"/>
      <c r="C172" s="1">
        <v>226001370204</v>
      </c>
      <c r="D172" s="61" t="s">
        <v>70</v>
      </c>
      <c r="E172" s="61" t="s">
        <v>70</v>
      </c>
      <c r="F172" t="s">
        <v>25</v>
      </c>
      <c r="G172" s="61" t="s">
        <v>65</v>
      </c>
      <c r="H172">
        <v>12</v>
      </c>
      <c r="I172">
        <v>21</v>
      </c>
      <c r="J172">
        <v>18</v>
      </c>
      <c r="K172">
        <v>10</v>
      </c>
      <c r="L172">
        <v>16</v>
      </c>
      <c r="M172">
        <v>5.0670000000000002</v>
      </c>
      <c r="N172" t="str">
        <f t="shared" si="9"/>
        <v>Gravel</v>
      </c>
      <c r="O172" t="str">
        <f t="shared" si="8"/>
        <v>MG2</v>
      </c>
      <c r="P172" t="str">
        <f t="shared" si="7"/>
        <v>MG</v>
      </c>
    </row>
    <row r="173" spans="1:16" x14ac:dyDescent="0.25">
      <c r="A173" s="15"/>
      <c r="C173" s="1">
        <v>231000039715</v>
      </c>
      <c r="D173" s="61" t="s">
        <v>70</v>
      </c>
      <c r="E173" s="61" t="s">
        <v>70</v>
      </c>
      <c r="F173" t="s">
        <v>25</v>
      </c>
      <c r="G173" s="61" t="s">
        <v>73</v>
      </c>
      <c r="H173">
        <v>14</v>
      </c>
      <c r="I173">
        <v>61</v>
      </c>
      <c r="J173">
        <v>31</v>
      </c>
      <c r="K173">
        <v>17</v>
      </c>
      <c r="L173">
        <v>32</v>
      </c>
      <c r="M173">
        <v>42</v>
      </c>
      <c r="N173" t="str">
        <f t="shared" si="9"/>
        <v>Gravel</v>
      </c>
      <c r="O173" t="str">
        <f t="shared" si="8"/>
        <v>CG2</v>
      </c>
      <c r="P173" t="str">
        <f t="shared" si="7"/>
        <v>CG</v>
      </c>
    </row>
    <row r="174" spans="1:16" x14ac:dyDescent="0.25">
      <c r="A174" s="15"/>
      <c r="C174" s="1">
        <v>231000039743</v>
      </c>
      <c r="D174" s="61" t="s">
        <v>70</v>
      </c>
      <c r="E174" s="61" t="s">
        <v>70</v>
      </c>
      <c r="F174" t="s">
        <v>25</v>
      </c>
      <c r="G174" s="61"/>
      <c r="H174">
        <v>14</v>
      </c>
      <c r="I174">
        <v>54</v>
      </c>
      <c r="J174">
        <v>35</v>
      </c>
      <c r="K174">
        <v>18</v>
      </c>
      <c r="L174">
        <v>32</v>
      </c>
      <c r="M174">
        <v>51.5</v>
      </c>
      <c r="N174" t="str">
        <f t="shared" si="9"/>
        <v>Gravel</v>
      </c>
      <c r="O174" t="str">
        <f t="shared" si="8"/>
        <v>CG2</v>
      </c>
      <c r="P174" t="str">
        <f t="shared" si="7"/>
        <v>CG</v>
      </c>
    </row>
    <row r="175" spans="1:16" x14ac:dyDescent="0.25">
      <c r="A175" s="15"/>
      <c r="C175" s="1">
        <v>231000039714</v>
      </c>
      <c r="D175" s="61" t="s">
        <v>70</v>
      </c>
      <c r="E175" s="61" t="s">
        <v>70</v>
      </c>
      <c r="F175" t="s">
        <v>25</v>
      </c>
      <c r="G175" s="61">
        <v>1</v>
      </c>
      <c r="H175">
        <v>14</v>
      </c>
      <c r="I175">
        <v>55</v>
      </c>
      <c r="J175">
        <v>24</v>
      </c>
      <c r="K175">
        <v>20</v>
      </c>
      <c r="L175">
        <v>32</v>
      </c>
      <c r="M175">
        <v>52.5</v>
      </c>
      <c r="N175" t="str">
        <f t="shared" si="9"/>
        <v>Gravel</v>
      </c>
      <c r="O175" t="str">
        <f t="shared" si="8"/>
        <v>CG2</v>
      </c>
      <c r="P175" t="str">
        <f t="shared" si="7"/>
        <v>CG</v>
      </c>
    </row>
    <row r="176" spans="1:16" x14ac:dyDescent="0.25">
      <c r="A176" s="15"/>
      <c r="C176" s="1">
        <v>231000039711</v>
      </c>
      <c r="D176" s="61" t="s">
        <v>70</v>
      </c>
      <c r="E176" s="61" t="s">
        <v>70</v>
      </c>
      <c r="F176" t="s">
        <v>25</v>
      </c>
      <c r="G176" s="61">
        <v>1</v>
      </c>
      <c r="H176">
        <v>14</v>
      </c>
      <c r="I176">
        <v>38</v>
      </c>
      <c r="J176">
        <v>34</v>
      </c>
      <c r="K176">
        <v>22</v>
      </c>
      <c r="L176">
        <v>32</v>
      </c>
      <c r="M176">
        <v>44</v>
      </c>
      <c r="N176" t="str">
        <f t="shared" si="9"/>
        <v>Gravel</v>
      </c>
      <c r="O176" t="str">
        <f t="shared" si="8"/>
        <v>CG2</v>
      </c>
      <c r="P176" t="str">
        <f t="shared" si="7"/>
        <v>CG</v>
      </c>
    </row>
    <row r="177" spans="1:16" x14ac:dyDescent="0.25">
      <c r="A177" s="15"/>
      <c r="C177" s="1">
        <v>231000039781</v>
      </c>
      <c r="D177" s="61" t="s">
        <v>70</v>
      </c>
      <c r="E177" s="61" t="s">
        <v>70</v>
      </c>
      <c r="F177" t="s">
        <v>25</v>
      </c>
      <c r="G177" s="61">
        <v>1</v>
      </c>
      <c r="H177">
        <v>14</v>
      </c>
      <c r="I177">
        <v>52</v>
      </c>
      <c r="J177">
        <v>28</v>
      </c>
      <c r="K177">
        <v>24</v>
      </c>
      <c r="L177">
        <v>32</v>
      </c>
      <c r="M177">
        <v>57.5</v>
      </c>
      <c r="N177" t="str">
        <f t="shared" si="9"/>
        <v>Gravel</v>
      </c>
      <c r="O177" t="str">
        <f t="shared" si="8"/>
        <v>CG2</v>
      </c>
      <c r="P177" t="str">
        <f t="shared" si="7"/>
        <v>CG</v>
      </c>
    </row>
    <row r="178" spans="1:16" x14ac:dyDescent="0.25">
      <c r="A178" s="15"/>
      <c r="C178" s="1">
        <v>231000039766</v>
      </c>
      <c r="D178" s="61" t="s">
        <v>70</v>
      </c>
      <c r="E178" s="61" t="s">
        <v>70</v>
      </c>
      <c r="F178" t="s">
        <v>25</v>
      </c>
      <c r="G178" s="61"/>
      <c r="H178">
        <v>14</v>
      </c>
      <c r="I178">
        <v>38</v>
      </c>
      <c r="J178">
        <v>35</v>
      </c>
      <c r="K178">
        <v>26</v>
      </c>
      <c r="L178">
        <v>32</v>
      </c>
      <c r="M178">
        <v>44</v>
      </c>
      <c r="N178" t="str">
        <f t="shared" si="9"/>
        <v>Gravel</v>
      </c>
      <c r="O178" t="str">
        <f t="shared" si="8"/>
        <v>CG2</v>
      </c>
      <c r="P178" t="str">
        <f t="shared" si="7"/>
        <v>CG</v>
      </c>
    </row>
    <row r="179" spans="1:16" x14ac:dyDescent="0.25">
      <c r="A179" s="15"/>
      <c r="C179" s="1">
        <v>231000039702</v>
      </c>
      <c r="D179" s="61" t="s">
        <v>70</v>
      </c>
      <c r="E179" s="61" t="s">
        <v>70</v>
      </c>
      <c r="F179" t="s">
        <v>25</v>
      </c>
      <c r="G179" s="61">
        <v>1</v>
      </c>
      <c r="H179">
        <v>14</v>
      </c>
      <c r="I179">
        <v>42</v>
      </c>
      <c r="J179">
        <v>38</v>
      </c>
      <c r="K179">
        <v>25</v>
      </c>
      <c r="L179">
        <v>32</v>
      </c>
      <c r="M179">
        <v>42</v>
      </c>
      <c r="N179" t="str">
        <f t="shared" si="9"/>
        <v>Gravel</v>
      </c>
      <c r="O179" t="str">
        <f t="shared" si="8"/>
        <v>CG2</v>
      </c>
      <c r="P179" t="str">
        <f t="shared" si="7"/>
        <v>CG</v>
      </c>
    </row>
    <row r="180" spans="1:16" x14ac:dyDescent="0.25">
      <c r="A180" s="15"/>
      <c r="C180" s="1">
        <v>231000039719</v>
      </c>
      <c r="D180" s="61" t="s">
        <v>70</v>
      </c>
      <c r="E180" s="61" t="s">
        <v>70</v>
      </c>
      <c r="F180" t="s">
        <v>25</v>
      </c>
      <c r="G180" s="61"/>
      <c r="H180">
        <v>14</v>
      </c>
      <c r="I180">
        <v>57</v>
      </c>
      <c r="J180">
        <v>39</v>
      </c>
      <c r="K180">
        <v>19</v>
      </c>
      <c r="L180">
        <v>45</v>
      </c>
      <c r="M180">
        <v>74.5</v>
      </c>
      <c r="N180" t="str">
        <f t="shared" si="9"/>
        <v>Gravel</v>
      </c>
      <c r="O180" t="str">
        <f t="shared" si="8"/>
        <v>VCG1</v>
      </c>
      <c r="P180" t="str">
        <f t="shared" si="7"/>
        <v>VCG</v>
      </c>
    </row>
    <row r="181" spans="1:16" x14ac:dyDescent="0.25">
      <c r="A181" s="15"/>
      <c r="C181" s="1">
        <v>231000039704</v>
      </c>
      <c r="D181" s="61" t="s">
        <v>70</v>
      </c>
      <c r="E181" s="61" t="s">
        <v>70</v>
      </c>
      <c r="F181" t="s">
        <v>25</v>
      </c>
      <c r="G181" s="61"/>
      <c r="H181">
        <v>14</v>
      </c>
      <c r="I181">
        <v>56</v>
      </c>
      <c r="J181">
        <v>29</v>
      </c>
      <c r="K181">
        <v>18</v>
      </c>
      <c r="L181">
        <v>32</v>
      </c>
      <c r="M181">
        <v>50</v>
      </c>
      <c r="N181" t="str">
        <f t="shared" si="9"/>
        <v>Gravel</v>
      </c>
      <c r="O181" t="str">
        <f t="shared" si="8"/>
        <v>CG2</v>
      </c>
      <c r="P181" t="str">
        <f t="shared" si="7"/>
        <v>CG</v>
      </c>
    </row>
    <row r="182" spans="1:16" x14ac:dyDescent="0.25">
      <c r="A182" s="15"/>
      <c r="C182" s="1">
        <v>231000039756</v>
      </c>
      <c r="D182" s="61" t="s">
        <v>70</v>
      </c>
      <c r="E182" s="61" t="s">
        <v>70</v>
      </c>
      <c r="F182" t="s">
        <v>25</v>
      </c>
      <c r="G182" s="61" t="s">
        <v>73</v>
      </c>
      <c r="H182">
        <v>14</v>
      </c>
      <c r="I182">
        <v>51</v>
      </c>
      <c r="J182">
        <v>31</v>
      </c>
      <c r="K182">
        <v>27</v>
      </c>
      <c r="L182">
        <v>32</v>
      </c>
      <c r="M182">
        <v>59</v>
      </c>
      <c r="N182" t="str">
        <f t="shared" si="9"/>
        <v>Gravel</v>
      </c>
      <c r="O182" t="str">
        <f t="shared" si="8"/>
        <v>CG2</v>
      </c>
      <c r="P182" t="str">
        <f t="shared" si="7"/>
        <v>CG</v>
      </c>
    </row>
    <row r="183" spans="1:16" x14ac:dyDescent="0.25">
      <c r="A183" s="15"/>
      <c r="C183" s="1">
        <v>231000039733</v>
      </c>
      <c r="D183" s="61" t="s">
        <v>70</v>
      </c>
      <c r="E183" s="61" t="s">
        <v>70</v>
      </c>
      <c r="F183" t="s">
        <v>25</v>
      </c>
      <c r="G183" s="61">
        <v>1</v>
      </c>
      <c r="H183">
        <v>14</v>
      </c>
      <c r="I183">
        <v>47</v>
      </c>
      <c r="J183">
        <v>37</v>
      </c>
      <c r="K183">
        <v>20</v>
      </c>
      <c r="L183">
        <v>32</v>
      </c>
      <c r="M183">
        <v>50</v>
      </c>
      <c r="N183" t="str">
        <f t="shared" si="9"/>
        <v>Gravel</v>
      </c>
      <c r="O183" t="str">
        <f t="shared" si="8"/>
        <v>CG2</v>
      </c>
      <c r="P183" t="str">
        <f t="shared" si="7"/>
        <v>CG</v>
      </c>
    </row>
    <row r="184" spans="1:16" x14ac:dyDescent="0.25">
      <c r="A184" s="15"/>
      <c r="C184" s="1">
        <v>231000039740</v>
      </c>
      <c r="D184" s="61" t="s">
        <v>70</v>
      </c>
      <c r="E184" s="61" t="s">
        <v>70</v>
      </c>
      <c r="F184" t="s">
        <v>25</v>
      </c>
      <c r="G184" s="61" t="s">
        <v>74</v>
      </c>
      <c r="H184">
        <v>14</v>
      </c>
      <c r="I184">
        <v>50</v>
      </c>
      <c r="J184">
        <v>33</v>
      </c>
      <c r="K184">
        <v>20</v>
      </c>
      <c r="L184">
        <v>32</v>
      </c>
      <c r="M184">
        <v>41</v>
      </c>
      <c r="N184" t="str">
        <f t="shared" si="9"/>
        <v>Gravel</v>
      </c>
      <c r="O184" t="str">
        <f t="shared" si="8"/>
        <v>CG2</v>
      </c>
      <c r="P184" t="str">
        <f t="shared" si="7"/>
        <v>CG</v>
      </c>
    </row>
    <row r="185" spans="1:16" x14ac:dyDescent="0.25">
      <c r="A185" s="15"/>
      <c r="C185" s="1">
        <v>231000039792</v>
      </c>
      <c r="D185" s="61" t="s">
        <v>70</v>
      </c>
      <c r="E185" s="61" t="s">
        <v>70</v>
      </c>
      <c r="F185" t="s">
        <v>25</v>
      </c>
      <c r="G185" s="61" t="s">
        <v>65</v>
      </c>
      <c r="H185">
        <v>14</v>
      </c>
      <c r="I185">
        <v>42</v>
      </c>
      <c r="J185">
        <v>29</v>
      </c>
      <c r="K185">
        <v>23</v>
      </c>
      <c r="L185">
        <v>32</v>
      </c>
      <c r="M185">
        <v>40.5</v>
      </c>
      <c r="N185" t="str">
        <f t="shared" si="9"/>
        <v>Gravel</v>
      </c>
      <c r="O185" t="str">
        <f t="shared" si="8"/>
        <v>CG2</v>
      </c>
      <c r="P185" t="str">
        <f t="shared" si="7"/>
        <v>CG</v>
      </c>
    </row>
    <row r="186" spans="1:16" x14ac:dyDescent="0.25">
      <c r="A186" s="15"/>
      <c r="C186" s="1">
        <v>231000039765</v>
      </c>
      <c r="D186" s="61" t="s">
        <v>70</v>
      </c>
      <c r="E186" s="61" t="s">
        <v>70</v>
      </c>
      <c r="F186" t="s">
        <v>25</v>
      </c>
      <c r="G186" s="61">
        <v>1</v>
      </c>
      <c r="H186">
        <v>14</v>
      </c>
      <c r="I186">
        <v>46</v>
      </c>
      <c r="J186">
        <v>30</v>
      </c>
      <c r="K186">
        <v>22</v>
      </c>
      <c r="L186">
        <v>32</v>
      </c>
      <c r="M186">
        <v>44</v>
      </c>
      <c r="N186" t="str">
        <f t="shared" si="9"/>
        <v>Gravel</v>
      </c>
      <c r="O186" t="str">
        <f t="shared" si="8"/>
        <v>CG2</v>
      </c>
      <c r="P186" t="str">
        <f t="shared" si="7"/>
        <v>CG</v>
      </c>
    </row>
    <row r="187" spans="1:16" x14ac:dyDescent="0.25">
      <c r="A187" s="15"/>
      <c r="C187" s="1">
        <v>231000039774</v>
      </c>
      <c r="D187" s="61" t="s">
        <v>70</v>
      </c>
      <c r="E187" s="61" t="s">
        <v>70</v>
      </c>
      <c r="F187" t="s">
        <v>25</v>
      </c>
      <c r="G187" s="61" t="s">
        <v>73</v>
      </c>
      <c r="H187">
        <v>14</v>
      </c>
      <c r="I187">
        <v>45</v>
      </c>
      <c r="J187">
        <v>32</v>
      </c>
      <c r="K187">
        <v>20</v>
      </c>
      <c r="L187">
        <v>32</v>
      </c>
      <c r="M187">
        <v>43.5</v>
      </c>
      <c r="N187" t="str">
        <f t="shared" si="9"/>
        <v>Gravel</v>
      </c>
      <c r="O187" t="str">
        <f t="shared" si="8"/>
        <v>CG2</v>
      </c>
      <c r="P187" t="str">
        <f t="shared" si="7"/>
        <v>CG</v>
      </c>
    </row>
    <row r="188" spans="1:16" x14ac:dyDescent="0.25">
      <c r="A188" s="15"/>
      <c r="C188" s="1">
        <v>231000039738</v>
      </c>
      <c r="D188" s="61" t="s">
        <v>70</v>
      </c>
      <c r="E188" s="61" t="s">
        <v>70</v>
      </c>
      <c r="F188" t="s">
        <v>25</v>
      </c>
      <c r="G188" s="61">
        <v>1</v>
      </c>
      <c r="H188">
        <v>14</v>
      </c>
      <c r="I188">
        <v>45</v>
      </c>
      <c r="J188">
        <v>34</v>
      </c>
      <c r="K188">
        <v>23</v>
      </c>
      <c r="L188">
        <v>32</v>
      </c>
      <c r="M188">
        <v>53.5</v>
      </c>
      <c r="N188" t="str">
        <f t="shared" si="9"/>
        <v>Gravel</v>
      </c>
      <c r="O188" t="str">
        <f t="shared" si="8"/>
        <v>CG2</v>
      </c>
      <c r="P188" t="str">
        <f t="shared" si="7"/>
        <v>CG</v>
      </c>
    </row>
    <row r="189" spans="1:16" x14ac:dyDescent="0.25">
      <c r="A189" s="15"/>
      <c r="C189" s="1">
        <v>231000039736</v>
      </c>
      <c r="D189" s="61" t="s">
        <v>70</v>
      </c>
      <c r="E189" s="61" t="s">
        <v>70</v>
      </c>
      <c r="F189" t="s">
        <v>25</v>
      </c>
      <c r="G189" s="61" t="s">
        <v>74</v>
      </c>
      <c r="H189">
        <v>14</v>
      </c>
      <c r="I189">
        <v>49</v>
      </c>
      <c r="J189">
        <v>36</v>
      </c>
      <c r="K189">
        <v>20</v>
      </c>
      <c r="L189">
        <v>32</v>
      </c>
      <c r="M189">
        <v>55.5</v>
      </c>
      <c r="N189" t="str">
        <f t="shared" si="9"/>
        <v>Gravel</v>
      </c>
      <c r="O189" t="str">
        <f t="shared" si="8"/>
        <v>CG2</v>
      </c>
      <c r="P189" t="str">
        <f t="shared" si="7"/>
        <v>CG</v>
      </c>
    </row>
    <row r="190" spans="1:16" x14ac:dyDescent="0.25">
      <c r="A190" s="15"/>
      <c r="C190" s="1">
        <v>231000039735</v>
      </c>
      <c r="D190" s="61" t="s">
        <v>70</v>
      </c>
      <c r="E190" s="61" t="s">
        <v>70</v>
      </c>
      <c r="F190" t="s">
        <v>25</v>
      </c>
      <c r="G190" s="61">
        <v>1</v>
      </c>
      <c r="H190">
        <v>14</v>
      </c>
      <c r="I190">
        <v>61</v>
      </c>
      <c r="J190">
        <v>31</v>
      </c>
      <c r="K190">
        <v>28</v>
      </c>
      <c r="L190">
        <v>32</v>
      </c>
      <c r="M190">
        <v>87.5</v>
      </c>
      <c r="N190" t="str">
        <f t="shared" si="9"/>
        <v>Gravel</v>
      </c>
      <c r="O190" t="str">
        <f t="shared" si="8"/>
        <v>CG2</v>
      </c>
      <c r="P190" t="str">
        <f t="shared" si="7"/>
        <v>CG</v>
      </c>
    </row>
    <row r="191" spans="1:16" x14ac:dyDescent="0.25">
      <c r="A191" s="15"/>
      <c r="C191" s="1">
        <v>231000039758</v>
      </c>
      <c r="D191" s="61" t="s">
        <v>70</v>
      </c>
      <c r="E191" s="61" t="s">
        <v>70</v>
      </c>
      <c r="F191" t="s">
        <v>25</v>
      </c>
      <c r="G191" s="61">
        <v>1</v>
      </c>
      <c r="H191">
        <v>14</v>
      </c>
      <c r="I191">
        <v>40</v>
      </c>
      <c r="J191">
        <v>33</v>
      </c>
      <c r="K191">
        <v>18</v>
      </c>
      <c r="L191">
        <v>32</v>
      </c>
      <c r="M191">
        <v>40.5</v>
      </c>
      <c r="N191" t="str">
        <f t="shared" si="9"/>
        <v>Gravel</v>
      </c>
      <c r="O191" t="str">
        <f t="shared" si="8"/>
        <v>CG2</v>
      </c>
      <c r="P191" t="str">
        <f t="shared" si="7"/>
        <v>CG</v>
      </c>
    </row>
    <row r="192" spans="1:16" x14ac:dyDescent="0.25">
      <c r="A192" s="15"/>
      <c r="C192" s="1">
        <v>231000039734</v>
      </c>
      <c r="D192" s="61" t="s">
        <v>70</v>
      </c>
      <c r="E192" s="61" t="s">
        <v>70</v>
      </c>
      <c r="F192" t="s">
        <v>25</v>
      </c>
      <c r="G192" s="61" t="s">
        <v>73</v>
      </c>
      <c r="H192">
        <v>14</v>
      </c>
      <c r="I192">
        <v>59</v>
      </c>
      <c r="J192">
        <v>31</v>
      </c>
      <c r="K192">
        <v>30</v>
      </c>
      <c r="L192">
        <v>32</v>
      </c>
      <c r="M192">
        <v>66</v>
      </c>
      <c r="N192" t="str">
        <f t="shared" si="9"/>
        <v>Gravel</v>
      </c>
      <c r="O192" t="str">
        <f t="shared" si="8"/>
        <v>CG2</v>
      </c>
      <c r="P192" t="str">
        <f t="shared" si="7"/>
        <v>CG</v>
      </c>
    </row>
    <row r="193" spans="1:16" x14ac:dyDescent="0.25">
      <c r="A193" s="15"/>
      <c r="C193" s="1">
        <v>231000039712</v>
      </c>
      <c r="D193" s="61" t="s">
        <v>70</v>
      </c>
      <c r="E193" s="61" t="s">
        <v>70</v>
      </c>
      <c r="F193" t="s">
        <v>25</v>
      </c>
      <c r="G193" s="61" t="s">
        <v>65</v>
      </c>
      <c r="H193">
        <v>14</v>
      </c>
      <c r="I193">
        <v>45</v>
      </c>
      <c r="J193">
        <v>36</v>
      </c>
      <c r="K193">
        <v>25</v>
      </c>
      <c r="L193">
        <v>32</v>
      </c>
      <c r="M193">
        <v>54.5</v>
      </c>
      <c r="N193" t="str">
        <f t="shared" si="9"/>
        <v>Gravel</v>
      </c>
      <c r="O193" t="str">
        <f t="shared" si="8"/>
        <v>CG2</v>
      </c>
      <c r="P193" t="str">
        <f t="shared" si="7"/>
        <v>CG</v>
      </c>
    </row>
    <row r="194" spans="1:16" x14ac:dyDescent="0.25">
      <c r="A194" s="15"/>
      <c r="C194" s="1">
        <v>209000133145</v>
      </c>
      <c r="D194" s="61" t="s">
        <v>70</v>
      </c>
      <c r="E194" s="61" t="s">
        <v>70</v>
      </c>
      <c r="F194" t="s">
        <v>25</v>
      </c>
      <c r="G194" s="61"/>
      <c r="H194">
        <v>23</v>
      </c>
      <c r="I194">
        <v>84</v>
      </c>
      <c r="J194">
        <v>71</v>
      </c>
      <c r="K194">
        <v>35</v>
      </c>
      <c r="L194">
        <v>64</v>
      </c>
      <c r="M194">
        <v>359</v>
      </c>
      <c r="N194" t="str">
        <f t="shared" ref="N194:N200" si="10">IF(L194&lt;=2,"silt",(IF(L194&lt;=64,"Gravel",(IF(L194&lt;=256,"Cobble",(IF(L194&lt;=2048,"Boulder")))))))</f>
        <v>Gravel</v>
      </c>
      <c r="O194" t="str">
        <f t="shared" si="8"/>
        <v>VCG2</v>
      </c>
      <c r="P194" t="str">
        <f t="shared" si="7"/>
        <v>VCG</v>
      </c>
    </row>
    <row r="195" spans="1:16" x14ac:dyDescent="0.25">
      <c r="A195" s="15"/>
      <c r="C195" s="1">
        <v>209000133151</v>
      </c>
      <c r="D195" s="61" t="s">
        <v>70</v>
      </c>
      <c r="E195" s="61" t="s">
        <v>70</v>
      </c>
      <c r="F195" t="s">
        <v>25</v>
      </c>
      <c r="G195" s="61" t="s">
        <v>65</v>
      </c>
      <c r="H195">
        <v>23</v>
      </c>
      <c r="I195">
        <v>90</v>
      </c>
      <c r="J195">
        <v>58</v>
      </c>
      <c r="K195">
        <v>40</v>
      </c>
      <c r="L195">
        <v>64</v>
      </c>
      <c r="M195">
        <v>295.5</v>
      </c>
      <c r="N195" t="str">
        <f t="shared" si="10"/>
        <v>Gravel</v>
      </c>
      <c r="O195" t="str">
        <f t="shared" si="8"/>
        <v>VCG2</v>
      </c>
      <c r="P195" t="str">
        <f t="shared" si="7"/>
        <v>VCG</v>
      </c>
    </row>
    <row r="196" spans="1:16" x14ac:dyDescent="0.25">
      <c r="A196" s="15"/>
      <c r="C196" s="1">
        <v>209000133189</v>
      </c>
      <c r="D196" s="61" t="s">
        <v>70</v>
      </c>
      <c r="E196" s="61" t="s">
        <v>70</v>
      </c>
      <c r="F196" t="s">
        <v>25</v>
      </c>
      <c r="G196" s="61"/>
      <c r="H196">
        <v>23</v>
      </c>
      <c r="I196">
        <v>79</v>
      </c>
      <c r="J196">
        <v>57</v>
      </c>
      <c r="K196">
        <v>39</v>
      </c>
      <c r="L196">
        <v>64</v>
      </c>
      <c r="M196">
        <v>274.5</v>
      </c>
      <c r="N196" t="str">
        <f t="shared" si="10"/>
        <v>Gravel</v>
      </c>
      <c r="O196" t="str">
        <f t="shared" si="8"/>
        <v>VCG2</v>
      </c>
      <c r="P196" t="str">
        <f t="shared" si="7"/>
        <v>VCG</v>
      </c>
    </row>
    <row r="197" spans="1:16" x14ac:dyDescent="0.25">
      <c r="A197" s="15"/>
      <c r="C197" s="1">
        <v>209000133183</v>
      </c>
      <c r="D197" s="61" t="s">
        <v>70</v>
      </c>
      <c r="E197" s="61" t="s">
        <v>70</v>
      </c>
      <c r="F197" t="s">
        <v>25</v>
      </c>
      <c r="G197" s="61" t="s">
        <v>65</v>
      </c>
      <c r="H197">
        <v>23</v>
      </c>
      <c r="I197">
        <v>81</v>
      </c>
      <c r="J197">
        <v>57</v>
      </c>
      <c r="K197">
        <v>46</v>
      </c>
      <c r="L197">
        <v>64</v>
      </c>
      <c r="M197">
        <v>332</v>
      </c>
      <c r="N197" t="str">
        <f t="shared" si="10"/>
        <v>Gravel</v>
      </c>
      <c r="O197" t="str">
        <f t="shared" si="8"/>
        <v>VCG2</v>
      </c>
      <c r="P197" t="str">
        <f t="shared" si="7"/>
        <v>VCG</v>
      </c>
    </row>
    <row r="198" spans="1:16" x14ac:dyDescent="0.25">
      <c r="A198" s="15"/>
      <c r="C198" s="1">
        <v>209000133185</v>
      </c>
      <c r="D198" s="61" t="s">
        <v>70</v>
      </c>
      <c r="E198" s="61" t="s">
        <v>70</v>
      </c>
      <c r="F198" t="s">
        <v>25</v>
      </c>
      <c r="G198" s="61" t="s">
        <v>65</v>
      </c>
      <c r="H198">
        <v>23</v>
      </c>
      <c r="I198">
        <v>99</v>
      </c>
      <c r="J198">
        <v>63</v>
      </c>
      <c r="K198">
        <v>40</v>
      </c>
      <c r="L198">
        <v>64</v>
      </c>
      <c r="M198">
        <v>407</v>
      </c>
      <c r="N198" t="str">
        <f t="shared" si="10"/>
        <v>Gravel</v>
      </c>
      <c r="O198" t="str">
        <f t="shared" si="8"/>
        <v>VCG2</v>
      </c>
      <c r="P198" t="str">
        <f t="shared" si="7"/>
        <v>VCG</v>
      </c>
    </row>
    <row r="199" spans="1:16" x14ac:dyDescent="0.25">
      <c r="A199" s="15"/>
      <c r="C199" s="1">
        <v>209000133186</v>
      </c>
      <c r="D199" s="61" t="s">
        <v>70</v>
      </c>
      <c r="E199" s="61" t="s">
        <v>70</v>
      </c>
      <c r="F199" t="s">
        <v>25</v>
      </c>
      <c r="G199" s="61"/>
      <c r="H199">
        <v>23</v>
      </c>
      <c r="I199">
        <v>73</v>
      </c>
      <c r="J199">
        <v>60</v>
      </c>
      <c r="K199">
        <v>35</v>
      </c>
      <c r="L199">
        <v>64</v>
      </c>
      <c r="M199">
        <v>286</v>
      </c>
      <c r="N199" t="str">
        <f t="shared" si="10"/>
        <v>Gravel</v>
      </c>
      <c r="O199" t="str">
        <f t="shared" si="8"/>
        <v>VCG2</v>
      </c>
      <c r="P199" t="str">
        <f t="shared" si="7"/>
        <v>VCG</v>
      </c>
    </row>
    <row r="200" spans="1:16" x14ac:dyDescent="0.25">
      <c r="A200" s="15"/>
      <c r="C200" s="1">
        <v>209000133170</v>
      </c>
      <c r="D200" s="61" t="s">
        <v>70</v>
      </c>
      <c r="E200" s="61" t="s">
        <v>70</v>
      </c>
      <c r="F200" t="s">
        <v>25</v>
      </c>
      <c r="G200" s="61" t="s">
        <v>65</v>
      </c>
      <c r="H200">
        <v>23</v>
      </c>
      <c r="I200">
        <v>122</v>
      </c>
      <c r="J200">
        <v>76</v>
      </c>
      <c r="K200">
        <v>38</v>
      </c>
      <c r="L200">
        <v>64</v>
      </c>
      <c r="M200">
        <v>542.5</v>
      </c>
      <c r="N200" t="str">
        <f t="shared" si="10"/>
        <v>Gravel</v>
      </c>
      <c r="O200" t="str">
        <f t="shared" si="8"/>
        <v>VCG2</v>
      </c>
      <c r="P200" t="str">
        <f t="shared" si="7"/>
        <v>VCG</v>
      </c>
    </row>
    <row r="201" spans="1:16" x14ac:dyDescent="0.25">
      <c r="A201" s="17"/>
      <c r="C201" s="1">
        <v>209000133187</v>
      </c>
      <c r="D201" s="61" t="s">
        <v>70</v>
      </c>
      <c r="E201" s="61" t="s">
        <v>70</v>
      </c>
      <c r="F201" t="s">
        <v>25</v>
      </c>
      <c r="G201" s="61" t="s">
        <v>65</v>
      </c>
      <c r="H201">
        <v>23</v>
      </c>
      <c r="I201">
        <v>95</v>
      </c>
      <c r="J201">
        <v>94</v>
      </c>
      <c r="K201">
        <v>40</v>
      </c>
      <c r="L201">
        <v>90</v>
      </c>
      <c r="M201">
        <v>630.5</v>
      </c>
      <c r="N201" t="str">
        <f>IF(L201&lt;=2,"silt",(IF(L201&lt;=64,"Gravel",(IF(L201&lt;=256,"Cobble",(IF(L201&lt;=2048,"Boulder")))))))</f>
        <v>Cobble</v>
      </c>
      <c r="O201" t="str">
        <f t="shared" si="8"/>
        <v>SC1</v>
      </c>
      <c r="P201" t="str">
        <f t="shared" si="7"/>
        <v>SC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"/>
  <sheetViews>
    <sheetView workbookViewId="0">
      <selection activeCell="Q34" sqref="Q34"/>
    </sheetView>
  </sheetViews>
  <sheetFormatPr defaultRowHeight="15" x14ac:dyDescent="0.25"/>
  <cols>
    <col min="3" max="3" width="15.7109375" bestFit="1" customWidth="1"/>
    <col min="6" max="6" width="13.42578125" bestFit="1" customWidth="1"/>
    <col min="7" max="7" width="10.140625" bestFit="1" customWidth="1"/>
    <col min="18" max="18" width="10.28515625" bestFit="1" customWidth="1"/>
  </cols>
  <sheetData>
    <row r="1" spans="1:19" x14ac:dyDescent="0.25">
      <c r="A1" s="2" t="s">
        <v>66</v>
      </c>
      <c r="B1" s="38"/>
      <c r="C1" s="38"/>
      <c r="D1" s="38"/>
      <c r="E1" s="38"/>
      <c r="F1" s="38"/>
      <c r="G1" s="38"/>
    </row>
    <row r="2" spans="1:19" x14ac:dyDescent="0.25">
      <c r="A2" s="2"/>
      <c r="B2" s="38"/>
      <c r="C2" s="38"/>
      <c r="D2" s="38"/>
      <c r="E2" s="38"/>
      <c r="F2" s="38"/>
      <c r="G2" s="38"/>
    </row>
    <row r="3" spans="1:19" x14ac:dyDescent="0.25">
      <c r="B3" s="38"/>
      <c r="C3" s="38"/>
      <c r="D3" s="11" t="s">
        <v>67</v>
      </c>
      <c r="E3" s="11" t="s">
        <v>39</v>
      </c>
      <c r="F3" s="38"/>
      <c r="G3" s="38"/>
    </row>
    <row r="4" spans="1:19" x14ac:dyDescent="0.25">
      <c r="A4" s="2" t="s">
        <v>34</v>
      </c>
      <c r="B4" s="11" t="s">
        <v>35</v>
      </c>
      <c r="C4" s="11" t="s">
        <v>36</v>
      </c>
      <c r="D4" s="12" t="s">
        <v>37</v>
      </c>
      <c r="E4" s="12" t="s">
        <v>37</v>
      </c>
      <c r="F4" s="12" t="s">
        <v>90</v>
      </c>
      <c r="G4" s="12" t="s">
        <v>91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45</v>
      </c>
      <c r="M4" s="2" t="s">
        <v>46</v>
      </c>
      <c r="N4" s="2" t="s">
        <v>47</v>
      </c>
      <c r="O4" s="2" t="s">
        <v>48</v>
      </c>
      <c r="P4" s="2" t="s">
        <v>49</v>
      </c>
      <c r="Q4" s="19"/>
    </row>
    <row r="5" spans="1:19" x14ac:dyDescent="0.25">
      <c r="A5" s="39">
        <v>94</v>
      </c>
      <c r="B5" s="38">
        <v>111558</v>
      </c>
      <c r="C5" s="38">
        <v>230000111558</v>
      </c>
      <c r="D5" s="40">
        <v>100</v>
      </c>
      <c r="E5" s="40">
        <v>400</v>
      </c>
      <c r="F5" s="40">
        <v>1</v>
      </c>
      <c r="G5" s="40"/>
      <c r="H5">
        <v>32</v>
      </c>
      <c r="I5">
        <v>145</v>
      </c>
      <c r="J5">
        <v>118</v>
      </c>
      <c r="K5">
        <v>52</v>
      </c>
      <c r="L5">
        <v>128</v>
      </c>
      <c r="M5">
        <v>1424</v>
      </c>
      <c r="N5" t="str">
        <f>IF(L5 &lt;=2, "Silt", IF(L5&lt;=2.8, "Sand", (IF(L5&lt;=64, "Gravel",(IF(L5&lt;=256, "Cobble",("Boulder")))))))</f>
        <v>Cobble</v>
      </c>
      <c r="O5" t="str">
        <f>IF(L5 &lt;=2, "silt", IF(L5&lt;=2.8, "VFG1", (IF(L5&lt;=4, "VFG2",(IF(L5&lt;=5.6, "FG1",(IF(L5&lt;=8, "FG2",(IF(L5&lt;=11, "MG1",(IF(L5&lt;=16, "MG2",(IF(L5&lt;=22.6, "CG1",(IF(L5&lt;=32, "CG2",(IF(L5&lt;=45, "VCG1",(IF(L5&lt;=64, "VCG2",(IF(L5&lt;=90, "SC1",(IF(L5&lt;=128, "SC2",(IF(L5&lt;=180, "LC1",(IF(L5&lt;=256, "LC2",(IF(L5&lt;=362, "SB1",(IF(L5&lt;=512, "SB2",(IF(L5&lt;=1024, "MB",(IF(L5&lt;=2048, "LVLB"))))))))))))))))))))))))))))))))))))</f>
        <v>SC2</v>
      </c>
      <c r="P5" t="s">
        <v>53</v>
      </c>
      <c r="Q5" s="15"/>
    </row>
    <row r="6" spans="1:19" x14ac:dyDescent="0.25">
      <c r="A6" s="39">
        <v>83</v>
      </c>
      <c r="B6" s="38">
        <v>111677</v>
      </c>
      <c r="C6" s="38">
        <v>230000111677</v>
      </c>
      <c r="D6" s="41">
        <v>101</v>
      </c>
      <c r="E6" s="41">
        <v>401</v>
      </c>
      <c r="F6" s="41">
        <v>1</v>
      </c>
      <c r="G6" s="41">
        <v>1</v>
      </c>
      <c r="H6">
        <v>32</v>
      </c>
      <c r="I6">
        <v>90</v>
      </c>
      <c r="J6">
        <v>78</v>
      </c>
      <c r="K6">
        <v>69</v>
      </c>
      <c r="L6">
        <v>90</v>
      </c>
      <c r="M6">
        <v>608</v>
      </c>
      <c r="N6" t="str">
        <f t="shared" ref="N6:N69" si="0">IF(L6 &lt;=2, "Silt", IF(L6&lt;=2.8, "Sand", (IF(L6&lt;=64, "Gravel",(IF(L6&lt;=256, "Cobble",("Boulder")))))))</f>
        <v>Cobble</v>
      </c>
      <c r="O6" t="str">
        <f t="shared" ref="O6:O69" si="1">IF(L6 &lt;=2, "silt", IF(L6&lt;=2.8, "VFG1", (IF(L6&lt;=4, "VFG2",(IF(L6&lt;=5.6, "FG1",(IF(L6&lt;=8, "FG2",(IF(L6&lt;=11, "MG1",(IF(L6&lt;=16, "MG2",(IF(L6&lt;=22.6, "CG1",(IF(L6&lt;=32, "CG2",(IF(L6&lt;=45, "VCG1",(IF(L6&lt;=64, "VCG2",(IF(L6&lt;=90, "SC1",(IF(L6&lt;=128, "SC2",(IF(L6&lt;=180, "LC1",(IF(L6&lt;=256, "LC2",(IF(L6&lt;=362, "SB1",(IF(L6&lt;=512, "SB2",(IF(L6&lt;=1024, "MB",(IF(L6&lt;=2048, "LVLB"))))))))))))))))))))))))))))))))))))</f>
        <v>SC1</v>
      </c>
      <c r="P6" t="s">
        <v>53</v>
      </c>
      <c r="Q6" s="20"/>
    </row>
    <row r="7" spans="1:19" x14ac:dyDescent="0.25">
      <c r="A7" s="39">
        <v>90</v>
      </c>
      <c r="B7" s="38">
        <v>111624</v>
      </c>
      <c r="C7" s="38">
        <v>230000111624</v>
      </c>
      <c r="D7" s="41">
        <v>102</v>
      </c>
      <c r="E7" s="40">
        <v>402</v>
      </c>
      <c r="F7" s="40">
        <v>1</v>
      </c>
      <c r="G7" s="40">
        <v>1</v>
      </c>
      <c r="H7">
        <v>32</v>
      </c>
      <c r="I7">
        <v>157</v>
      </c>
      <c r="J7">
        <v>152</v>
      </c>
      <c r="K7">
        <v>82</v>
      </c>
      <c r="L7">
        <v>180</v>
      </c>
      <c r="M7">
        <v>2584</v>
      </c>
      <c r="N7" t="str">
        <f t="shared" si="0"/>
        <v>Cobble</v>
      </c>
      <c r="O7" t="str">
        <f t="shared" si="1"/>
        <v>LC1</v>
      </c>
      <c r="P7" t="s">
        <v>60</v>
      </c>
    </row>
    <row r="8" spans="1:19" x14ac:dyDescent="0.25">
      <c r="A8" s="42">
        <v>237</v>
      </c>
      <c r="B8" s="38">
        <v>607573</v>
      </c>
      <c r="C8" s="38">
        <v>228000607573</v>
      </c>
      <c r="D8" s="41">
        <v>103</v>
      </c>
      <c r="E8" s="41">
        <v>403</v>
      </c>
      <c r="F8" s="41">
        <v>1</v>
      </c>
      <c r="G8" s="41">
        <v>1</v>
      </c>
      <c r="H8">
        <v>23</v>
      </c>
      <c r="I8">
        <v>102</v>
      </c>
      <c r="J8">
        <v>61</v>
      </c>
      <c r="K8">
        <v>48</v>
      </c>
      <c r="L8" s="43">
        <v>64</v>
      </c>
      <c r="M8" s="43">
        <v>550</v>
      </c>
      <c r="N8" t="str">
        <f t="shared" si="0"/>
        <v>Gravel</v>
      </c>
      <c r="O8" t="str">
        <f t="shared" si="1"/>
        <v>VCG2</v>
      </c>
      <c r="P8" t="s">
        <v>52</v>
      </c>
    </row>
    <row r="9" spans="1:19" x14ac:dyDescent="0.25">
      <c r="A9" s="39">
        <v>99</v>
      </c>
      <c r="B9" s="38">
        <v>111731</v>
      </c>
      <c r="C9" s="38">
        <v>230000111731</v>
      </c>
      <c r="D9" s="41">
        <v>104</v>
      </c>
      <c r="E9" s="40">
        <v>404</v>
      </c>
      <c r="F9" s="40">
        <v>1</v>
      </c>
      <c r="G9" s="40"/>
      <c r="H9">
        <v>32</v>
      </c>
      <c r="I9">
        <v>145</v>
      </c>
      <c r="J9">
        <v>98</v>
      </c>
      <c r="K9">
        <v>56</v>
      </c>
      <c r="L9">
        <v>128</v>
      </c>
      <c r="M9">
        <v>1335</v>
      </c>
      <c r="N9" t="str">
        <f t="shared" si="0"/>
        <v>Cobble</v>
      </c>
      <c r="O9" t="str">
        <f t="shared" si="1"/>
        <v>SC2</v>
      </c>
      <c r="P9" t="s">
        <v>53</v>
      </c>
    </row>
    <row r="10" spans="1:19" x14ac:dyDescent="0.25">
      <c r="A10" s="39">
        <v>98</v>
      </c>
      <c r="B10" s="38">
        <v>111736</v>
      </c>
      <c r="C10" s="38">
        <v>230000111736</v>
      </c>
      <c r="D10" s="41">
        <v>105</v>
      </c>
      <c r="E10" s="41">
        <v>405</v>
      </c>
      <c r="F10" s="41">
        <v>1</v>
      </c>
      <c r="G10" s="41"/>
      <c r="H10">
        <v>32</v>
      </c>
      <c r="I10">
        <v>155</v>
      </c>
      <c r="J10">
        <v>109</v>
      </c>
      <c r="K10">
        <v>66</v>
      </c>
      <c r="L10">
        <v>128</v>
      </c>
      <c r="M10">
        <v>1789</v>
      </c>
      <c r="N10" t="str">
        <f t="shared" si="0"/>
        <v>Cobble</v>
      </c>
      <c r="O10" t="str">
        <f t="shared" si="1"/>
        <v>SC2</v>
      </c>
      <c r="P10" t="s">
        <v>53</v>
      </c>
    </row>
    <row r="11" spans="1:19" x14ac:dyDescent="0.25">
      <c r="A11" s="39">
        <v>97</v>
      </c>
      <c r="B11" s="38">
        <v>111684</v>
      </c>
      <c r="C11" s="38">
        <v>230000111684</v>
      </c>
      <c r="D11" s="41">
        <v>106</v>
      </c>
      <c r="E11" s="40">
        <v>406</v>
      </c>
      <c r="F11" s="40">
        <v>1</v>
      </c>
      <c r="G11" s="40">
        <v>1</v>
      </c>
      <c r="H11">
        <v>32</v>
      </c>
      <c r="I11">
        <v>198</v>
      </c>
      <c r="J11">
        <v>117</v>
      </c>
      <c r="K11">
        <v>64</v>
      </c>
      <c r="L11">
        <v>128</v>
      </c>
      <c r="M11">
        <v>2248</v>
      </c>
      <c r="N11" t="str">
        <f t="shared" si="0"/>
        <v>Cobble</v>
      </c>
      <c r="O11" t="str">
        <f t="shared" si="1"/>
        <v>SC2</v>
      </c>
      <c r="P11" t="s">
        <v>53</v>
      </c>
    </row>
    <row r="12" spans="1:19" ht="15.75" thickBot="1" x14ac:dyDescent="0.3">
      <c r="A12" s="44">
        <v>294</v>
      </c>
      <c r="B12" s="45">
        <v>111541</v>
      </c>
      <c r="C12" s="38">
        <v>230000111541</v>
      </c>
      <c r="D12" s="40">
        <v>107</v>
      </c>
      <c r="E12" s="41">
        <v>407</v>
      </c>
      <c r="F12" s="41">
        <v>1</v>
      </c>
      <c r="G12" s="41">
        <v>1</v>
      </c>
      <c r="H12" s="43">
        <v>32</v>
      </c>
      <c r="I12" s="43">
        <v>356</v>
      </c>
      <c r="J12" s="43">
        <v>290</v>
      </c>
      <c r="K12" s="43">
        <v>138</v>
      </c>
      <c r="L12" t="s">
        <v>68</v>
      </c>
      <c r="M12" s="43">
        <v>14100</v>
      </c>
      <c r="N12" t="str">
        <f t="shared" si="0"/>
        <v>Boulder</v>
      </c>
      <c r="O12" t="s">
        <v>69</v>
      </c>
      <c r="P12" t="s">
        <v>64</v>
      </c>
    </row>
    <row r="13" spans="1:19" x14ac:dyDescent="0.25">
      <c r="A13" s="42">
        <v>261</v>
      </c>
      <c r="B13" s="38">
        <v>607534</v>
      </c>
      <c r="C13" s="38">
        <v>228000607534</v>
      </c>
      <c r="D13" s="41">
        <v>108</v>
      </c>
      <c r="E13" s="40">
        <v>408</v>
      </c>
      <c r="F13" s="40">
        <v>1</v>
      </c>
      <c r="G13" s="40">
        <v>1</v>
      </c>
      <c r="H13">
        <v>23</v>
      </c>
      <c r="I13">
        <v>70</v>
      </c>
      <c r="J13">
        <v>63</v>
      </c>
      <c r="K13">
        <v>55</v>
      </c>
      <c r="L13" s="43">
        <v>64</v>
      </c>
      <c r="M13" s="43">
        <v>654</v>
      </c>
      <c r="N13" t="str">
        <f t="shared" si="0"/>
        <v>Gravel</v>
      </c>
      <c r="O13" t="str">
        <f t="shared" si="1"/>
        <v>VCG2</v>
      </c>
      <c r="P13" t="s">
        <v>52</v>
      </c>
      <c r="R13" s="51" t="s">
        <v>71</v>
      </c>
      <c r="S13" s="52"/>
    </row>
    <row r="14" spans="1:19" x14ac:dyDescent="0.25">
      <c r="A14" s="42">
        <v>222</v>
      </c>
      <c r="B14" s="38">
        <v>607505</v>
      </c>
      <c r="C14" s="38">
        <v>228000607505</v>
      </c>
      <c r="D14" s="46">
        <v>109</v>
      </c>
      <c r="E14" s="41">
        <v>409</v>
      </c>
      <c r="F14" s="41">
        <v>1</v>
      </c>
      <c r="G14" s="41">
        <v>1</v>
      </c>
      <c r="H14">
        <v>23</v>
      </c>
      <c r="I14">
        <v>94</v>
      </c>
      <c r="J14">
        <v>61</v>
      </c>
      <c r="K14">
        <v>41</v>
      </c>
      <c r="L14">
        <v>64</v>
      </c>
      <c r="M14">
        <v>336</v>
      </c>
      <c r="N14" t="str">
        <f t="shared" si="0"/>
        <v>Gravel</v>
      </c>
      <c r="O14" t="str">
        <f t="shared" si="1"/>
        <v>VCG2</v>
      </c>
      <c r="P14" t="s">
        <v>52</v>
      </c>
      <c r="R14" s="24" t="s">
        <v>50</v>
      </c>
      <c r="S14" s="25">
        <f>COUNTIF(P5:P104, "MG")</f>
        <v>0</v>
      </c>
    </row>
    <row r="15" spans="1:19" x14ac:dyDescent="0.25">
      <c r="A15" s="39">
        <v>96</v>
      </c>
      <c r="B15" s="38">
        <v>111683</v>
      </c>
      <c r="C15" s="38">
        <v>230000111683</v>
      </c>
      <c r="D15" s="41">
        <v>110</v>
      </c>
      <c r="E15" s="40">
        <v>410</v>
      </c>
      <c r="F15" s="40">
        <v>1</v>
      </c>
      <c r="G15" s="40">
        <v>1</v>
      </c>
      <c r="H15">
        <v>32</v>
      </c>
      <c r="I15">
        <v>132</v>
      </c>
      <c r="J15">
        <v>90</v>
      </c>
      <c r="K15">
        <v>80</v>
      </c>
      <c r="L15">
        <v>128</v>
      </c>
      <c r="M15">
        <v>1427</v>
      </c>
      <c r="N15" t="str">
        <f t="shared" si="0"/>
        <v>Cobble</v>
      </c>
      <c r="O15" t="str">
        <f t="shared" si="1"/>
        <v>SC2</v>
      </c>
      <c r="P15" t="s">
        <v>53</v>
      </c>
      <c r="R15" s="24" t="s">
        <v>51</v>
      </c>
      <c r="S15" s="25">
        <f>COUNTIF(P5:P104, "CG")</f>
        <v>0</v>
      </c>
    </row>
    <row r="16" spans="1:19" x14ac:dyDescent="0.25">
      <c r="A16" s="39">
        <v>91</v>
      </c>
      <c r="B16" s="38">
        <v>111737</v>
      </c>
      <c r="C16" s="38">
        <v>230000111737</v>
      </c>
      <c r="D16" s="41">
        <v>111</v>
      </c>
      <c r="E16" s="41">
        <v>411</v>
      </c>
      <c r="F16" s="58">
        <v>1</v>
      </c>
      <c r="G16" s="58" t="s">
        <v>65</v>
      </c>
      <c r="H16">
        <v>32</v>
      </c>
      <c r="I16">
        <v>169</v>
      </c>
      <c r="J16">
        <v>138</v>
      </c>
      <c r="K16">
        <v>82</v>
      </c>
      <c r="L16">
        <v>128</v>
      </c>
      <c r="M16">
        <v>2929</v>
      </c>
      <c r="N16" t="str">
        <f t="shared" si="0"/>
        <v>Cobble</v>
      </c>
      <c r="O16" t="str">
        <f t="shared" si="1"/>
        <v>SC2</v>
      </c>
      <c r="P16" t="s">
        <v>53</v>
      </c>
      <c r="Q16" s="60" t="s">
        <v>87</v>
      </c>
      <c r="R16" s="24" t="s">
        <v>52</v>
      </c>
      <c r="S16" s="25">
        <f>COUNTIF(P5:P104, "MG")</f>
        <v>0</v>
      </c>
    </row>
    <row r="17" spans="1:19" x14ac:dyDescent="0.25">
      <c r="A17" s="39">
        <v>92</v>
      </c>
      <c r="B17" s="38">
        <v>111641</v>
      </c>
      <c r="C17" s="38">
        <v>230000111641</v>
      </c>
      <c r="D17" s="41">
        <v>112</v>
      </c>
      <c r="E17" s="40">
        <v>412</v>
      </c>
      <c r="F17" s="40">
        <v>1</v>
      </c>
      <c r="G17" s="40"/>
      <c r="H17">
        <v>32</v>
      </c>
      <c r="I17">
        <v>124</v>
      </c>
      <c r="J17">
        <v>104</v>
      </c>
      <c r="K17">
        <v>56</v>
      </c>
      <c r="L17">
        <v>90</v>
      </c>
      <c r="M17">
        <v>1093</v>
      </c>
      <c r="N17" t="str">
        <f t="shared" si="0"/>
        <v>Cobble</v>
      </c>
      <c r="O17" t="str">
        <f t="shared" si="1"/>
        <v>SC1</v>
      </c>
      <c r="P17" t="s">
        <v>53</v>
      </c>
      <c r="R17" s="24" t="s">
        <v>53</v>
      </c>
      <c r="S17" s="25">
        <f>COUNTIF(P5:P104, "SC")</f>
        <v>66</v>
      </c>
    </row>
    <row r="18" spans="1:19" x14ac:dyDescent="0.25">
      <c r="A18" s="42">
        <v>229</v>
      </c>
      <c r="B18" s="38">
        <v>607513</v>
      </c>
      <c r="C18" s="38">
        <v>228000607513</v>
      </c>
      <c r="D18" s="41">
        <v>113</v>
      </c>
      <c r="E18" s="41">
        <v>413</v>
      </c>
      <c r="F18" s="41">
        <v>1</v>
      </c>
      <c r="G18" s="41">
        <v>1</v>
      </c>
      <c r="H18">
        <v>23</v>
      </c>
      <c r="I18">
        <v>91</v>
      </c>
      <c r="J18">
        <v>60</v>
      </c>
      <c r="K18">
        <v>38</v>
      </c>
      <c r="L18" s="43">
        <v>64</v>
      </c>
      <c r="M18">
        <v>273</v>
      </c>
      <c r="N18" t="str">
        <f t="shared" si="0"/>
        <v>Gravel</v>
      </c>
      <c r="O18" t="str">
        <f t="shared" si="1"/>
        <v>VCG2</v>
      </c>
      <c r="P18" t="s">
        <v>52</v>
      </c>
      <c r="R18" s="24" t="s">
        <v>60</v>
      </c>
      <c r="S18" s="25">
        <f>COUNTIF(P5:P104, "LC")</f>
        <v>7</v>
      </c>
    </row>
    <row r="19" spans="1:19" x14ac:dyDescent="0.25">
      <c r="A19" s="39">
        <v>85</v>
      </c>
      <c r="B19" s="38">
        <v>111644</v>
      </c>
      <c r="C19" s="38">
        <v>230000111644</v>
      </c>
      <c r="D19" s="41">
        <v>114</v>
      </c>
      <c r="E19" s="40">
        <v>414</v>
      </c>
      <c r="F19" s="40">
        <v>1</v>
      </c>
      <c r="G19" s="40">
        <v>1</v>
      </c>
      <c r="H19">
        <v>32</v>
      </c>
      <c r="I19">
        <v>135</v>
      </c>
      <c r="J19">
        <v>93</v>
      </c>
      <c r="K19">
        <v>72</v>
      </c>
      <c r="L19">
        <v>90</v>
      </c>
      <c r="M19">
        <v>1442</v>
      </c>
      <c r="N19" t="str">
        <f t="shared" si="0"/>
        <v>Cobble</v>
      </c>
      <c r="O19" t="str">
        <f t="shared" si="1"/>
        <v>SC1</v>
      </c>
      <c r="P19" t="s">
        <v>53</v>
      </c>
      <c r="R19" s="29" t="s">
        <v>64</v>
      </c>
      <c r="S19" s="25">
        <f>COUNTIF(P5:P104, "SB")</f>
        <v>3</v>
      </c>
    </row>
    <row r="20" spans="1:19" ht="15.75" thickBot="1" x14ac:dyDescent="0.3">
      <c r="A20" s="39">
        <v>84</v>
      </c>
      <c r="B20" s="38">
        <v>111632</v>
      </c>
      <c r="C20" s="38">
        <v>230000111632</v>
      </c>
      <c r="D20" s="41">
        <v>115</v>
      </c>
      <c r="E20" s="41">
        <v>415</v>
      </c>
      <c r="F20" s="41">
        <v>1</v>
      </c>
      <c r="G20" s="41"/>
      <c r="H20">
        <v>32</v>
      </c>
      <c r="I20">
        <v>124</v>
      </c>
      <c r="J20">
        <v>96</v>
      </c>
      <c r="K20">
        <v>53</v>
      </c>
      <c r="L20">
        <v>90</v>
      </c>
      <c r="M20">
        <v>802</v>
      </c>
      <c r="N20" t="str">
        <f t="shared" si="0"/>
        <v>Cobble</v>
      </c>
      <c r="O20" t="str">
        <f t="shared" si="1"/>
        <v>SC1</v>
      </c>
      <c r="P20" t="s">
        <v>53</v>
      </c>
      <c r="R20" s="33" t="s">
        <v>63</v>
      </c>
      <c r="S20" s="53">
        <f>SUM(S14:S19)</f>
        <v>76</v>
      </c>
    </row>
    <row r="21" spans="1:19" ht="15.75" thickBot="1" x14ac:dyDescent="0.3">
      <c r="A21" s="39">
        <v>86</v>
      </c>
      <c r="B21" s="38">
        <v>111695</v>
      </c>
      <c r="C21" s="38">
        <v>230000111695</v>
      </c>
      <c r="D21" s="41">
        <v>116</v>
      </c>
      <c r="E21" s="40">
        <v>416</v>
      </c>
      <c r="F21" s="40">
        <v>1</v>
      </c>
      <c r="G21" s="40">
        <v>1</v>
      </c>
      <c r="H21">
        <v>32</v>
      </c>
      <c r="I21">
        <v>120</v>
      </c>
      <c r="J21">
        <v>97</v>
      </c>
      <c r="K21">
        <v>77</v>
      </c>
      <c r="L21">
        <v>90</v>
      </c>
      <c r="M21">
        <v>1034</v>
      </c>
      <c r="N21" t="str">
        <f t="shared" si="0"/>
        <v>Cobble</v>
      </c>
      <c r="O21" t="str">
        <f t="shared" si="1"/>
        <v>SC1</v>
      </c>
      <c r="P21" t="s">
        <v>53</v>
      </c>
    </row>
    <row r="22" spans="1:19" x14ac:dyDescent="0.25">
      <c r="A22" s="42">
        <v>245</v>
      </c>
      <c r="B22" s="38">
        <v>607532</v>
      </c>
      <c r="C22" s="38">
        <v>228000607532</v>
      </c>
      <c r="D22" s="41">
        <v>117</v>
      </c>
      <c r="E22" s="41">
        <v>417</v>
      </c>
      <c r="F22" s="41">
        <v>1</v>
      </c>
      <c r="G22" s="41">
        <v>1</v>
      </c>
      <c r="H22">
        <v>23</v>
      </c>
      <c r="I22">
        <v>90</v>
      </c>
      <c r="J22">
        <v>55</v>
      </c>
      <c r="K22">
        <v>42</v>
      </c>
      <c r="L22" s="43">
        <v>64</v>
      </c>
      <c r="M22" s="43">
        <v>446</v>
      </c>
      <c r="N22" t="str">
        <f t="shared" si="0"/>
        <v>Gravel</v>
      </c>
      <c r="O22" t="str">
        <f t="shared" si="1"/>
        <v>VCG2</v>
      </c>
      <c r="P22" t="s">
        <v>52</v>
      </c>
      <c r="R22" s="51" t="s">
        <v>72</v>
      </c>
      <c r="S22" s="52"/>
    </row>
    <row r="23" spans="1:19" x14ac:dyDescent="0.25">
      <c r="A23" s="39">
        <v>87</v>
      </c>
      <c r="B23" s="38">
        <v>111631</v>
      </c>
      <c r="C23" s="38">
        <v>230000111631</v>
      </c>
      <c r="D23" s="41">
        <v>118</v>
      </c>
      <c r="E23" s="40">
        <v>418</v>
      </c>
      <c r="F23" s="40">
        <v>1</v>
      </c>
      <c r="G23" s="40">
        <v>1</v>
      </c>
      <c r="H23">
        <v>32</v>
      </c>
      <c r="I23">
        <v>97</v>
      </c>
      <c r="J23">
        <v>56</v>
      </c>
      <c r="K23">
        <v>50</v>
      </c>
      <c r="L23" s="43">
        <v>64</v>
      </c>
      <c r="M23">
        <v>363</v>
      </c>
      <c r="N23" t="str">
        <f t="shared" si="0"/>
        <v>Gravel</v>
      </c>
      <c r="O23" t="str">
        <f t="shared" si="1"/>
        <v>VCG2</v>
      </c>
      <c r="P23" t="s">
        <v>52</v>
      </c>
      <c r="R23" s="24" t="s">
        <v>50</v>
      </c>
      <c r="S23" s="25">
        <f>COUNTIF(P105:P204, "MG")</f>
        <v>0</v>
      </c>
    </row>
    <row r="24" spans="1:19" x14ac:dyDescent="0.25">
      <c r="A24" s="39">
        <v>100</v>
      </c>
      <c r="B24" s="38">
        <v>111689</v>
      </c>
      <c r="C24" s="38">
        <v>230000111689</v>
      </c>
      <c r="D24" s="41">
        <v>119</v>
      </c>
      <c r="E24" s="41">
        <v>419</v>
      </c>
      <c r="F24" s="58">
        <v>1</v>
      </c>
      <c r="G24" s="58" t="s">
        <v>65</v>
      </c>
      <c r="H24">
        <v>32</v>
      </c>
      <c r="I24">
        <v>141</v>
      </c>
      <c r="J24">
        <v>84</v>
      </c>
      <c r="K24">
        <v>37</v>
      </c>
      <c r="L24">
        <v>90</v>
      </c>
      <c r="M24">
        <v>888</v>
      </c>
      <c r="N24" t="str">
        <f t="shared" si="0"/>
        <v>Cobble</v>
      </c>
      <c r="O24" t="str">
        <f t="shared" si="1"/>
        <v>SC1</v>
      </c>
      <c r="P24" t="s">
        <v>53</v>
      </c>
      <c r="Q24" s="60" t="s">
        <v>87</v>
      </c>
      <c r="R24" s="24" t="s">
        <v>51</v>
      </c>
      <c r="S24" s="25">
        <f>COUNTIF(P105:P204, "CG")</f>
        <v>0</v>
      </c>
    </row>
    <row r="25" spans="1:19" x14ac:dyDescent="0.25">
      <c r="A25" s="42">
        <v>239</v>
      </c>
      <c r="B25" s="38">
        <v>607533</v>
      </c>
      <c r="C25" s="38">
        <v>228000607533</v>
      </c>
      <c r="D25" s="41">
        <v>120</v>
      </c>
      <c r="E25" s="40">
        <v>420</v>
      </c>
      <c r="F25" s="40">
        <v>1</v>
      </c>
      <c r="G25" s="40">
        <v>1</v>
      </c>
      <c r="H25">
        <v>23</v>
      </c>
      <c r="I25">
        <v>89</v>
      </c>
      <c r="J25">
        <v>65</v>
      </c>
      <c r="K25">
        <v>52</v>
      </c>
      <c r="L25" s="43">
        <v>64</v>
      </c>
      <c r="M25" s="43">
        <v>400</v>
      </c>
      <c r="N25" t="str">
        <f t="shared" si="0"/>
        <v>Gravel</v>
      </c>
      <c r="O25" t="str">
        <f t="shared" si="1"/>
        <v>VCG2</v>
      </c>
      <c r="P25" t="s">
        <v>52</v>
      </c>
      <c r="R25" s="24" t="s">
        <v>52</v>
      </c>
      <c r="S25" s="25">
        <f>COUNTIF(P105:P204, "VCG")</f>
        <v>23</v>
      </c>
    </row>
    <row r="26" spans="1:19" x14ac:dyDescent="0.25">
      <c r="A26" s="39">
        <v>88</v>
      </c>
      <c r="B26" s="38">
        <v>111712</v>
      </c>
      <c r="C26" s="38">
        <v>230000111712</v>
      </c>
      <c r="D26" s="41">
        <v>121</v>
      </c>
      <c r="E26" s="41">
        <v>421</v>
      </c>
      <c r="F26" s="41">
        <v>1</v>
      </c>
      <c r="G26" s="41">
        <v>1</v>
      </c>
      <c r="H26">
        <v>32</v>
      </c>
      <c r="I26">
        <v>176</v>
      </c>
      <c r="J26">
        <v>113</v>
      </c>
      <c r="K26">
        <v>74</v>
      </c>
      <c r="L26">
        <v>128</v>
      </c>
      <c r="M26">
        <v>2062</v>
      </c>
      <c r="N26" t="str">
        <f t="shared" si="0"/>
        <v>Cobble</v>
      </c>
      <c r="O26" t="str">
        <f t="shared" si="1"/>
        <v>SC2</v>
      </c>
      <c r="P26" t="s">
        <v>53</v>
      </c>
      <c r="R26" s="24" t="s">
        <v>53</v>
      </c>
      <c r="S26" s="25">
        <f>COUNTIF(P105:P204, "SC")</f>
        <v>68</v>
      </c>
    </row>
    <row r="27" spans="1:19" x14ac:dyDescent="0.25">
      <c r="A27" s="39">
        <v>115</v>
      </c>
      <c r="B27" s="38">
        <v>111534</v>
      </c>
      <c r="C27" s="38">
        <v>230000111534</v>
      </c>
      <c r="D27" s="41">
        <v>122</v>
      </c>
      <c r="E27" s="40">
        <v>422</v>
      </c>
      <c r="F27" s="40">
        <v>1</v>
      </c>
      <c r="G27" s="61">
        <v>1</v>
      </c>
      <c r="H27">
        <v>32</v>
      </c>
      <c r="I27">
        <v>157</v>
      </c>
      <c r="J27">
        <v>135</v>
      </c>
      <c r="K27">
        <v>130</v>
      </c>
      <c r="L27">
        <v>180</v>
      </c>
      <c r="M27">
        <v>3638</v>
      </c>
      <c r="N27" t="str">
        <f t="shared" si="0"/>
        <v>Cobble</v>
      </c>
      <c r="O27" t="str">
        <f t="shared" si="1"/>
        <v>LC1</v>
      </c>
      <c r="P27" t="s">
        <v>60</v>
      </c>
      <c r="R27" s="24" t="s">
        <v>60</v>
      </c>
      <c r="S27" s="25">
        <f>COUNTIF(P105:P204, "LC")</f>
        <v>7</v>
      </c>
    </row>
    <row r="28" spans="1:19" x14ac:dyDescent="0.25">
      <c r="A28" s="42">
        <v>273</v>
      </c>
      <c r="B28" s="38">
        <v>607520</v>
      </c>
      <c r="C28" s="38">
        <v>228000607520</v>
      </c>
      <c r="D28" s="41">
        <v>123</v>
      </c>
      <c r="E28" s="41">
        <v>423</v>
      </c>
      <c r="F28" s="41">
        <v>1</v>
      </c>
      <c r="G28" s="41">
        <v>1</v>
      </c>
      <c r="H28">
        <v>23</v>
      </c>
      <c r="I28">
        <v>90</v>
      </c>
      <c r="J28">
        <v>64</v>
      </c>
      <c r="K28">
        <v>52</v>
      </c>
      <c r="L28" s="43">
        <v>64</v>
      </c>
      <c r="M28" s="43">
        <v>543</v>
      </c>
      <c r="N28" t="str">
        <f t="shared" si="0"/>
        <v>Gravel</v>
      </c>
      <c r="O28" t="str">
        <f t="shared" si="1"/>
        <v>VCG2</v>
      </c>
      <c r="P28" t="s">
        <v>52</v>
      </c>
      <c r="R28" s="29" t="s">
        <v>64</v>
      </c>
      <c r="S28" s="25">
        <f>COUNTIF(P105:P204, "SB")</f>
        <v>2</v>
      </c>
    </row>
    <row r="29" spans="1:19" ht="15.75" thickBot="1" x14ac:dyDescent="0.3">
      <c r="A29" s="39">
        <v>81</v>
      </c>
      <c r="B29" s="38">
        <v>111598</v>
      </c>
      <c r="C29" s="38">
        <v>230000111598</v>
      </c>
      <c r="D29" s="41">
        <v>124</v>
      </c>
      <c r="E29" s="40">
        <v>424</v>
      </c>
      <c r="F29" s="40">
        <v>1</v>
      </c>
      <c r="G29" s="40"/>
      <c r="H29">
        <v>32</v>
      </c>
      <c r="I29">
        <v>142</v>
      </c>
      <c r="J29">
        <v>104</v>
      </c>
      <c r="K29">
        <v>54</v>
      </c>
      <c r="L29">
        <v>128</v>
      </c>
      <c r="M29">
        <v>1046</v>
      </c>
      <c r="N29" t="str">
        <f t="shared" si="0"/>
        <v>Cobble</v>
      </c>
      <c r="O29" t="str">
        <f t="shared" si="1"/>
        <v>SC2</v>
      </c>
      <c r="P29" t="s">
        <v>53</v>
      </c>
      <c r="R29" s="33" t="s">
        <v>63</v>
      </c>
      <c r="S29" s="53">
        <f>SUM(S23:S28)</f>
        <v>100</v>
      </c>
    </row>
    <row r="30" spans="1:19" x14ac:dyDescent="0.25">
      <c r="A30" s="39">
        <v>114</v>
      </c>
      <c r="B30" s="38">
        <v>111741</v>
      </c>
      <c r="C30" s="38">
        <v>230000111741</v>
      </c>
      <c r="D30" s="41">
        <v>125</v>
      </c>
      <c r="E30" s="41">
        <v>425</v>
      </c>
      <c r="F30" s="41">
        <v>1</v>
      </c>
      <c r="G30" s="41"/>
      <c r="H30">
        <v>32</v>
      </c>
      <c r="I30">
        <v>148</v>
      </c>
      <c r="J30">
        <v>100</v>
      </c>
      <c r="K30">
        <v>84</v>
      </c>
      <c r="L30">
        <v>128</v>
      </c>
      <c r="M30">
        <v>1958</v>
      </c>
      <c r="N30" t="str">
        <f t="shared" si="0"/>
        <v>Cobble</v>
      </c>
      <c r="O30" t="str">
        <f t="shared" si="1"/>
        <v>SC2</v>
      </c>
      <c r="P30" t="s">
        <v>53</v>
      </c>
    </row>
    <row r="31" spans="1:19" ht="15.75" thickBot="1" x14ac:dyDescent="0.3">
      <c r="A31" s="42">
        <v>231</v>
      </c>
      <c r="B31" s="38">
        <v>607546</v>
      </c>
      <c r="C31" s="38">
        <v>228000607546</v>
      </c>
      <c r="D31" s="41">
        <v>126</v>
      </c>
      <c r="E31" s="40">
        <v>426</v>
      </c>
      <c r="F31" s="40">
        <v>1</v>
      </c>
      <c r="G31" s="40">
        <v>1</v>
      </c>
      <c r="H31">
        <v>23</v>
      </c>
      <c r="I31">
        <v>97</v>
      </c>
      <c r="J31">
        <v>71</v>
      </c>
      <c r="K31">
        <v>35</v>
      </c>
      <c r="L31" s="43">
        <v>64</v>
      </c>
      <c r="M31">
        <v>338</v>
      </c>
      <c r="N31" t="str">
        <f t="shared" si="0"/>
        <v>Gravel</v>
      </c>
      <c r="O31" t="str">
        <f t="shared" si="1"/>
        <v>VCG2</v>
      </c>
      <c r="P31" t="s">
        <v>52</v>
      </c>
    </row>
    <row r="32" spans="1:19" x14ac:dyDescent="0.25">
      <c r="A32" s="39">
        <v>180</v>
      </c>
      <c r="B32" s="38">
        <v>111523</v>
      </c>
      <c r="C32" s="38">
        <v>230000111523</v>
      </c>
      <c r="D32" s="41">
        <v>127</v>
      </c>
      <c r="E32" s="41">
        <v>427</v>
      </c>
      <c r="F32" s="40">
        <v>1</v>
      </c>
      <c r="G32" s="40">
        <v>1</v>
      </c>
      <c r="H32">
        <v>32</v>
      </c>
      <c r="I32">
        <v>150</v>
      </c>
      <c r="J32">
        <v>109</v>
      </c>
      <c r="K32">
        <v>78</v>
      </c>
      <c r="L32">
        <v>128</v>
      </c>
      <c r="M32">
        <v>1992</v>
      </c>
      <c r="N32" t="str">
        <f t="shared" si="0"/>
        <v>Cobble</v>
      </c>
      <c r="O32" t="str">
        <f t="shared" si="1"/>
        <v>SC2</v>
      </c>
      <c r="P32" t="s">
        <v>53</v>
      </c>
      <c r="R32" s="32">
        <v>1</v>
      </c>
      <c r="S32" s="34">
        <f>COUNTIF(G5:G308, "1")</f>
        <v>67</v>
      </c>
    </row>
    <row r="33" spans="1:19" x14ac:dyDescent="0.25">
      <c r="A33" s="39">
        <v>109</v>
      </c>
      <c r="B33" s="38">
        <v>111698</v>
      </c>
      <c r="C33" s="38">
        <v>230000111698</v>
      </c>
      <c r="D33" s="41">
        <v>128</v>
      </c>
      <c r="E33" s="40">
        <v>428</v>
      </c>
      <c r="F33" s="40">
        <v>1</v>
      </c>
      <c r="G33" s="40">
        <v>1</v>
      </c>
      <c r="H33">
        <v>32</v>
      </c>
      <c r="I33">
        <v>89</v>
      </c>
      <c r="J33">
        <v>82</v>
      </c>
      <c r="K33">
        <v>70</v>
      </c>
      <c r="L33">
        <v>90</v>
      </c>
      <c r="M33">
        <v>771</v>
      </c>
      <c r="N33" t="str">
        <f t="shared" si="0"/>
        <v>Cobble</v>
      </c>
      <c r="O33" t="str">
        <f t="shared" si="1"/>
        <v>SC1</v>
      </c>
      <c r="P33" t="s">
        <v>53</v>
      </c>
      <c r="R33" s="29" t="s">
        <v>73</v>
      </c>
      <c r="S33" s="35">
        <f>COUNTIF(G5:G308, "2A")</f>
        <v>34</v>
      </c>
    </row>
    <row r="34" spans="1:19" x14ac:dyDescent="0.25">
      <c r="A34" s="39">
        <v>119</v>
      </c>
      <c r="B34" s="38">
        <v>111643</v>
      </c>
      <c r="C34" s="38">
        <v>230000111643</v>
      </c>
      <c r="D34" s="41">
        <v>129</v>
      </c>
      <c r="E34" s="41">
        <v>429</v>
      </c>
      <c r="F34" s="41">
        <v>1</v>
      </c>
      <c r="G34" s="41">
        <v>1</v>
      </c>
      <c r="H34">
        <v>32</v>
      </c>
      <c r="I34">
        <v>184</v>
      </c>
      <c r="J34">
        <v>125</v>
      </c>
      <c r="K34">
        <v>58</v>
      </c>
      <c r="L34">
        <v>128</v>
      </c>
      <c r="M34">
        <v>2352</v>
      </c>
      <c r="N34" t="str">
        <f t="shared" si="0"/>
        <v>Cobble</v>
      </c>
      <c r="O34" t="str">
        <f t="shared" si="1"/>
        <v>SC2</v>
      </c>
      <c r="P34" t="s">
        <v>53</v>
      </c>
      <c r="R34" s="29" t="s">
        <v>74</v>
      </c>
      <c r="S34" s="36">
        <f>COUNTIF(G5:G308, "2B")</f>
        <v>30</v>
      </c>
    </row>
    <row r="35" spans="1:19" ht="15.75" thickBot="1" x14ac:dyDescent="0.3">
      <c r="A35" s="42">
        <v>243</v>
      </c>
      <c r="B35" s="38">
        <v>607537</v>
      </c>
      <c r="C35" s="38">
        <v>228000607537</v>
      </c>
      <c r="D35" s="41">
        <v>130</v>
      </c>
      <c r="E35" s="40">
        <v>430</v>
      </c>
      <c r="F35" s="40">
        <v>1</v>
      </c>
      <c r="G35" s="40">
        <v>1</v>
      </c>
      <c r="H35">
        <v>23</v>
      </c>
      <c r="I35">
        <v>95</v>
      </c>
      <c r="J35">
        <v>61</v>
      </c>
      <c r="K35">
        <v>35</v>
      </c>
      <c r="L35" s="43">
        <v>64</v>
      </c>
      <c r="M35" s="43">
        <v>458</v>
      </c>
      <c r="N35" t="str">
        <f t="shared" si="0"/>
        <v>Gravel</v>
      </c>
      <c r="O35" t="str">
        <f t="shared" si="1"/>
        <v>VCG2</v>
      </c>
      <c r="P35" t="s">
        <v>52</v>
      </c>
      <c r="R35" s="33" t="s">
        <v>65</v>
      </c>
      <c r="S35" s="62">
        <f>COUNTIF(G6:G309, "GravelAug")</f>
        <v>3</v>
      </c>
    </row>
    <row r="36" spans="1:19" x14ac:dyDescent="0.25">
      <c r="A36" s="39">
        <v>120</v>
      </c>
      <c r="B36" s="38">
        <v>111734</v>
      </c>
      <c r="C36" s="38">
        <v>230000111734</v>
      </c>
      <c r="D36" s="41">
        <v>131</v>
      </c>
      <c r="E36" s="41">
        <v>431</v>
      </c>
      <c r="F36" s="41">
        <v>1</v>
      </c>
      <c r="G36" s="41">
        <v>1</v>
      </c>
      <c r="H36">
        <v>32</v>
      </c>
      <c r="I36">
        <v>120</v>
      </c>
      <c r="J36">
        <v>104</v>
      </c>
      <c r="K36">
        <v>64</v>
      </c>
      <c r="L36">
        <v>128</v>
      </c>
      <c r="M36">
        <v>1233</v>
      </c>
      <c r="N36" t="str">
        <f t="shared" si="0"/>
        <v>Cobble</v>
      </c>
      <c r="O36" t="str">
        <f t="shared" si="1"/>
        <v>SC2</v>
      </c>
      <c r="P36" t="s">
        <v>53</v>
      </c>
    </row>
    <row r="37" spans="1:19" x14ac:dyDescent="0.25">
      <c r="A37" s="39">
        <v>110</v>
      </c>
      <c r="B37" s="38">
        <v>111651</v>
      </c>
      <c r="C37" s="38">
        <v>230000111651</v>
      </c>
      <c r="D37" s="41">
        <v>132</v>
      </c>
      <c r="E37" s="40">
        <v>432</v>
      </c>
      <c r="F37" s="40">
        <v>1</v>
      </c>
      <c r="G37" s="40"/>
      <c r="H37">
        <v>32</v>
      </c>
      <c r="I37">
        <v>117</v>
      </c>
      <c r="J37">
        <v>111</v>
      </c>
      <c r="K37">
        <v>49</v>
      </c>
      <c r="L37">
        <v>90</v>
      </c>
      <c r="M37">
        <v>767</v>
      </c>
      <c r="N37" t="str">
        <f t="shared" si="0"/>
        <v>Cobble</v>
      </c>
      <c r="O37" t="str">
        <f t="shared" si="1"/>
        <v>SC1</v>
      </c>
      <c r="P37" t="s">
        <v>53</v>
      </c>
    </row>
    <row r="38" spans="1:19" x14ac:dyDescent="0.25">
      <c r="A38" s="44">
        <v>302</v>
      </c>
      <c r="B38" s="45">
        <v>111733</v>
      </c>
      <c r="C38" s="38">
        <v>230000111733</v>
      </c>
      <c r="D38" s="41">
        <v>133</v>
      </c>
      <c r="E38" s="41">
        <v>433</v>
      </c>
      <c r="F38" s="41">
        <v>1</v>
      </c>
      <c r="G38" s="41">
        <v>1</v>
      </c>
      <c r="H38" s="43">
        <v>32</v>
      </c>
      <c r="I38" s="43">
        <v>303</v>
      </c>
      <c r="J38" s="43">
        <v>265</v>
      </c>
      <c r="K38" s="43">
        <v>148</v>
      </c>
      <c r="L38" t="s">
        <v>68</v>
      </c>
      <c r="M38" s="43">
        <v>15900</v>
      </c>
      <c r="N38" t="str">
        <f t="shared" si="0"/>
        <v>Boulder</v>
      </c>
      <c r="O38" t="s">
        <v>69</v>
      </c>
      <c r="P38" t="s">
        <v>64</v>
      </c>
    </row>
    <row r="39" spans="1:19" x14ac:dyDescent="0.25">
      <c r="A39" s="39">
        <v>117</v>
      </c>
      <c r="B39" s="38">
        <v>111679</v>
      </c>
      <c r="C39" s="38">
        <v>230000111679</v>
      </c>
      <c r="D39" s="41">
        <v>134</v>
      </c>
      <c r="E39" s="40">
        <v>434</v>
      </c>
      <c r="F39" s="40">
        <v>1</v>
      </c>
      <c r="G39" s="40"/>
      <c r="H39">
        <v>32</v>
      </c>
      <c r="I39">
        <v>141</v>
      </c>
      <c r="J39">
        <v>105</v>
      </c>
      <c r="K39">
        <v>79</v>
      </c>
      <c r="L39">
        <v>128</v>
      </c>
      <c r="M39">
        <v>1381</v>
      </c>
      <c r="N39" t="str">
        <f t="shared" si="0"/>
        <v>Cobble</v>
      </c>
      <c r="O39" t="str">
        <f t="shared" si="1"/>
        <v>SC2</v>
      </c>
      <c r="P39" t="s">
        <v>53</v>
      </c>
    </row>
    <row r="40" spans="1:19" x14ac:dyDescent="0.25">
      <c r="A40" s="39">
        <v>111</v>
      </c>
      <c r="B40" s="38">
        <v>111623</v>
      </c>
      <c r="C40" s="38">
        <v>230000111623</v>
      </c>
      <c r="D40" s="41">
        <v>135</v>
      </c>
      <c r="E40" s="41">
        <v>435</v>
      </c>
      <c r="F40" s="41">
        <v>1</v>
      </c>
      <c r="G40" s="41"/>
      <c r="H40">
        <v>32</v>
      </c>
      <c r="I40">
        <v>136</v>
      </c>
      <c r="J40">
        <v>109</v>
      </c>
      <c r="K40">
        <v>36</v>
      </c>
      <c r="L40">
        <v>90</v>
      </c>
      <c r="M40">
        <v>858</v>
      </c>
      <c r="N40" t="str">
        <f t="shared" si="0"/>
        <v>Cobble</v>
      </c>
      <c r="O40" t="str">
        <f t="shared" si="1"/>
        <v>SC1</v>
      </c>
      <c r="P40" t="s">
        <v>53</v>
      </c>
    </row>
    <row r="41" spans="1:19" x14ac:dyDescent="0.25">
      <c r="A41" s="39">
        <v>113</v>
      </c>
      <c r="B41" s="38">
        <v>111615</v>
      </c>
      <c r="C41" s="38">
        <v>230000111615</v>
      </c>
      <c r="D41" s="41">
        <v>136</v>
      </c>
      <c r="E41" s="40">
        <v>436</v>
      </c>
      <c r="F41" s="40">
        <v>1</v>
      </c>
      <c r="G41" s="40"/>
      <c r="H41">
        <v>32</v>
      </c>
      <c r="I41">
        <v>134</v>
      </c>
      <c r="J41">
        <v>115</v>
      </c>
      <c r="K41">
        <v>42</v>
      </c>
      <c r="L41">
        <v>128</v>
      </c>
      <c r="M41">
        <v>986</v>
      </c>
      <c r="N41" t="str">
        <f t="shared" si="0"/>
        <v>Cobble</v>
      </c>
      <c r="O41" t="str">
        <f t="shared" si="1"/>
        <v>SC2</v>
      </c>
      <c r="P41" t="s">
        <v>53</v>
      </c>
    </row>
    <row r="42" spans="1:19" x14ac:dyDescent="0.25">
      <c r="A42" s="39">
        <v>112</v>
      </c>
      <c r="B42" s="38">
        <v>111544</v>
      </c>
      <c r="C42" s="38">
        <v>230000111544</v>
      </c>
      <c r="D42" s="40">
        <v>137</v>
      </c>
      <c r="E42" s="41">
        <v>437</v>
      </c>
      <c r="F42" s="41">
        <v>1</v>
      </c>
      <c r="G42" s="41"/>
      <c r="H42">
        <v>32</v>
      </c>
      <c r="I42">
        <v>86</v>
      </c>
      <c r="J42">
        <v>73</v>
      </c>
      <c r="K42">
        <v>51</v>
      </c>
      <c r="L42">
        <v>90</v>
      </c>
      <c r="M42">
        <v>518</v>
      </c>
      <c r="N42" t="str">
        <f t="shared" si="0"/>
        <v>Cobble</v>
      </c>
      <c r="O42" t="str">
        <f t="shared" si="1"/>
        <v>SC1</v>
      </c>
      <c r="P42" t="s">
        <v>53</v>
      </c>
    </row>
    <row r="43" spans="1:19" x14ac:dyDescent="0.25">
      <c r="A43" s="39">
        <v>105</v>
      </c>
      <c r="B43" s="38">
        <v>111550</v>
      </c>
      <c r="C43" s="38">
        <v>230000111550</v>
      </c>
      <c r="D43" s="40">
        <v>138</v>
      </c>
      <c r="E43" s="40">
        <v>438</v>
      </c>
      <c r="F43" s="40">
        <v>1</v>
      </c>
      <c r="G43" s="40"/>
      <c r="H43">
        <v>32</v>
      </c>
      <c r="I43">
        <v>107</v>
      </c>
      <c r="J43">
        <v>91</v>
      </c>
      <c r="K43">
        <v>42</v>
      </c>
      <c r="L43">
        <v>90</v>
      </c>
      <c r="M43">
        <v>571</v>
      </c>
      <c r="N43" t="str">
        <f t="shared" si="0"/>
        <v>Cobble</v>
      </c>
      <c r="O43" t="str">
        <f t="shared" si="1"/>
        <v>SC1</v>
      </c>
      <c r="P43" t="s">
        <v>53</v>
      </c>
    </row>
    <row r="44" spans="1:19" x14ac:dyDescent="0.25">
      <c r="A44" s="42">
        <v>228</v>
      </c>
      <c r="B44" s="38">
        <v>607541</v>
      </c>
      <c r="C44" s="38">
        <v>228000607541</v>
      </c>
      <c r="D44" s="41">
        <v>139</v>
      </c>
      <c r="E44" s="41">
        <v>439</v>
      </c>
      <c r="F44" s="41">
        <v>1</v>
      </c>
      <c r="G44" s="41">
        <v>1</v>
      </c>
      <c r="H44">
        <v>23</v>
      </c>
      <c r="I44">
        <v>91</v>
      </c>
      <c r="J44">
        <v>64</v>
      </c>
      <c r="K44">
        <v>40</v>
      </c>
      <c r="L44" s="43">
        <v>64</v>
      </c>
      <c r="M44">
        <v>398</v>
      </c>
      <c r="N44" t="str">
        <f t="shared" si="0"/>
        <v>Gravel</v>
      </c>
      <c r="O44" t="str">
        <f t="shared" si="1"/>
        <v>VCG2</v>
      </c>
      <c r="P44" t="s">
        <v>52</v>
      </c>
    </row>
    <row r="45" spans="1:19" x14ac:dyDescent="0.25">
      <c r="A45" s="39">
        <v>123</v>
      </c>
      <c r="B45" s="38">
        <v>111517</v>
      </c>
      <c r="C45" s="38">
        <v>230000111517</v>
      </c>
      <c r="D45" s="41">
        <v>140</v>
      </c>
      <c r="E45" s="40">
        <v>440</v>
      </c>
      <c r="F45" s="40">
        <v>1</v>
      </c>
      <c r="G45" s="40"/>
      <c r="H45">
        <v>32</v>
      </c>
      <c r="I45">
        <v>142</v>
      </c>
      <c r="J45">
        <v>136</v>
      </c>
      <c r="K45">
        <v>46</v>
      </c>
      <c r="L45">
        <v>128</v>
      </c>
      <c r="M45">
        <v>1173</v>
      </c>
      <c r="N45" t="str">
        <f t="shared" si="0"/>
        <v>Cobble</v>
      </c>
      <c r="O45" t="str">
        <f t="shared" si="1"/>
        <v>SC2</v>
      </c>
      <c r="P45" t="s">
        <v>53</v>
      </c>
    </row>
    <row r="46" spans="1:19" x14ac:dyDescent="0.25">
      <c r="A46" s="39">
        <v>137</v>
      </c>
      <c r="B46" s="38">
        <v>111708</v>
      </c>
      <c r="C46" s="38">
        <v>230000111708</v>
      </c>
      <c r="D46" s="41">
        <v>141</v>
      </c>
      <c r="E46" s="41">
        <v>441</v>
      </c>
      <c r="F46" s="41">
        <v>1</v>
      </c>
      <c r="G46" s="41">
        <v>1</v>
      </c>
      <c r="H46">
        <v>32</v>
      </c>
      <c r="I46">
        <v>181</v>
      </c>
      <c r="J46">
        <v>124</v>
      </c>
      <c r="K46">
        <v>84</v>
      </c>
      <c r="L46">
        <v>128</v>
      </c>
      <c r="M46">
        <v>2277</v>
      </c>
      <c r="N46" t="str">
        <f t="shared" si="0"/>
        <v>Cobble</v>
      </c>
      <c r="O46" t="str">
        <f t="shared" si="1"/>
        <v>SC2</v>
      </c>
      <c r="P46" t="s">
        <v>53</v>
      </c>
    </row>
    <row r="47" spans="1:19" x14ac:dyDescent="0.25">
      <c r="A47" s="42">
        <v>232</v>
      </c>
      <c r="B47" s="45">
        <v>607524</v>
      </c>
      <c r="C47" s="38">
        <v>228000607524</v>
      </c>
      <c r="D47" s="41">
        <v>142</v>
      </c>
      <c r="E47" s="40">
        <v>442</v>
      </c>
      <c r="F47" s="40">
        <v>1</v>
      </c>
      <c r="G47" s="40">
        <v>1</v>
      </c>
      <c r="H47" s="43">
        <v>23</v>
      </c>
      <c r="I47" s="43">
        <v>86</v>
      </c>
      <c r="J47" s="43">
        <v>68</v>
      </c>
      <c r="K47" s="43">
        <v>54</v>
      </c>
      <c r="L47" s="43">
        <v>64</v>
      </c>
      <c r="M47" s="43">
        <v>562</v>
      </c>
      <c r="N47" t="str">
        <f t="shared" si="0"/>
        <v>Gravel</v>
      </c>
      <c r="O47" t="str">
        <f t="shared" si="1"/>
        <v>VCG2</v>
      </c>
      <c r="P47" t="s">
        <v>52</v>
      </c>
    </row>
    <row r="48" spans="1:19" x14ac:dyDescent="0.25">
      <c r="A48" s="39">
        <v>136</v>
      </c>
      <c r="B48" s="38">
        <v>111668</v>
      </c>
      <c r="C48" s="38">
        <v>230000111668</v>
      </c>
      <c r="D48" s="41">
        <v>143</v>
      </c>
      <c r="E48" s="41">
        <v>443</v>
      </c>
      <c r="F48" s="40">
        <v>1</v>
      </c>
      <c r="G48" s="40">
        <v>1</v>
      </c>
      <c r="H48">
        <v>32</v>
      </c>
      <c r="I48">
        <v>177</v>
      </c>
      <c r="J48">
        <v>112</v>
      </c>
      <c r="K48">
        <v>67</v>
      </c>
      <c r="L48">
        <v>128</v>
      </c>
      <c r="M48">
        <v>1929</v>
      </c>
      <c r="N48" t="str">
        <f t="shared" si="0"/>
        <v>Cobble</v>
      </c>
      <c r="O48" t="str">
        <f t="shared" si="1"/>
        <v>SC2</v>
      </c>
      <c r="P48" t="s">
        <v>53</v>
      </c>
    </row>
    <row r="49" spans="1:16" x14ac:dyDescent="0.25">
      <c r="A49" s="44">
        <v>303</v>
      </c>
      <c r="B49" s="45">
        <v>111510</v>
      </c>
      <c r="C49" s="38">
        <v>230000111510</v>
      </c>
      <c r="D49" s="41">
        <v>144</v>
      </c>
      <c r="E49" s="40">
        <v>444</v>
      </c>
      <c r="F49" s="40">
        <v>1</v>
      </c>
      <c r="G49" s="40">
        <v>1</v>
      </c>
      <c r="H49" s="43">
        <v>32</v>
      </c>
      <c r="I49" s="43">
        <v>460</v>
      </c>
      <c r="J49" s="43">
        <v>230</v>
      </c>
      <c r="K49" s="43">
        <v>125</v>
      </c>
      <c r="L49" s="43">
        <v>256</v>
      </c>
      <c r="M49" s="43">
        <v>17100</v>
      </c>
      <c r="N49" t="str">
        <f t="shared" si="0"/>
        <v>Cobble</v>
      </c>
      <c r="O49" t="str">
        <f t="shared" si="1"/>
        <v>LC2</v>
      </c>
      <c r="P49" t="s">
        <v>60</v>
      </c>
    </row>
    <row r="50" spans="1:16" x14ac:dyDescent="0.25">
      <c r="A50" s="42">
        <v>266</v>
      </c>
      <c r="B50" s="38">
        <v>607516</v>
      </c>
      <c r="C50" s="38">
        <v>228000607516</v>
      </c>
      <c r="D50" s="41">
        <v>145</v>
      </c>
      <c r="E50" s="41">
        <v>445</v>
      </c>
      <c r="F50" s="41">
        <v>1</v>
      </c>
      <c r="G50" s="41">
        <v>1</v>
      </c>
      <c r="H50">
        <v>23</v>
      </c>
      <c r="I50">
        <v>81</v>
      </c>
      <c r="J50">
        <v>63</v>
      </c>
      <c r="K50">
        <v>55</v>
      </c>
      <c r="L50" s="43">
        <v>64</v>
      </c>
      <c r="M50" s="43">
        <v>514</v>
      </c>
      <c r="N50" t="str">
        <f t="shared" si="0"/>
        <v>Gravel</v>
      </c>
      <c r="O50" t="str">
        <f t="shared" si="1"/>
        <v>VCG2</v>
      </c>
      <c r="P50" t="s">
        <v>52</v>
      </c>
    </row>
    <row r="51" spans="1:16" x14ac:dyDescent="0.25">
      <c r="A51" s="39">
        <v>125</v>
      </c>
      <c r="B51" s="38">
        <v>111595</v>
      </c>
      <c r="C51" s="38">
        <v>230000111595</v>
      </c>
      <c r="D51" s="41">
        <v>146</v>
      </c>
      <c r="E51" s="40">
        <v>446</v>
      </c>
      <c r="F51" s="40">
        <v>1</v>
      </c>
      <c r="G51" s="40"/>
      <c r="H51">
        <v>32</v>
      </c>
      <c r="I51">
        <v>158</v>
      </c>
      <c r="J51">
        <v>98</v>
      </c>
      <c r="K51">
        <v>49</v>
      </c>
      <c r="L51">
        <v>90</v>
      </c>
      <c r="M51">
        <v>939</v>
      </c>
      <c r="N51" t="str">
        <f t="shared" si="0"/>
        <v>Cobble</v>
      </c>
      <c r="O51" t="str">
        <f t="shared" si="1"/>
        <v>SC1</v>
      </c>
      <c r="P51" t="s">
        <v>53</v>
      </c>
    </row>
    <row r="52" spans="1:16" x14ac:dyDescent="0.25">
      <c r="A52" s="39">
        <v>133</v>
      </c>
      <c r="B52" s="38">
        <v>111676</v>
      </c>
      <c r="C52" s="38">
        <v>230000111676</v>
      </c>
      <c r="D52" s="41">
        <v>147</v>
      </c>
      <c r="E52" s="41">
        <v>447</v>
      </c>
      <c r="F52" s="41">
        <v>1</v>
      </c>
      <c r="G52" s="41"/>
      <c r="H52">
        <v>32</v>
      </c>
      <c r="I52">
        <v>145</v>
      </c>
      <c r="J52">
        <v>84</v>
      </c>
      <c r="K52">
        <v>71</v>
      </c>
      <c r="L52">
        <v>90</v>
      </c>
      <c r="M52">
        <v>1337</v>
      </c>
      <c r="N52" t="str">
        <f t="shared" si="0"/>
        <v>Cobble</v>
      </c>
      <c r="O52" t="str">
        <f t="shared" si="1"/>
        <v>SC1</v>
      </c>
      <c r="P52" t="s">
        <v>53</v>
      </c>
    </row>
    <row r="53" spans="1:16" x14ac:dyDescent="0.25">
      <c r="A53" s="39">
        <v>126</v>
      </c>
      <c r="B53" s="38">
        <v>111735</v>
      </c>
      <c r="C53" s="38">
        <v>230000111735</v>
      </c>
      <c r="D53" s="41">
        <v>148</v>
      </c>
      <c r="E53" s="40">
        <v>448</v>
      </c>
      <c r="F53" s="40">
        <v>1</v>
      </c>
      <c r="G53" s="40">
        <v>1</v>
      </c>
      <c r="H53">
        <v>32</v>
      </c>
      <c r="I53">
        <v>141</v>
      </c>
      <c r="J53">
        <v>117</v>
      </c>
      <c r="K53">
        <v>56</v>
      </c>
      <c r="L53">
        <v>128</v>
      </c>
      <c r="M53">
        <v>1706</v>
      </c>
      <c r="N53" t="str">
        <f t="shared" si="0"/>
        <v>Cobble</v>
      </c>
      <c r="O53" t="str">
        <f t="shared" si="1"/>
        <v>SC2</v>
      </c>
      <c r="P53" t="s">
        <v>53</v>
      </c>
    </row>
    <row r="54" spans="1:16" x14ac:dyDescent="0.25">
      <c r="A54" s="39">
        <v>140</v>
      </c>
      <c r="B54" s="38">
        <v>111686</v>
      </c>
      <c r="C54" s="38">
        <v>230000111686</v>
      </c>
      <c r="D54" s="41">
        <v>149</v>
      </c>
      <c r="E54" s="41">
        <v>449</v>
      </c>
      <c r="F54" s="41">
        <v>1</v>
      </c>
      <c r="G54" s="41">
        <v>1</v>
      </c>
      <c r="H54">
        <v>32</v>
      </c>
      <c r="I54">
        <v>110</v>
      </c>
      <c r="J54">
        <v>78</v>
      </c>
      <c r="K54">
        <v>34</v>
      </c>
      <c r="L54">
        <v>90</v>
      </c>
      <c r="M54">
        <v>601</v>
      </c>
      <c r="N54" t="str">
        <f t="shared" si="0"/>
        <v>Cobble</v>
      </c>
      <c r="O54" t="str">
        <f t="shared" si="1"/>
        <v>SC1</v>
      </c>
      <c r="P54" t="s">
        <v>53</v>
      </c>
    </row>
    <row r="55" spans="1:16" x14ac:dyDescent="0.25">
      <c r="A55" s="42">
        <v>225</v>
      </c>
      <c r="B55" s="38">
        <v>607509</v>
      </c>
      <c r="C55" s="38">
        <v>228000607509</v>
      </c>
      <c r="D55" s="41">
        <v>150</v>
      </c>
      <c r="E55" s="40">
        <v>450</v>
      </c>
      <c r="F55" s="40">
        <v>1</v>
      </c>
      <c r="G55" s="40">
        <v>1</v>
      </c>
      <c r="H55">
        <v>23</v>
      </c>
      <c r="I55">
        <v>106</v>
      </c>
      <c r="J55">
        <v>64</v>
      </c>
      <c r="K55">
        <v>36</v>
      </c>
      <c r="L55" s="43">
        <v>64</v>
      </c>
      <c r="M55">
        <v>440</v>
      </c>
      <c r="N55" t="str">
        <f t="shared" si="0"/>
        <v>Gravel</v>
      </c>
      <c r="O55" t="str">
        <f t="shared" si="1"/>
        <v>VCG2</v>
      </c>
      <c r="P55" t="s">
        <v>52</v>
      </c>
    </row>
    <row r="56" spans="1:16" x14ac:dyDescent="0.25">
      <c r="A56" s="39">
        <v>121</v>
      </c>
      <c r="B56" s="38">
        <v>111728</v>
      </c>
      <c r="C56" s="38">
        <v>230000111728</v>
      </c>
      <c r="D56" s="41">
        <v>151</v>
      </c>
      <c r="E56" s="41">
        <v>451</v>
      </c>
      <c r="F56" s="41">
        <v>1</v>
      </c>
      <c r="G56" s="41">
        <v>1</v>
      </c>
      <c r="H56">
        <v>32</v>
      </c>
      <c r="I56">
        <v>165</v>
      </c>
      <c r="J56">
        <v>123</v>
      </c>
      <c r="K56">
        <v>75</v>
      </c>
      <c r="L56">
        <v>180</v>
      </c>
      <c r="M56">
        <v>2327</v>
      </c>
      <c r="N56" t="str">
        <f t="shared" si="0"/>
        <v>Cobble</v>
      </c>
      <c r="O56" t="str">
        <f t="shared" si="1"/>
        <v>LC1</v>
      </c>
      <c r="P56" t="s">
        <v>60</v>
      </c>
    </row>
    <row r="57" spans="1:16" x14ac:dyDescent="0.25">
      <c r="A57" s="39">
        <v>138</v>
      </c>
      <c r="B57" s="38">
        <v>111594</v>
      </c>
      <c r="C57" s="38">
        <v>230000111594</v>
      </c>
      <c r="D57" s="41">
        <v>152</v>
      </c>
      <c r="E57" s="40">
        <v>452</v>
      </c>
      <c r="F57" s="40">
        <v>1</v>
      </c>
      <c r="G57" s="40">
        <v>1</v>
      </c>
      <c r="H57">
        <v>32</v>
      </c>
      <c r="I57">
        <v>135</v>
      </c>
      <c r="J57">
        <v>67</v>
      </c>
      <c r="K57">
        <v>55</v>
      </c>
      <c r="L57">
        <v>90</v>
      </c>
      <c r="M57">
        <v>911</v>
      </c>
      <c r="N57" t="str">
        <f t="shared" si="0"/>
        <v>Cobble</v>
      </c>
      <c r="O57" t="str">
        <f t="shared" si="1"/>
        <v>SC1</v>
      </c>
      <c r="P57" t="s">
        <v>53</v>
      </c>
    </row>
    <row r="58" spans="1:16" x14ac:dyDescent="0.25">
      <c r="A58" s="39">
        <v>131</v>
      </c>
      <c r="B58" s="38">
        <v>111566</v>
      </c>
      <c r="C58" s="38">
        <v>230000111566</v>
      </c>
      <c r="D58" s="40">
        <v>153</v>
      </c>
      <c r="E58" s="41">
        <v>453</v>
      </c>
      <c r="F58" s="41">
        <v>1</v>
      </c>
      <c r="G58" s="41">
        <v>1</v>
      </c>
      <c r="H58">
        <v>32</v>
      </c>
      <c r="I58">
        <v>134</v>
      </c>
      <c r="J58">
        <v>115</v>
      </c>
      <c r="K58">
        <v>43</v>
      </c>
      <c r="L58">
        <v>128</v>
      </c>
      <c r="M58">
        <v>1003</v>
      </c>
      <c r="N58" t="str">
        <f t="shared" si="0"/>
        <v>Cobble</v>
      </c>
      <c r="O58" t="str">
        <f t="shared" si="1"/>
        <v>SC2</v>
      </c>
      <c r="P58" t="s">
        <v>53</v>
      </c>
    </row>
    <row r="59" spans="1:16" x14ac:dyDescent="0.25">
      <c r="A59" s="44">
        <v>297</v>
      </c>
      <c r="B59" s="45">
        <v>111507</v>
      </c>
      <c r="C59" s="38">
        <v>230000111507</v>
      </c>
      <c r="D59" s="41">
        <v>154</v>
      </c>
      <c r="E59" s="40">
        <v>454</v>
      </c>
      <c r="F59" s="40">
        <v>1</v>
      </c>
      <c r="G59" s="40">
        <v>1</v>
      </c>
      <c r="H59" s="43">
        <v>32</v>
      </c>
      <c r="I59" s="43">
        <v>331</v>
      </c>
      <c r="J59" s="43">
        <v>236</v>
      </c>
      <c r="K59" s="43">
        <v>143</v>
      </c>
      <c r="L59" s="43">
        <v>256</v>
      </c>
      <c r="M59" s="43">
        <v>11400</v>
      </c>
      <c r="N59" t="str">
        <f t="shared" si="0"/>
        <v>Cobble</v>
      </c>
      <c r="O59" t="str">
        <f t="shared" si="1"/>
        <v>LC2</v>
      </c>
      <c r="P59" t="s">
        <v>60</v>
      </c>
    </row>
    <row r="60" spans="1:16" x14ac:dyDescent="0.25">
      <c r="A60" s="39">
        <v>127</v>
      </c>
      <c r="B60" s="38">
        <v>111717</v>
      </c>
      <c r="C60" s="38">
        <v>230000111717</v>
      </c>
      <c r="D60" s="41">
        <v>155</v>
      </c>
      <c r="E60" s="41">
        <v>455</v>
      </c>
      <c r="F60" s="41">
        <v>1</v>
      </c>
      <c r="G60" s="41">
        <v>1</v>
      </c>
      <c r="H60">
        <v>32</v>
      </c>
      <c r="I60">
        <v>135</v>
      </c>
      <c r="J60">
        <v>93</v>
      </c>
      <c r="K60">
        <v>59</v>
      </c>
      <c r="L60">
        <v>90</v>
      </c>
      <c r="M60">
        <v>1398</v>
      </c>
      <c r="N60" t="str">
        <f t="shared" si="0"/>
        <v>Cobble</v>
      </c>
      <c r="O60" t="str">
        <f t="shared" si="1"/>
        <v>SC1</v>
      </c>
      <c r="P60" t="s">
        <v>53</v>
      </c>
    </row>
    <row r="61" spans="1:16" x14ac:dyDescent="0.25">
      <c r="A61" s="39">
        <v>129</v>
      </c>
      <c r="B61" s="38">
        <v>111560</v>
      </c>
      <c r="C61" s="38">
        <v>230000111560</v>
      </c>
      <c r="D61" s="40">
        <v>156</v>
      </c>
      <c r="E61" s="40">
        <v>456</v>
      </c>
      <c r="F61" s="40">
        <v>1</v>
      </c>
      <c r="G61" s="40">
        <v>1</v>
      </c>
      <c r="H61">
        <v>32</v>
      </c>
      <c r="I61">
        <v>91</v>
      </c>
      <c r="J61">
        <v>75</v>
      </c>
      <c r="K61">
        <v>50</v>
      </c>
      <c r="L61" s="43">
        <v>64</v>
      </c>
      <c r="M61">
        <v>337</v>
      </c>
      <c r="N61" t="str">
        <f t="shared" si="0"/>
        <v>Gravel</v>
      </c>
      <c r="O61" t="str">
        <f t="shared" si="1"/>
        <v>VCG2</v>
      </c>
      <c r="P61" t="s">
        <v>52</v>
      </c>
    </row>
    <row r="62" spans="1:16" x14ac:dyDescent="0.25">
      <c r="A62" s="39">
        <v>130</v>
      </c>
      <c r="B62" s="38">
        <v>111720</v>
      </c>
      <c r="C62" s="38">
        <v>230000111720</v>
      </c>
      <c r="D62" s="41">
        <v>157</v>
      </c>
      <c r="E62" s="41">
        <v>457</v>
      </c>
      <c r="F62" s="41">
        <v>1</v>
      </c>
      <c r="G62" s="41"/>
      <c r="H62">
        <v>32</v>
      </c>
      <c r="I62">
        <v>119</v>
      </c>
      <c r="J62">
        <v>100</v>
      </c>
      <c r="K62">
        <v>43</v>
      </c>
      <c r="L62">
        <v>90</v>
      </c>
      <c r="M62">
        <v>741</v>
      </c>
      <c r="N62" t="str">
        <f t="shared" si="0"/>
        <v>Cobble</v>
      </c>
      <c r="O62" t="str">
        <f t="shared" si="1"/>
        <v>SC1</v>
      </c>
      <c r="P62" t="s">
        <v>53</v>
      </c>
    </row>
    <row r="63" spans="1:16" x14ac:dyDescent="0.25">
      <c r="A63" s="39">
        <v>122</v>
      </c>
      <c r="B63" s="38">
        <v>111527</v>
      </c>
      <c r="C63" s="38">
        <v>230000111527</v>
      </c>
      <c r="D63" s="41">
        <v>158</v>
      </c>
      <c r="E63" s="40">
        <v>458</v>
      </c>
      <c r="F63" s="40">
        <v>1</v>
      </c>
      <c r="G63" s="40">
        <v>1</v>
      </c>
      <c r="H63">
        <v>32</v>
      </c>
      <c r="I63">
        <v>139</v>
      </c>
      <c r="J63">
        <v>76</v>
      </c>
      <c r="K63">
        <v>75</v>
      </c>
      <c r="L63">
        <v>90</v>
      </c>
      <c r="M63">
        <v>1153</v>
      </c>
      <c r="N63" t="str">
        <f t="shared" si="0"/>
        <v>Cobble</v>
      </c>
      <c r="O63" t="str">
        <f t="shared" si="1"/>
        <v>SC1</v>
      </c>
      <c r="P63" t="s">
        <v>53</v>
      </c>
    </row>
    <row r="64" spans="1:16" x14ac:dyDescent="0.25">
      <c r="A64" s="39">
        <v>132</v>
      </c>
      <c r="B64" s="38">
        <v>111575</v>
      </c>
      <c r="C64" s="38">
        <v>230000111575</v>
      </c>
      <c r="D64" s="41">
        <v>159</v>
      </c>
      <c r="E64" s="41">
        <v>459</v>
      </c>
      <c r="F64" s="41">
        <v>1</v>
      </c>
      <c r="G64" s="41">
        <v>1</v>
      </c>
      <c r="H64">
        <v>32</v>
      </c>
      <c r="I64">
        <v>135</v>
      </c>
      <c r="J64">
        <v>96</v>
      </c>
      <c r="K64">
        <v>53</v>
      </c>
      <c r="L64">
        <v>90</v>
      </c>
      <c r="M64">
        <v>1034</v>
      </c>
      <c r="N64" t="str">
        <f t="shared" si="0"/>
        <v>Cobble</v>
      </c>
      <c r="O64" t="str">
        <f t="shared" si="1"/>
        <v>SC1</v>
      </c>
      <c r="P64" t="s">
        <v>53</v>
      </c>
    </row>
    <row r="65" spans="1:16" x14ac:dyDescent="0.25">
      <c r="A65" s="42">
        <v>269</v>
      </c>
      <c r="B65" s="38">
        <v>607549</v>
      </c>
      <c r="C65" s="38">
        <v>228000607549</v>
      </c>
      <c r="D65" s="41">
        <v>160</v>
      </c>
      <c r="E65" s="40">
        <v>460</v>
      </c>
      <c r="F65" s="40">
        <v>1</v>
      </c>
      <c r="G65" s="40">
        <v>1</v>
      </c>
      <c r="H65">
        <v>23</v>
      </c>
      <c r="I65">
        <v>72</v>
      </c>
      <c r="J65">
        <v>50</v>
      </c>
      <c r="K65">
        <v>38</v>
      </c>
      <c r="L65" s="43">
        <v>64</v>
      </c>
      <c r="M65" s="43">
        <v>185</v>
      </c>
      <c r="N65" t="str">
        <f t="shared" si="0"/>
        <v>Gravel</v>
      </c>
      <c r="O65" t="str">
        <f t="shared" si="1"/>
        <v>VCG2</v>
      </c>
      <c r="P65" t="s">
        <v>52</v>
      </c>
    </row>
    <row r="66" spans="1:16" x14ac:dyDescent="0.25">
      <c r="A66" s="39">
        <v>89</v>
      </c>
      <c r="B66" s="38">
        <v>111556</v>
      </c>
      <c r="C66" s="38">
        <v>230000111556</v>
      </c>
      <c r="D66" s="40">
        <v>161</v>
      </c>
      <c r="E66" s="41">
        <v>461</v>
      </c>
      <c r="F66" s="41">
        <v>1</v>
      </c>
      <c r="G66" s="41"/>
      <c r="H66">
        <v>32</v>
      </c>
      <c r="I66">
        <v>116</v>
      </c>
      <c r="J66">
        <v>113</v>
      </c>
      <c r="K66">
        <v>59</v>
      </c>
      <c r="L66">
        <v>128</v>
      </c>
      <c r="M66">
        <v>1187</v>
      </c>
      <c r="N66" t="str">
        <f t="shared" si="0"/>
        <v>Cobble</v>
      </c>
      <c r="O66" t="str">
        <f t="shared" si="1"/>
        <v>SC2</v>
      </c>
      <c r="P66" t="s">
        <v>53</v>
      </c>
    </row>
    <row r="67" spans="1:16" x14ac:dyDescent="0.25">
      <c r="A67" s="39">
        <v>95</v>
      </c>
      <c r="B67" s="38">
        <v>111570</v>
      </c>
      <c r="C67" s="38">
        <v>230000111570</v>
      </c>
      <c r="D67" s="40">
        <v>162</v>
      </c>
      <c r="E67" s="40">
        <v>462</v>
      </c>
      <c r="F67" s="40">
        <v>1</v>
      </c>
      <c r="G67" s="40">
        <v>1</v>
      </c>
      <c r="H67">
        <v>32</v>
      </c>
      <c r="I67">
        <v>218</v>
      </c>
      <c r="J67">
        <v>94</v>
      </c>
      <c r="K67">
        <v>50</v>
      </c>
      <c r="L67">
        <v>128</v>
      </c>
      <c r="M67">
        <v>2142</v>
      </c>
      <c r="N67" t="str">
        <f t="shared" si="0"/>
        <v>Cobble</v>
      </c>
      <c r="O67" t="str">
        <f t="shared" si="1"/>
        <v>SC2</v>
      </c>
      <c r="P67" t="s">
        <v>53</v>
      </c>
    </row>
    <row r="68" spans="1:16" x14ac:dyDescent="0.25">
      <c r="A68" s="42">
        <v>249</v>
      </c>
      <c r="B68" s="38">
        <v>607577</v>
      </c>
      <c r="C68" s="38">
        <v>228000607577</v>
      </c>
      <c r="D68" s="41">
        <v>163</v>
      </c>
      <c r="E68" s="41">
        <v>463</v>
      </c>
      <c r="F68" s="41">
        <v>1</v>
      </c>
      <c r="G68" s="41">
        <v>1</v>
      </c>
      <c r="H68">
        <v>23</v>
      </c>
      <c r="I68">
        <v>94</v>
      </c>
      <c r="J68">
        <v>66</v>
      </c>
      <c r="K68">
        <v>23</v>
      </c>
      <c r="L68" s="43">
        <v>64</v>
      </c>
      <c r="M68" s="43">
        <v>361</v>
      </c>
      <c r="N68" t="str">
        <f t="shared" si="0"/>
        <v>Gravel</v>
      </c>
      <c r="O68" t="str">
        <f t="shared" si="1"/>
        <v>VCG2</v>
      </c>
      <c r="P68" t="s">
        <v>52</v>
      </c>
    </row>
    <row r="69" spans="1:16" x14ac:dyDescent="0.25">
      <c r="A69" s="39">
        <v>93</v>
      </c>
      <c r="B69" s="38">
        <v>111636</v>
      </c>
      <c r="C69" s="38">
        <v>230000111636</v>
      </c>
      <c r="D69" s="41">
        <v>164</v>
      </c>
      <c r="E69" s="40">
        <v>464</v>
      </c>
      <c r="F69" s="40">
        <v>1</v>
      </c>
      <c r="G69" s="40"/>
      <c r="H69">
        <v>32</v>
      </c>
      <c r="I69">
        <v>141</v>
      </c>
      <c r="J69">
        <v>97</v>
      </c>
      <c r="K69">
        <v>83</v>
      </c>
      <c r="L69">
        <v>128</v>
      </c>
      <c r="M69">
        <v>2024</v>
      </c>
      <c r="N69" t="str">
        <f t="shared" si="0"/>
        <v>Cobble</v>
      </c>
      <c r="O69" t="str">
        <f t="shared" si="1"/>
        <v>SC2</v>
      </c>
      <c r="P69" t="s">
        <v>53</v>
      </c>
    </row>
    <row r="70" spans="1:16" x14ac:dyDescent="0.25">
      <c r="A70" s="39">
        <v>118</v>
      </c>
      <c r="B70" s="38">
        <v>111716</v>
      </c>
      <c r="C70" s="38">
        <v>230000111716</v>
      </c>
      <c r="D70" s="41">
        <v>165</v>
      </c>
      <c r="E70" s="41">
        <v>465</v>
      </c>
      <c r="F70" s="41">
        <v>1</v>
      </c>
      <c r="G70" s="41">
        <v>1</v>
      </c>
      <c r="H70">
        <v>32</v>
      </c>
      <c r="I70">
        <v>129</v>
      </c>
      <c r="J70">
        <v>116</v>
      </c>
      <c r="K70">
        <v>60</v>
      </c>
      <c r="L70">
        <v>128</v>
      </c>
      <c r="M70">
        <v>1338</v>
      </c>
      <c r="N70" t="str">
        <f t="shared" ref="N70:N133" si="2">IF(L70 &lt;=2, "Silt", IF(L70&lt;=2.8, "Sand", (IF(L70&lt;=64, "Gravel",(IF(L70&lt;=256, "Cobble",("Boulder")))))))</f>
        <v>Cobble</v>
      </c>
      <c r="O70" t="str">
        <f t="shared" ref="O70:O133" si="3">IF(L70 &lt;=2, "silt", IF(L70&lt;=2.8, "VFG1", (IF(L70&lt;=4, "VFG2",(IF(L70&lt;=5.6, "FG1",(IF(L70&lt;=8, "FG2",(IF(L70&lt;=11, "MG1",(IF(L70&lt;=16, "MG2",(IF(L70&lt;=22.6, "CG1",(IF(L70&lt;=32, "CG2",(IF(L70&lt;=45, "VCG1",(IF(L70&lt;=64, "VCG2",(IF(L70&lt;=90, "SC1",(IF(L70&lt;=128, "SC2",(IF(L70&lt;=180, "LC1",(IF(L70&lt;=256, "LC2",(IF(L70&lt;=362, "SB1",(IF(L70&lt;=512, "SB2",(IF(L70&lt;=1024, "MB",(IF(L70&lt;=2048, "LVLB"))))))))))))))))))))))))))))))))))))</f>
        <v>SC2</v>
      </c>
      <c r="P70" t="s">
        <v>53</v>
      </c>
    </row>
    <row r="71" spans="1:16" x14ac:dyDescent="0.25">
      <c r="A71" s="39">
        <v>168</v>
      </c>
      <c r="B71" s="38">
        <v>111592</v>
      </c>
      <c r="C71" s="38">
        <v>230000111592</v>
      </c>
      <c r="D71" s="41">
        <v>166</v>
      </c>
      <c r="E71" s="40">
        <v>466</v>
      </c>
      <c r="F71" s="40">
        <v>1</v>
      </c>
      <c r="G71" s="40">
        <v>1</v>
      </c>
      <c r="H71">
        <v>32</v>
      </c>
      <c r="I71">
        <v>213</v>
      </c>
      <c r="J71">
        <v>113</v>
      </c>
      <c r="K71">
        <v>49</v>
      </c>
      <c r="L71">
        <v>128</v>
      </c>
      <c r="M71">
        <v>2412</v>
      </c>
      <c r="N71" t="str">
        <f t="shared" si="2"/>
        <v>Cobble</v>
      </c>
      <c r="O71" t="str">
        <f t="shared" si="3"/>
        <v>SC2</v>
      </c>
      <c r="P71" t="s">
        <v>53</v>
      </c>
    </row>
    <row r="72" spans="1:16" x14ac:dyDescent="0.25">
      <c r="A72" s="42">
        <v>259</v>
      </c>
      <c r="B72" s="38">
        <v>607565</v>
      </c>
      <c r="C72" s="38">
        <v>228000607565</v>
      </c>
      <c r="D72" s="41">
        <v>167</v>
      </c>
      <c r="E72" s="41">
        <v>467</v>
      </c>
      <c r="F72" s="41">
        <v>1</v>
      </c>
      <c r="G72" s="41">
        <v>1</v>
      </c>
      <c r="H72">
        <v>23</v>
      </c>
      <c r="I72">
        <v>94</v>
      </c>
      <c r="J72">
        <v>58</v>
      </c>
      <c r="K72">
        <v>56</v>
      </c>
      <c r="L72" s="43">
        <v>64</v>
      </c>
      <c r="M72" s="43">
        <v>433</v>
      </c>
      <c r="N72" t="str">
        <f t="shared" si="2"/>
        <v>Gravel</v>
      </c>
      <c r="O72" t="str">
        <f t="shared" si="3"/>
        <v>VCG2</v>
      </c>
      <c r="P72" t="s">
        <v>52</v>
      </c>
    </row>
    <row r="73" spans="1:16" x14ac:dyDescent="0.25">
      <c r="A73" s="39">
        <v>176</v>
      </c>
      <c r="B73" s="38">
        <v>111551</v>
      </c>
      <c r="C73" s="38">
        <v>230000111551</v>
      </c>
      <c r="D73" s="40">
        <v>168</v>
      </c>
      <c r="E73" s="40">
        <v>468</v>
      </c>
      <c r="F73" s="40">
        <v>1</v>
      </c>
      <c r="G73" s="40">
        <v>1</v>
      </c>
      <c r="H73">
        <v>32</v>
      </c>
      <c r="I73">
        <v>189</v>
      </c>
      <c r="J73">
        <v>103</v>
      </c>
      <c r="K73">
        <v>71</v>
      </c>
      <c r="L73">
        <v>128</v>
      </c>
      <c r="M73">
        <v>1963</v>
      </c>
      <c r="N73" t="str">
        <f t="shared" si="2"/>
        <v>Cobble</v>
      </c>
      <c r="O73" t="str">
        <f t="shared" si="3"/>
        <v>SC2</v>
      </c>
      <c r="P73" t="s">
        <v>53</v>
      </c>
    </row>
    <row r="74" spans="1:16" x14ac:dyDescent="0.25">
      <c r="A74" s="39">
        <v>164</v>
      </c>
      <c r="B74" s="38">
        <v>111525</v>
      </c>
      <c r="C74" s="38">
        <v>230000111525</v>
      </c>
      <c r="D74" s="41">
        <v>169</v>
      </c>
      <c r="E74" s="41">
        <v>469</v>
      </c>
      <c r="F74" s="41">
        <v>1</v>
      </c>
      <c r="G74" s="41"/>
      <c r="H74">
        <v>32</v>
      </c>
      <c r="I74">
        <v>104</v>
      </c>
      <c r="J74">
        <v>86</v>
      </c>
      <c r="K74">
        <v>46</v>
      </c>
      <c r="L74">
        <v>90</v>
      </c>
      <c r="M74">
        <v>837</v>
      </c>
      <c r="N74" t="str">
        <f t="shared" si="2"/>
        <v>Cobble</v>
      </c>
      <c r="O74" t="str">
        <f t="shared" si="3"/>
        <v>SC1</v>
      </c>
      <c r="P74" t="s">
        <v>53</v>
      </c>
    </row>
    <row r="75" spans="1:16" x14ac:dyDescent="0.25">
      <c r="A75" s="44">
        <v>301</v>
      </c>
      <c r="B75" s="45">
        <v>111578</v>
      </c>
      <c r="C75" s="38">
        <v>230000111578</v>
      </c>
      <c r="D75" s="41">
        <v>170</v>
      </c>
      <c r="E75" s="40">
        <v>470</v>
      </c>
      <c r="F75" s="40">
        <v>1</v>
      </c>
      <c r="G75" s="40">
        <v>1</v>
      </c>
      <c r="H75" s="43">
        <v>32</v>
      </c>
      <c r="I75" s="43">
        <v>374</v>
      </c>
      <c r="J75" s="43">
        <v>275</v>
      </c>
      <c r="K75" s="43">
        <v>144</v>
      </c>
      <c r="L75" t="s">
        <v>68</v>
      </c>
      <c r="M75" s="43">
        <v>19700</v>
      </c>
      <c r="N75" t="str">
        <f t="shared" si="2"/>
        <v>Boulder</v>
      </c>
      <c r="O75" t="s">
        <v>69</v>
      </c>
      <c r="P75" t="s">
        <v>64</v>
      </c>
    </row>
    <row r="76" spans="1:16" x14ac:dyDescent="0.25">
      <c r="A76" s="39">
        <v>135</v>
      </c>
      <c r="B76" s="38">
        <v>111555</v>
      </c>
      <c r="C76" s="38">
        <v>230000111555</v>
      </c>
      <c r="D76" s="40">
        <v>171</v>
      </c>
      <c r="E76" s="41">
        <v>471</v>
      </c>
      <c r="F76" s="41">
        <v>1</v>
      </c>
      <c r="G76" s="41">
        <v>1</v>
      </c>
      <c r="H76">
        <v>32</v>
      </c>
      <c r="I76">
        <v>109</v>
      </c>
      <c r="J76">
        <v>71</v>
      </c>
      <c r="K76">
        <v>69</v>
      </c>
      <c r="L76">
        <v>90</v>
      </c>
      <c r="M76">
        <v>826</v>
      </c>
      <c r="N76" t="str">
        <f t="shared" si="2"/>
        <v>Cobble</v>
      </c>
      <c r="O76" t="str">
        <f t="shared" si="3"/>
        <v>SC1</v>
      </c>
      <c r="P76" t="s">
        <v>53</v>
      </c>
    </row>
    <row r="77" spans="1:16" x14ac:dyDescent="0.25">
      <c r="A77" s="39">
        <v>82</v>
      </c>
      <c r="B77" s="38">
        <v>111746</v>
      </c>
      <c r="C77" s="38">
        <v>230000111746</v>
      </c>
      <c r="D77" s="41">
        <v>172</v>
      </c>
      <c r="E77" s="40">
        <v>472</v>
      </c>
      <c r="F77" s="40">
        <v>1</v>
      </c>
      <c r="G77" s="40">
        <v>1</v>
      </c>
      <c r="H77">
        <v>32</v>
      </c>
      <c r="I77">
        <v>111</v>
      </c>
      <c r="J77">
        <v>68</v>
      </c>
      <c r="K77">
        <v>59</v>
      </c>
      <c r="L77">
        <v>90</v>
      </c>
      <c r="M77">
        <v>775</v>
      </c>
      <c r="N77" t="str">
        <f t="shared" si="2"/>
        <v>Cobble</v>
      </c>
      <c r="O77" t="str">
        <f t="shared" si="3"/>
        <v>SC1</v>
      </c>
      <c r="P77" t="s">
        <v>53</v>
      </c>
    </row>
    <row r="78" spans="1:16" x14ac:dyDescent="0.25">
      <c r="A78" s="39">
        <v>124</v>
      </c>
      <c r="B78" s="38">
        <v>111707</v>
      </c>
      <c r="C78" s="38">
        <v>230000111707</v>
      </c>
      <c r="D78" s="41">
        <v>173</v>
      </c>
      <c r="E78" s="41">
        <v>473</v>
      </c>
      <c r="F78" s="41">
        <v>1</v>
      </c>
      <c r="G78" s="41"/>
      <c r="H78">
        <v>32</v>
      </c>
      <c r="I78">
        <v>151</v>
      </c>
      <c r="J78">
        <v>98</v>
      </c>
      <c r="K78">
        <v>58</v>
      </c>
      <c r="L78">
        <v>90</v>
      </c>
      <c r="M78">
        <v>1186</v>
      </c>
      <c r="N78" t="str">
        <f t="shared" si="2"/>
        <v>Cobble</v>
      </c>
      <c r="O78" t="str">
        <f t="shared" si="3"/>
        <v>SC1</v>
      </c>
      <c r="P78" t="s">
        <v>53</v>
      </c>
    </row>
    <row r="79" spans="1:16" x14ac:dyDescent="0.25">
      <c r="A79" s="39">
        <v>139</v>
      </c>
      <c r="B79" s="38">
        <v>111577</v>
      </c>
      <c r="C79" s="38">
        <v>230000111577</v>
      </c>
      <c r="D79" s="41">
        <v>174</v>
      </c>
      <c r="E79" s="40">
        <v>474</v>
      </c>
      <c r="F79" s="40">
        <v>1</v>
      </c>
      <c r="G79" s="40"/>
      <c r="H79">
        <v>32</v>
      </c>
      <c r="I79">
        <v>102</v>
      </c>
      <c r="J79">
        <v>78</v>
      </c>
      <c r="K79">
        <v>45</v>
      </c>
      <c r="L79">
        <v>90</v>
      </c>
      <c r="M79">
        <v>546</v>
      </c>
      <c r="N79" t="str">
        <f t="shared" si="2"/>
        <v>Cobble</v>
      </c>
      <c r="O79" t="str">
        <f t="shared" si="3"/>
        <v>SC1</v>
      </c>
      <c r="P79" t="s">
        <v>53</v>
      </c>
    </row>
    <row r="80" spans="1:16" x14ac:dyDescent="0.25">
      <c r="A80" s="39">
        <v>128</v>
      </c>
      <c r="B80" s="38">
        <v>111607</v>
      </c>
      <c r="C80" s="38">
        <v>230000111607</v>
      </c>
      <c r="D80" s="41">
        <v>175</v>
      </c>
      <c r="E80" s="41">
        <v>475</v>
      </c>
      <c r="F80" s="41">
        <v>1</v>
      </c>
      <c r="G80" s="41"/>
      <c r="H80">
        <v>32</v>
      </c>
      <c r="I80">
        <v>113</v>
      </c>
      <c r="J80">
        <v>100</v>
      </c>
      <c r="K80">
        <v>63</v>
      </c>
      <c r="L80">
        <v>90</v>
      </c>
      <c r="M80">
        <v>1093</v>
      </c>
      <c r="N80" t="str">
        <f t="shared" si="2"/>
        <v>Cobble</v>
      </c>
      <c r="O80" t="str">
        <f t="shared" si="3"/>
        <v>SC1</v>
      </c>
      <c r="P80" t="s">
        <v>53</v>
      </c>
    </row>
    <row r="81" spans="1:17" x14ac:dyDescent="0.25">
      <c r="A81" s="39">
        <v>177</v>
      </c>
      <c r="B81" s="38">
        <v>111567</v>
      </c>
      <c r="C81" s="38">
        <v>230000111567</v>
      </c>
      <c r="D81" s="40">
        <v>176</v>
      </c>
      <c r="E81" s="40">
        <v>476</v>
      </c>
      <c r="F81" s="40">
        <v>1</v>
      </c>
      <c r="G81" s="40">
        <v>1</v>
      </c>
      <c r="H81">
        <v>32</v>
      </c>
      <c r="I81">
        <v>128</v>
      </c>
      <c r="J81">
        <v>104</v>
      </c>
      <c r="K81">
        <v>33</v>
      </c>
      <c r="L81">
        <v>90</v>
      </c>
      <c r="M81">
        <v>645</v>
      </c>
      <c r="N81" t="str">
        <f t="shared" si="2"/>
        <v>Cobble</v>
      </c>
      <c r="O81" t="str">
        <f t="shared" si="3"/>
        <v>SC1</v>
      </c>
      <c r="P81" t="s">
        <v>53</v>
      </c>
    </row>
    <row r="82" spans="1:17" x14ac:dyDescent="0.25">
      <c r="A82" s="42">
        <v>283</v>
      </c>
      <c r="B82" s="38">
        <v>607560</v>
      </c>
      <c r="C82" s="38">
        <v>228000607560</v>
      </c>
      <c r="D82" s="41">
        <v>177</v>
      </c>
      <c r="E82" s="41">
        <v>477</v>
      </c>
      <c r="F82" s="41">
        <v>1</v>
      </c>
      <c r="G82" s="41">
        <v>1</v>
      </c>
      <c r="H82">
        <v>23</v>
      </c>
      <c r="I82">
        <v>82</v>
      </c>
      <c r="J82">
        <v>64</v>
      </c>
      <c r="K82">
        <v>37</v>
      </c>
      <c r="L82" s="43">
        <v>64</v>
      </c>
      <c r="M82" s="43">
        <v>407</v>
      </c>
      <c r="N82" t="str">
        <f t="shared" si="2"/>
        <v>Gravel</v>
      </c>
      <c r="O82" t="str">
        <f t="shared" si="3"/>
        <v>VCG2</v>
      </c>
      <c r="P82" t="s">
        <v>52</v>
      </c>
    </row>
    <row r="83" spans="1:17" x14ac:dyDescent="0.25">
      <c r="A83" s="39">
        <v>134</v>
      </c>
      <c r="B83" s="38">
        <v>111648</v>
      </c>
      <c r="C83" s="38">
        <v>230000111648</v>
      </c>
      <c r="D83" s="41">
        <v>178</v>
      </c>
      <c r="E83" s="40">
        <v>478</v>
      </c>
      <c r="F83" s="40">
        <v>1</v>
      </c>
      <c r="G83" s="40">
        <v>1</v>
      </c>
      <c r="H83">
        <v>32</v>
      </c>
      <c r="I83">
        <v>101</v>
      </c>
      <c r="J83">
        <v>88</v>
      </c>
      <c r="K83">
        <v>34</v>
      </c>
      <c r="L83">
        <v>90</v>
      </c>
      <c r="M83">
        <v>508</v>
      </c>
      <c r="N83" t="str">
        <f t="shared" si="2"/>
        <v>Cobble</v>
      </c>
      <c r="O83" t="str">
        <f t="shared" si="3"/>
        <v>SC1</v>
      </c>
      <c r="P83" t="s">
        <v>53</v>
      </c>
    </row>
    <row r="84" spans="1:17" x14ac:dyDescent="0.25">
      <c r="A84" s="42">
        <v>242</v>
      </c>
      <c r="B84" s="38">
        <v>607517</v>
      </c>
      <c r="C84" s="38">
        <v>228000607517</v>
      </c>
      <c r="D84" s="41">
        <v>179</v>
      </c>
      <c r="E84" s="41">
        <v>479</v>
      </c>
      <c r="F84" s="41">
        <v>1</v>
      </c>
      <c r="G84" s="41">
        <v>1</v>
      </c>
      <c r="H84">
        <v>23</v>
      </c>
      <c r="I84">
        <v>68</v>
      </c>
      <c r="J84">
        <v>56</v>
      </c>
      <c r="K84">
        <v>43</v>
      </c>
      <c r="L84" s="43">
        <v>64</v>
      </c>
      <c r="M84" s="43">
        <v>241</v>
      </c>
      <c r="N84" t="str">
        <f t="shared" si="2"/>
        <v>Gravel</v>
      </c>
      <c r="O84" t="str">
        <f t="shared" si="3"/>
        <v>VCG2</v>
      </c>
      <c r="P84" t="s">
        <v>52</v>
      </c>
    </row>
    <row r="85" spans="1:17" x14ac:dyDescent="0.25">
      <c r="A85" s="39">
        <v>175</v>
      </c>
      <c r="B85" s="38">
        <v>111581</v>
      </c>
      <c r="C85" s="38">
        <v>230000111581</v>
      </c>
      <c r="D85" s="41">
        <v>180</v>
      </c>
      <c r="E85" s="40">
        <v>480</v>
      </c>
      <c r="F85" s="40">
        <v>1</v>
      </c>
      <c r="G85" s="40">
        <v>1</v>
      </c>
      <c r="H85">
        <v>32</v>
      </c>
      <c r="I85">
        <v>113</v>
      </c>
      <c r="J85">
        <v>101</v>
      </c>
      <c r="K85">
        <v>43</v>
      </c>
      <c r="L85">
        <v>90</v>
      </c>
      <c r="M85">
        <v>755</v>
      </c>
      <c r="N85" t="str">
        <f t="shared" si="2"/>
        <v>Cobble</v>
      </c>
      <c r="O85" t="str">
        <f t="shared" si="3"/>
        <v>SC1</v>
      </c>
      <c r="P85" t="s">
        <v>53</v>
      </c>
    </row>
    <row r="86" spans="1:17" x14ac:dyDescent="0.25">
      <c r="A86" s="42">
        <v>252</v>
      </c>
      <c r="B86" s="38">
        <v>607507</v>
      </c>
      <c r="C86" s="38">
        <v>228000607507</v>
      </c>
      <c r="D86" s="41">
        <v>181</v>
      </c>
      <c r="E86" s="41">
        <v>481</v>
      </c>
      <c r="F86" s="41">
        <v>1</v>
      </c>
      <c r="G86" s="41">
        <v>1</v>
      </c>
      <c r="H86">
        <v>23</v>
      </c>
      <c r="I86">
        <v>65</v>
      </c>
      <c r="J86">
        <v>45</v>
      </c>
      <c r="K86">
        <v>42</v>
      </c>
      <c r="L86" s="43">
        <v>64</v>
      </c>
      <c r="M86" s="43">
        <v>197</v>
      </c>
      <c r="N86" t="str">
        <f t="shared" si="2"/>
        <v>Gravel</v>
      </c>
      <c r="O86" t="str">
        <f t="shared" si="3"/>
        <v>VCG2</v>
      </c>
      <c r="P86" t="s">
        <v>52</v>
      </c>
    </row>
    <row r="87" spans="1:17" x14ac:dyDescent="0.25">
      <c r="A87" s="39">
        <v>161</v>
      </c>
      <c r="B87" s="38">
        <v>111693</v>
      </c>
      <c r="C87" s="38">
        <v>230000111693</v>
      </c>
      <c r="D87" s="41">
        <v>182</v>
      </c>
      <c r="E87" s="40">
        <v>482</v>
      </c>
      <c r="F87" s="40">
        <v>1</v>
      </c>
      <c r="G87" s="40"/>
      <c r="H87">
        <v>32</v>
      </c>
      <c r="I87">
        <v>154</v>
      </c>
      <c r="J87">
        <v>92</v>
      </c>
      <c r="K87">
        <v>58</v>
      </c>
      <c r="L87">
        <v>90</v>
      </c>
      <c r="M87">
        <v>1342</v>
      </c>
      <c r="N87" t="str">
        <f t="shared" si="2"/>
        <v>Cobble</v>
      </c>
      <c r="O87" t="str">
        <f t="shared" si="3"/>
        <v>SC1</v>
      </c>
      <c r="P87" t="s">
        <v>53</v>
      </c>
    </row>
    <row r="88" spans="1:17" x14ac:dyDescent="0.25">
      <c r="A88" s="39">
        <v>167</v>
      </c>
      <c r="B88" s="38">
        <v>111535</v>
      </c>
      <c r="C88" s="38">
        <v>230000111535</v>
      </c>
      <c r="D88" s="41">
        <v>183</v>
      </c>
      <c r="E88" s="41">
        <v>483</v>
      </c>
      <c r="F88" s="41">
        <v>1</v>
      </c>
      <c r="G88" s="41"/>
      <c r="H88">
        <v>32</v>
      </c>
      <c r="I88">
        <v>168</v>
      </c>
      <c r="J88">
        <v>101</v>
      </c>
      <c r="K88">
        <v>97</v>
      </c>
      <c r="L88">
        <v>128</v>
      </c>
      <c r="M88">
        <v>1715</v>
      </c>
      <c r="N88" t="str">
        <f t="shared" si="2"/>
        <v>Cobble</v>
      </c>
      <c r="O88" t="str">
        <f t="shared" si="3"/>
        <v>SC2</v>
      </c>
      <c r="P88" t="s">
        <v>53</v>
      </c>
    </row>
    <row r="89" spans="1:17" x14ac:dyDescent="0.25">
      <c r="A89" s="39">
        <v>172</v>
      </c>
      <c r="B89" s="38">
        <v>111562</v>
      </c>
      <c r="C89" s="38">
        <v>230000111562</v>
      </c>
      <c r="D89" s="40">
        <v>184</v>
      </c>
      <c r="E89" s="40">
        <v>484</v>
      </c>
      <c r="F89" s="40">
        <v>1</v>
      </c>
      <c r="G89" s="61">
        <v>1</v>
      </c>
      <c r="H89">
        <v>32</v>
      </c>
      <c r="I89">
        <v>197</v>
      </c>
      <c r="J89">
        <v>169</v>
      </c>
      <c r="K89">
        <v>68</v>
      </c>
      <c r="L89">
        <v>180</v>
      </c>
      <c r="M89">
        <v>3575</v>
      </c>
      <c r="N89" t="str">
        <f>IF(L89 &lt;=2, "Silt", IF(L89&lt;=2.8, "Sand", (IF(L89&lt;=64, "Gravel",(IF(L89&lt;=256, "Cobble",("Boulder")))))))</f>
        <v>Cobble</v>
      </c>
      <c r="O89" t="str">
        <f t="shared" si="3"/>
        <v>LC1</v>
      </c>
      <c r="P89" t="s">
        <v>60</v>
      </c>
    </row>
    <row r="90" spans="1:17" x14ac:dyDescent="0.25">
      <c r="A90" s="42">
        <v>227</v>
      </c>
      <c r="B90" s="38">
        <v>607552</v>
      </c>
      <c r="C90" s="38">
        <v>228000607552</v>
      </c>
      <c r="D90" s="41">
        <v>185</v>
      </c>
      <c r="E90" s="41">
        <v>485</v>
      </c>
      <c r="F90" s="41">
        <v>1</v>
      </c>
      <c r="G90" s="41">
        <v>1</v>
      </c>
      <c r="H90">
        <v>23</v>
      </c>
      <c r="I90">
        <v>75</v>
      </c>
      <c r="J90">
        <v>64</v>
      </c>
      <c r="K90">
        <v>54</v>
      </c>
      <c r="L90" s="43">
        <v>64</v>
      </c>
      <c r="M90">
        <v>543</v>
      </c>
      <c r="N90" t="str">
        <f t="shared" si="2"/>
        <v>Gravel</v>
      </c>
      <c r="O90" t="str">
        <f t="shared" si="3"/>
        <v>VCG2</v>
      </c>
      <c r="P90" t="s">
        <v>52</v>
      </c>
    </row>
    <row r="91" spans="1:17" x14ac:dyDescent="0.25">
      <c r="A91" s="39">
        <v>178</v>
      </c>
      <c r="B91" s="38">
        <v>111700</v>
      </c>
      <c r="C91" s="38">
        <v>230000111700</v>
      </c>
      <c r="D91" s="41">
        <v>186</v>
      </c>
      <c r="E91" s="40">
        <v>486</v>
      </c>
      <c r="F91" s="40">
        <v>1</v>
      </c>
      <c r="G91" s="40">
        <v>1</v>
      </c>
      <c r="H91">
        <v>32</v>
      </c>
      <c r="I91">
        <v>131</v>
      </c>
      <c r="J91">
        <v>82</v>
      </c>
      <c r="K91">
        <v>56</v>
      </c>
      <c r="L91">
        <v>90</v>
      </c>
      <c r="M91">
        <v>709</v>
      </c>
      <c r="N91" t="str">
        <f t="shared" si="2"/>
        <v>Cobble</v>
      </c>
      <c r="O91" t="str">
        <f t="shared" si="3"/>
        <v>SC1</v>
      </c>
      <c r="P91" t="s">
        <v>53</v>
      </c>
    </row>
    <row r="92" spans="1:17" x14ac:dyDescent="0.25">
      <c r="A92" s="39">
        <v>165</v>
      </c>
      <c r="B92" s="38">
        <v>111521</v>
      </c>
      <c r="C92" s="38">
        <v>230000111521</v>
      </c>
      <c r="D92" s="41">
        <v>187</v>
      </c>
      <c r="E92" s="41">
        <v>487</v>
      </c>
      <c r="F92" s="41">
        <v>1</v>
      </c>
      <c r="G92" s="41"/>
      <c r="H92">
        <v>32</v>
      </c>
      <c r="I92">
        <v>203</v>
      </c>
      <c r="J92">
        <v>83</v>
      </c>
      <c r="K92">
        <v>83</v>
      </c>
      <c r="L92">
        <v>90</v>
      </c>
      <c r="M92">
        <v>2179</v>
      </c>
      <c r="N92" t="str">
        <f t="shared" si="2"/>
        <v>Cobble</v>
      </c>
      <c r="O92" t="str">
        <f t="shared" si="3"/>
        <v>SC1</v>
      </c>
      <c r="P92" t="s">
        <v>53</v>
      </c>
    </row>
    <row r="93" spans="1:17" x14ac:dyDescent="0.25">
      <c r="A93" s="39">
        <v>162</v>
      </c>
      <c r="B93" s="38">
        <v>111516</v>
      </c>
      <c r="C93" s="38">
        <v>230000111516</v>
      </c>
      <c r="D93" s="41">
        <v>188</v>
      </c>
      <c r="E93" s="40">
        <v>488</v>
      </c>
      <c r="F93" s="59">
        <v>1</v>
      </c>
      <c r="G93" s="59" t="s">
        <v>65</v>
      </c>
      <c r="H93">
        <v>32</v>
      </c>
      <c r="I93">
        <v>126</v>
      </c>
      <c r="J93">
        <v>96</v>
      </c>
      <c r="K93">
        <v>79</v>
      </c>
      <c r="L93">
        <v>128</v>
      </c>
      <c r="M93">
        <v>1425</v>
      </c>
      <c r="N93" t="str">
        <f t="shared" si="2"/>
        <v>Cobble</v>
      </c>
      <c r="O93" t="str">
        <f t="shared" si="3"/>
        <v>SC2</v>
      </c>
      <c r="P93" t="s">
        <v>53</v>
      </c>
      <c r="Q93" s="60" t="s">
        <v>87</v>
      </c>
    </row>
    <row r="94" spans="1:17" x14ac:dyDescent="0.25">
      <c r="A94" s="42">
        <v>224</v>
      </c>
      <c r="B94" s="38">
        <v>607535</v>
      </c>
      <c r="C94" s="38">
        <v>228000607535</v>
      </c>
      <c r="D94" s="41">
        <v>189</v>
      </c>
      <c r="E94" s="41">
        <v>489</v>
      </c>
      <c r="F94" s="41">
        <v>1</v>
      </c>
      <c r="G94" s="41">
        <v>1</v>
      </c>
      <c r="H94">
        <v>23</v>
      </c>
      <c r="I94">
        <v>74</v>
      </c>
      <c r="J94">
        <v>54</v>
      </c>
      <c r="K94">
        <v>36</v>
      </c>
      <c r="L94">
        <v>64</v>
      </c>
      <c r="M94">
        <v>254</v>
      </c>
      <c r="N94" t="str">
        <f t="shared" si="2"/>
        <v>Gravel</v>
      </c>
      <c r="O94" t="str">
        <f t="shared" si="3"/>
        <v>VCG2</v>
      </c>
      <c r="P94" t="s">
        <v>52</v>
      </c>
    </row>
    <row r="95" spans="1:17" x14ac:dyDescent="0.25">
      <c r="A95" s="39">
        <v>163</v>
      </c>
      <c r="B95" s="38">
        <v>111545</v>
      </c>
      <c r="C95" s="38">
        <v>230000111545</v>
      </c>
      <c r="D95" s="40">
        <v>190</v>
      </c>
      <c r="E95" s="40">
        <v>490</v>
      </c>
      <c r="F95" s="40">
        <v>1</v>
      </c>
      <c r="G95" s="40">
        <v>1</v>
      </c>
      <c r="H95">
        <v>32</v>
      </c>
      <c r="I95">
        <v>121</v>
      </c>
      <c r="J95">
        <v>71</v>
      </c>
      <c r="K95">
        <v>58</v>
      </c>
      <c r="L95">
        <v>90</v>
      </c>
      <c r="M95">
        <v>829</v>
      </c>
      <c r="N95" t="str">
        <f t="shared" si="2"/>
        <v>Cobble</v>
      </c>
      <c r="O95" t="str">
        <f t="shared" si="3"/>
        <v>SC1</v>
      </c>
      <c r="P95" t="s">
        <v>53</v>
      </c>
    </row>
    <row r="96" spans="1:17" x14ac:dyDescent="0.25">
      <c r="A96" s="39">
        <v>179</v>
      </c>
      <c r="B96" s="38">
        <v>111540</v>
      </c>
      <c r="C96" s="38">
        <v>230000111540</v>
      </c>
      <c r="D96" s="40">
        <v>191</v>
      </c>
      <c r="E96" s="41">
        <v>491</v>
      </c>
      <c r="F96" s="41">
        <v>1</v>
      </c>
      <c r="G96" s="41">
        <v>1</v>
      </c>
      <c r="H96">
        <v>32</v>
      </c>
      <c r="I96">
        <v>119</v>
      </c>
      <c r="J96">
        <v>82</v>
      </c>
      <c r="K96">
        <v>59</v>
      </c>
      <c r="L96">
        <v>90</v>
      </c>
      <c r="M96">
        <v>734</v>
      </c>
      <c r="N96" t="str">
        <f t="shared" si="2"/>
        <v>Cobble</v>
      </c>
      <c r="O96" t="str">
        <f t="shared" si="3"/>
        <v>SC1</v>
      </c>
      <c r="P96" t="s">
        <v>53</v>
      </c>
    </row>
    <row r="97" spans="1:16" x14ac:dyDescent="0.25">
      <c r="A97" s="39">
        <v>166</v>
      </c>
      <c r="B97" s="38">
        <v>111506</v>
      </c>
      <c r="C97" s="38">
        <v>230000111506</v>
      </c>
      <c r="D97" s="41">
        <v>192</v>
      </c>
      <c r="E97" s="40">
        <v>492</v>
      </c>
      <c r="F97" s="40">
        <v>1</v>
      </c>
      <c r="G97" s="40"/>
      <c r="H97">
        <v>32</v>
      </c>
      <c r="I97">
        <v>110</v>
      </c>
      <c r="J97">
        <v>108</v>
      </c>
      <c r="K97">
        <v>41</v>
      </c>
      <c r="L97">
        <v>128</v>
      </c>
      <c r="M97">
        <v>941</v>
      </c>
      <c r="N97" t="str">
        <f t="shared" si="2"/>
        <v>Cobble</v>
      </c>
      <c r="O97" t="str">
        <f t="shared" si="3"/>
        <v>SC2</v>
      </c>
      <c r="P97" t="s">
        <v>53</v>
      </c>
    </row>
    <row r="98" spans="1:16" x14ac:dyDescent="0.25">
      <c r="A98" s="39">
        <v>173</v>
      </c>
      <c r="B98" s="38">
        <v>111667</v>
      </c>
      <c r="C98" s="38">
        <v>230000111667</v>
      </c>
      <c r="D98" s="41">
        <v>193</v>
      </c>
      <c r="E98" s="41">
        <v>493</v>
      </c>
      <c r="F98" s="41">
        <v>1</v>
      </c>
      <c r="G98" s="41"/>
      <c r="H98">
        <v>32</v>
      </c>
      <c r="I98">
        <v>153</v>
      </c>
      <c r="J98">
        <v>114</v>
      </c>
      <c r="K98">
        <v>52</v>
      </c>
      <c r="L98">
        <v>128</v>
      </c>
      <c r="M98">
        <v>1347</v>
      </c>
      <c r="N98" t="str">
        <f t="shared" si="2"/>
        <v>Cobble</v>
      </c>
      <c r="O98" t="str">
        <f t="shared" si="3"/>
        <v>SC2</v>
      </c>
      <c r="P98" t="s">
        <v>53</v>
      </c>
    </row>
    <row r="99" spans="1:16" x14ac:dyDescent="0.25">
      <c r="A99" s="44">
        <v>298</v>
      </c>
      <c r="B99" s="45">
        <v>111614</v>
      </c>
      <c r="C99" s="38">
        <v>230000111614</v>
      </c>
      <c r="D99" s="41">
        <v>194</v>
      </c>
      <c r="E99" s="40">
        <v>494</v>
      </c>
      <c r="F99" s="40">
        <v>1</v>
      </c>
      <c r="G99" s="40">
        <v>1</v>
      </c>
      <c r="H99" s="43">
        <v>32</v>
      </c>
      <c r="I99" s="43">
        <v>306</v>
      </c>
      <c r="J99" s="43">
        <v>205</v>
      </c>
      <c r="K99" s="43">
        <v>256</v>
      </c>
      <c r="L99" s="43">
        <v>256</v>
      </c>
      <c r="M99" s="43">
        <v>18900</v>
      </c>
      <c r="N99" t="str">
        <f t="shared" si="2"/>
        <v>Cobble</v>
      </c>
      <c r="O99" t="str">
        <f t="shared" si="3"/>
        <v>LC2</v>
      </c>
      <c r="P99" t="s">
        <v>60</v>
      </c>
    </row>
    <row r="100" spans="1:16" x14ac:dyDescent="0.25">
      <c r="A100" s="39">
        <v>170</v>
      </c>
      <c r="B100" s="38">
        <v>111549</v>
      </c>
      <c r="C100" s="38">
        <v>230000111549</v>
      </c>
      <c r="D100" s="40">
        <v>195</v>
      </c>
      <c r="E100" s="41">
        <v>495</v>
      </c>
      <c r="F100" s="41">
        <v>1</v>
      </c>
      <c r="G100" s="41"/>
      <c r="H100">
        <v>32</v>
      </c>
      <c r="I100">
        <v>82</v>
      </c>
      <c r="J100">
        <v>76</v>
      </c>
      <c r="K100">
        <v>75</v>
      </c>
      <c r="L100">
        <v>90</v>
      </c>
      <c r="M100">
        <v>643</v>
      </c>
      <c r="N100" t="str">
        <f t="shared" si="2"/>
        <v>Cobble</v>
      </c>
      <c r="O100" t="str">
        <f t="shared" si="3"/>
        <v>SC1</v>
      </c>
      <c r="P100" t="s">
        <v>53</v>
      </c>
    </row>
    <row r="101" spans="1:16" x14ac:dyDescent="0.25">
      <c r="A101" s="39">
        <v>171</v>
      </c>
      <c r="B101" s="38">
        <v>111596</v>
      </c>
      <c r="C101" s="38">
        <v>230000111596</v>
      </c>
      <c r="D101" s="41">
        <v>196</v>
      </c>
      <c r="E101" s="40">
        <v>496</v>
      </c>
      <c r="F101" s="40">
        <v>1</v>
      </c>
      <c r="G101" s="40">
        <v>1</v>
      </c>
      <c r="H101">
        <v>32</v>
      </c>
      <c r="I101">
        <v>86</v>
      </c>
      <c r="J101">
        <v>73</v>
      </c>
      <c r="K101">
        <v>64</v>
      </c>
      <c r="L101">
        <v>90</v>
      </c>
      <c r="M101">
        <v>548</v>
      </c>
      <c r="N101" t="str">
        <f t="shared" si="2"/>
        <v>Cobble</v>
      </c>
      <c r="O101" t="str">
        <f t="shared" si="3"/>
        <v>SC1</v>
      </c>
      <c r="P101" t="s">
        <v>53</v>
      </c>
    </row>
    <row r="102" spans="1:16" x14ac:dyDescent="0.25">
      <c r="A102" s="39">
        <v>174</v>
      </c>
      <c r="B102" s="38">
        <v>111503</v>
      </c>
      <c r="C102" s="38">
        <v>230000111503</v>
      </c>
      <c r="D102" s="41">
        <v>197</v>
      </c>
      <c r="E102" s="41">
        <v>497</v>
      </c>
      <c r="F102" s="41">
        <v>1</v>
      </c>
      <c r="G102" s="41"/>
      <c r="H102">
        <v>32</v>
      </c>
      <c r="I102">
        <v>156</v>
      </c>
      <c r="J102">
        <v>92</v>
      </c>
      <c r="K102">
        <v>43</v>
      </c>
      <c r="L102">
        <v>90</v>
      </c>
      <c r="M102">
        <v>895</v>
      </c>
      <c r="N102" t="str">
        <f t="shared" si="2"/>
        <v>Cobble</v>
      </c>
      <c r="O102" t="str">
        <f t="shared" si="3"/>
        <v>SC1</v>
      </c>
      <c r="P102" t="s">
        <v>53</v>
      </c>
    </row>
    <row r="103" spans="1:16" x14ac:dyDescent="0.25">
      <c r="A103" s="39">
        <v>169</v>
      </c>
      <c r="B103" s="38">
        <v>111548</v>
      </c>
      <c r="C103" s="38">
        <v>230000111548</v>
      </c>
      <c r="D103" s="40">
        <v>198</v>
      </c>
      <c r="E103" s="40">
        <v>498</v>
      </c>
      <c r="F103" s="40">
        <v>1</v>
      </c>
      <c r="G103" s="40">
        <v>1</v>
      </c>
      <c r="H103">
        <v>32</v>
      </c>
      <c r="I103">
        <v>90</v>
      </c>
      <c r="J103">
        <v>76</v>
      </c>
      <c r="K103">
        <v>52</v>
      </c>
      <c r="L103">
        <v>90</v>
      </c>
      <c r="M103">
        <v>530</v>
      </c>
      <c r="N103" t="str">
        <f t="shared" si="2"/>
        <v>Cobble</v>
      </c>
      <c r="O103" t="str">
        <f t="shared" si="3"/>
        <v>SC1</v>
      </c>
      <c r="P103" t="s">
        <v>53</v>
      </c>
    </row>
    <row r="104" spans="1:16" x14ac:dyDescent="0.25">
      <c r="A104" s="42">
        <v>234</v>
      </c>
      <c r="B104" s="38">
        <v>607571</v>
      </c>
      <c r="C104" s="38">
        <v>228000607571</v>
      </c>
      <c r="D104" s="41">
        <v>199</v>
      </c>
      <c r="E104" s="41">
        <v>499</v>
      </c>
      <c r="F104" s="41">
        <v>1</v>
      </c>
      <c r="G104" s="41">
        <v>1</v>
      </c>
      <c r="H104">
        <v>23</v>
      </c>
      <c r="I104">
        <v>127</v>
      </c>
      <c r="J104">
        <v>71</v>
      </c>
      <c r="K104">
        <v>31</v>
      </c>
      <c r="L104" s="43">
        <v>64</v>
      </c>
      <c r="M104" s="43">
        <v>415</v>
      </c>
      <c r="N104" t="str">
        <f t="shared" si="2"/>
        <v>Gravel</v>
      </c>
      <c r="O104" t="str">
        <f t="shared" si="3"/>
        <v>VCG2</v>
      </c>
      <c r="P104" t="s">
        <v>52</v>
      </c>
    </row>
    <row r="105" spans="1:16" x14ac:dyDescent="0.25">
      <c r="A105" s="39">
        <v>75</v>
      </c>
      <c r="B105" s="38">
        <v>111682</v>
      </c>
      <c r="C105" s="38">
        <v>230000111682</v>
      </c>
      <c r="D105" s="41">
        <v>200</v>
      </c>
      <c r="E105" s="40">
        <v>500</v>
      </c>
      <c r="F105" s="41">
        <v>2</v>
      </c>
      <c r="G105" s="41" t="s">
        <v>74</v>
      </c>
      <c r="H105">
        <v>32</v>
      </c>
      <c r="I105">
        <v>110</v>
      </c>
      <c r="J105">
        <v>97</v>
      </c>
      <c r="K105">
        <v>52</v>
      </c>
      <c r="L105">
        <v>90</v>
      </c>
      <c r="M105">
        <v>812</v>
      </c>
      <c r="N105" t="str">
        <f t="shared" si="2"/>
        <v>Cobble</v>
      </c>
      <c r="O105" t="str">
        <f t="shared" si="3"/>
        <v>SC1</v>
      </c>
      <c r="P105" t="s">
        <v>53</v>
      </c>
    </row>
    <row r="106" spans="1:16" x14ac:dyDescent="0.25">
      <c r="A106" s="42">
        <v>272</v>
      </c>
      <c r="B106" s="38">
        <v>607570</v>
      </c>
      <c r="C106" s="38">
        <v>228000607570</v>
      </c>
      <c r="D106" s="41">
        <v>201</v>
      </c>
      <c r="E106" s="41">
        <v>501</v>
      </c>
      <c r="F106" s="41">
        <v>2</v>
      </c>
      <c r="G106" s="41" t="s">
        <v>74</v>
      </c>
      <c r="H106">
        <v>23</v>
      </c>
      <c r="I106">
        <v>75</v>
      </c>
      <c r="J106">
        <v>63</v>
      </c>
      <c r="K106">
        <v>48</v>
      </c>
      <c r="L106" s="43">
        <v>64</v>
      </c>
      <c r="M106" s="43">
        <v>338</v>
      </c>
      <c r="N106" t="str">
        <f t="shared" si="2"/>
        <v>Gravel</v>
      </c>
      <c r="O106" t="str">
        <f t="shared" si="3"/>
        <v>VCG2</v>
      </c>
      <c r="P106" t="s">
        <v>52</v>
      </c>
    </row>
    <row r="107" spans="1:16" x14ac:dyDescent="0.25">
      <c r="A107" s="39">
        <v>62</v>
      </c>
      <c r="B107" s="38">
        <v>111747</v>
      </c>
      <c r="C107" s="38">
        <v>230000111747</v>
      </c>
      <c r="D107" s="41">
        <v>202</v>
      </c>
      <c r="E107" s="40">
        <v>502</v>
      </c>
      <c r="F107" s="41">
        <v>2</v>
      </c>
      <c r="G107" s="41"/>
      <c r="H107">
        <v>32</v>
      </c>
      <c r="I107">
        <v>110</v>
      </c>
      <c r="J107">
        <v>100</v>
      </c>
      <c r="K107">
        <v>59</v>
      </c>
      <c r="L107">
        <v>128</v>
      </c>
      <c r="M107">
        <v>897</v>
      </c>
      <c r="N107" t="str">
        <f t="shared" si="2"/>
        <v>Cobble</v>
      </c>
      <c r="O107" t="str">
        <f t="shared" si="3"/>
        <v>SC2</v>
      </c>
      <c r="P107" t="s">
        <v>53</v>
      </c>
    </row>
    <row r="108" spans="1:16" x14ac:dyDescent="0.25">
      <c r="A108" s="39">
        <v>50</v>
      </c>
      <c r="B108" s="38">
        <v>111646</v>
      </c>
      <c r="C108" s="38">
        <v>230000111646</v>
      </c>
      <c r="D108" s="41">
        <v>203</v>
      </c>
      <c r="E108" s="41">
        <v>503</v>
      </c>
      <c r="F108" s="41">
        <v>2</v>
      </c>
      <c r="G108" s="41"/>
      <c r="H108">
        <v>32</v>
      </c>
      <c r="I108">
        <v>93</v>
      </c>
      <c r="J108">
        <v>77</v>
      </c>
      <c r="K108">
        <v>55</v>
      </c>
      <c r="L108">
        <v>90</v>
      </c>
      <c r="M108">
        <v>508</v>
      </c>
      <c r="N108" t="str">
        <f t="shared" si="2"/>
        <v>Cobble</v>
      </c>
      <c r="O108" t="str">
        <f t="shared" si="3"/>
        <v>SC1</v>
      </c>
      <c r="P108" t="s">
        <v>53</v>
      </c>
    </row>
    <row r="109" spans="1:16" x14ac:dyDescent="0.25">
      <c r="A109" s="39">
        <v>54</v>
      </c>
      <c r="B109" s="38">
        <v>111620</v>
      </c>
      <c r="C109" s="38">
        <v>230000111620</v>
      </c>
      <c r="D109" s="41">
        <v>204</v>
      </c>
      <c r="E109" s="40">
        <v>504</v>
      </c>
      <c r="F109" s="41">
        <v>2</v>
      </c>
      <c r="G109" s="41"/>
      <c r="H109">
        <v>32</v>
      </c>
      <c r="I109">
        <v>159</v>
      </c>
      <c r="J109">
        <v>120</v>
      </c>
      <c r="K109">
        <v>46</v>
      </c>
      <c r="L109">
        <v>128</v>
      </c>
      <c r="M109">
        <v>1290</v>
      </c>
      <c r="N109" t="str">
        <f t="shared" si="2"/>
        <v>Cobble</v>
      </c>
      <c r="O109" t="str">
        <f t="shared" si="3"/>
        <v>SC2</v>
      </c>
      <c r="P109" t="s">
        <v>53</v>
      </c>
    </row>
    <row r="110" spans="1:16" x14ac:dyDescent="0.25">
      <c r="A110" s="39">
        <v>55</v>
      </c>
      <c r="B110" s="38">
        <v>111681</v>
      </c>
      <c r="C110" s="38">
        <v>230000111681</v>
      </c>
      <c r="D110" s="41">
        <v>205</v>
      </c>
      <c r="E110" s="41">
        <v>505</v>
      </c>
      <c r="F110" s="41">
        <v>2</v>
      </c>
      <c r="G110" s="41" t="s">
        <v>74</v>
      </c>
      <c r="H110">
        <v>32</v>
      </c>
      <c r="I110">
        <v>100</v>
      </c>
      <c r="J110">
        <v>65</v>
      </c>
      <c r="K110">
        <v>55</v>
      </c>
      <c r="L110">
        <v>90</v>
      </c>
      <c r="M110">
        <v>572</v>
      </c>
      <c r="N110" t="str">
        <f t="shared" si="2"/>
        <v>Cobble</v>
      </c>
      <c r="O110" t="str">
        <f t="shared" si="3"/>
        <v>SC1</v>
      </c>
      <c r="P110" t="s">
        <v>53</v>
      </c>
    </row>
    <row r="111" spans="1:16" x14ac:dyDescent="0.25">
      <c r="A111" s="42">
        <v>223</v>
      </c>
      <c r="B111" s="38">
        <v>607576</v>
      </c>
      <c r="C111" s="38">
        <v>228000607576</v>
      </c>
      <c r="D111" s="41">
        <v>206</v>
      </c>
      <c r="E111" s="40">
        <v>506</v>
      </c>
      <c r="F111" s="41">
        <v>2</v>
      </c>
      <c r="G111" s="41" t="s">
        <v>73</v>
      </c>
      <c r="H111">
        <v>23</v>
      </c>
      <c r="I111">
        <v>104</v>
      </c>
      <c r="J111">
        <v>64</v>
      </c>
      <c r="K111">
        <v>43</v>
      </c>
      <c r="L111">
        <v>64</v>
      </c>
      <c r="M111">
        <v>599</v>
      </c>
      <c r="N111" t="str">
        <f t="shared" si="2"/>
        <v>Gravel</v>
      </c>
      <c r="O111" t="str">
        <f t="shared" si="3"/>
        <v>VCG2</v>
      </c>
      <c r="P111" t="s">
        <v>52</v>
      </c>
    </row>
    <row r="112" spans="1:16" x14ac:dyDescent="0.25">
      <c r="A112" s="39">
        <v>59</v>
      </c>
      <c r="B112" s="38">
        <v>111601</v>
      </c>
      <c r="C112" s="38">
        <v>230000111601</v>
      </c>
      <c r="D112" s="41">
        <v>207</v>
      </c>
      <c r="E112" s="41">
        <v>507</v>
      </c>
      <c r="F112" s="41">
        <v>2</v>
      </c>
      <c r="G112" s="41"/>
      <c r="H112">
        <v>32</v>
      </c>
      <c r="I112">
        <v>129</v>
      </c>
      <c r="J112">
        <v>115</v>
      </c>
      <c r="K112">
        <v>45</v>
      </c>
      <c r="L112">
        <v>128</v>
      </c>
      <c r="M112">
        <v>1232</v>
      </c>
      <c r="N112" t="str">
        <f t="shared" si="2"/>
        <v>Cobble</v>
      </c>
      <c r="O112" t="str">
        <f t="shared" si="3"/>
        <v>SC2</v>
      </c>
      <c r="P112" t="s">
        <v>53</v>
      </c>
    </row>
    <row r="113" spans="1:16" x14ac:dyDescent="0.25">
      <c r="A113" s="39">
        <v>58</v>
      </c>
      <c r="B113" s="38">
        <v>111723</v>
      </c>
      <c r="C113" s="38">
        <v>230000111723</v>
      </c>
      <c r="D113" s="41">
        <v>208</v>
      </c>
      <c r="E113" s="40">
        <v>508</v>
      </c>
      <c r="F113" s="41">
        <v>2</v>
      </c>
      <c r="G113" s="41" t="s">
        <v>74</v>
      </c>
      <c r="H113">
        <v>32</v>
      </c>
      <c r="I113">
        <v>146</v>
      </c>
      <c r="J113">
        <v>89</v>
      </c>
      <c r="K113">
        <v>36</v>
      </c>
      <c r="L113">
        <v>90</v>
      </c>
      <c r="M113">
        <v>807</v>
      </c>
      <c r="N113" t="str">
        <f t="shared" si="2"/>
        <v>Cobble</v>
      </c>
      <c r="O113" t="str">
        <f t="shared" si="3"/>
        <v>SC1</v>
      </c>
      <c r="P113" t="s">
        <v>53</v>
      </c>
    </row>
    <row r="114" spans="1:16" x14ac:dyDescent="0.25">
      <c r="A114" s="39">
        <v>47</v>
      </c>
      <c r="B114" s="38">
        <v>111704</v>
      </c>
      <c r="C114" s="38">
        <v>230000111704</v>
      </c>
      <c r="D114" s="41">
        <v>209</v>
      </c>
      <c r="E114" s="41">
        <v>509</v>
      </c>
      <c r="F114" s="41">
        <v>2</v>
      </c>
      <c r="G114" s="41" t="s">
        <v>73</v>
      </c>
      <c r="H114">
        <v>32</v>
      </c>
      <c r="I114">
        <v>95</v>
      </c>
      <c r="J114">
        <v>73</v>
      </c>
      <c r="K114">
        <v>41</v>
      </c>
      <c r="L114" s="43">
        <v>64</v>
      </c>
      <c r="M114">
        <v>416</v>
      </c>
      <c r="N114" t="str">
        <f t="shared" si="2"/>
        <v>Gravel</v>
      </c>
      <c r="O114" t="str">
        <f t="shared" si="3"/>
        <v>VCG2</v>
      </c>
      <c r="P114" t="s">
        <v>52</v>
      </c>
    </row>
    <row r="115" spans="1:16" x14ac:dyDescent="0.25">
      <c r="A115" s="44">
        <v>304</v>
      </c>
      <c r="B115" s="45">
        <v>111666</v>
      </c>
      <c r="C115" s="38">
        <v>230000111666</v>
      </c>
      <c r="D115" s="41">
        <v>210</v>
      </c>
      <c r="E115" s="40">
        <v>510</v>
      </c>
      <c r="F115" s="41">
        <v>2</v>
      </c>
      <c r="G115" s="41" t="s">
        <v>74</v>
      </c>
      <c r="H115" s="43">
        <v>32</v>
      </c>
      <c r="I115" s="43">
        <v>321</v>
      </c>
      <c r="J115" s="43">
        <v>290</v>
      </c>
      <c r="K115" s="43">
        <v>200</v>
      </c>
      <c r="L115" s="43" t="s">
        <v>68</v>
      </c>
      <c r="M115" s="43">
        <v>18300</v>
      </c>
      <c r="N115" t="str">
        <f t="shared" si="2"/>
        <v>Boulder</v>
      </c>
      <c r="O115" t="s">
        <v>69</v>
      </c>
      <c r="P115" t="s">
        <v>64</v>
      </c>
    </row>
    <row r="116" spans="1:16" x14ac:dyDescent="0.25">
      <c r="A116" s="39">
        <v>48</v>
      </c>
      <c r="B116" s="38">
        <v>111657</v>
      </c>
      <c r="C116" s="38">
        <v>230000111657</v>
      </c>
      <c r="D116" s="41">
        <v>211</v>
      </c>
      <c r="E116" s="41">
        <v>511</v>
      </c>
      <c r="F116" s="41">
        <v>2</v>
      </c>
      <c r="G116" s="41" t="s">
        <v>73</v>
      </c>
      <c r="H116">
        <v>32</v>
      </c>
      <c r="I116">
        <v>100</v>
      </c>
      <c r="J116">
        <v>72</v>
      </c>
      <c r="K116">
        <v>42</v>
      </c>
      <c r="L116" s="43">
        <v>64</v>
      </c>
      <c r="M116">
        <v>379</v>
      </c>
      <c r="N116" t="str">
        <f t="shared" si="2"/>
        <v>Gravel</v>
      </c>
      <c r="O116" t="str">
        <f t="shared" si="3"/>
        <v>VCG2</v>
      </c>
      <c r="P116" t="s">
        <v>52</v>
      </c>
    </row>
    <row r="117" spans="1:16" x14ac:dyDescent="0.25">
      <c r="A117" s="39">
        <v>192</v>
      </c>
      <c r="B117" s="38">
        <v>111547</v>
      </c>
      <c r="C117" s="38">
        <v>230000111547</v>
      </c>
      <c r="D117" s="40">
        <v>212</v>
      </c>
      <c r="E117" s="40">
        <v>512</v>
      </c>
      <c r="F117" s="41">
        <v>2</v>
      </c>
      <c r="G117" s="41" t="s">
        <v>73</v>
      </c>
      <c r="H117">
        <v>32</v>
      </c>
      <c r="I117">
        <v>168</v>
      </c>
      <c r="J117">
        <v>111</v>
      </c>
      <c r="K117">
        <v>53</v>
      </c>
      <c r="L117">
        <v>90</v>
      </c>
      <c r="M117">
        <v>1488</v>
      </c>
      <c r="N117" t="str">
        <f t="shared" si="2"/>
        <v>Cobble</v>
      </c>
      <c r="O117" t="str">
        <f t="shared" si="3"/>
        <v>SC1</v>
      </c>
      <c r="P117" t="s">
        <v>53</v>
      </c>
    </row>
    <row r="118" spans="1:16" x14ac:dyDescent="0.25">
      <c r="A118" s="39">
        <v>77</v>
      </c>
      <c r="B118" s="38">
        <v>111703</v>
      </c>
      <c r="C118" s="38">
        <v>230000111703</v>
      </c>
      <c r="D118" s="41">
        <v>213</v>
      </c>
      <c r="E118" s="41">
        <v>513</v>
      </c>
      <c r="F118" s="41">
        <v>2</v>
      </c>
      <c r="G118" s="41" t="s">
        <v>74</v>
      </c>
      <c r="H118">
        <v>32</v>
      </c>
      <c r="I118">
        <v>114</v>
      </c>
      <c r="J118">
        <v>85</v>
      </c>
      <c r="K118">
        <v>37</v>
      </c>
      <c r="L118">
        <v>90</v>
      </c>
      <c r="M118">
        <v>604</v>
      </c>
      <c r="N118" t="str">
        <f t="shared" si="2"/>
        <v>Cobble</v>
      </c>
      <c r="O118" t="str">
        <f t="shared" si="3"/>
        <v>SC1</v>
      </c>
      <c r="P118" t="s">
        <v>53</v>
      </c>
    </row>
    <row r="119" spans="1:16" x14ac:dyDescent="0.25">
      <c r="A119" s="39">
        <v>44</v>
      </c>
      <c r="B119" s="38">
        <v>111618</v>
      </c>
      <c r="C119" s="38">
        <v>230000111618</v>
      </c>
      <c r="D119" s="41">
        <v>214</v>
      </c>
      <c r="E119" s="40">
        <v>514</v>
      </c>
      <c r="F119" s="41">
        <v>2</v>
      </c>
      <c r="G119" s="41"/>
      <c r="H119">
        <v>32</v>
      </c>
      <c r="I119">
        <v>115</v>
      </c>
      <c r="J119">
        <v>108</v>
      </c>
      <c r="K119">
        <v>78</v>
      </c>
      <c r="L119">
        <v>128</v>
      </c>
      <c r="M119">
        <v>1109</v>
      </c>
      <c r="N119" t="str">
        <f t="shared" si="2"/>
        <v>Cobble</v>
      </c>
      <c r="O119" t="str">
        <f t="shared" si="3"/>
        <v>SC2</v>
      </c>
      <c r="P119" t="s">
        <v>53</v>
      </c>
    </row>
    <row r="120" spans="1:16" x14ac:dyDescent="0.25">
      <c r="A120" s="39">
        <v>41</v>
      </c>
      <c r="B120" s="38">
        <v>111654</v>
      </c>
      <c r="C120" s="38">
        <v>230000111654</v>
      </c>
      <c r="D120" s="41">
        <v>215</v>
      </c>
      <c r="E120" s="41">
        <v>515</v>
      </c>
      <c r="F120" s="41">
        <v>2</v>
      </c>
      <c r="G120" s="41"/>
      <c r="H120">
        <v>32</v>
      </c>
      <c r="I120">
        <v>114</v>
      </c>
      <c r="J120">
        <v>105</v>
      </c>
      <c r="K120">
        <v>95</v>
      </c>
      <c r="L120">
        <v>128</v>
      </c>
      <c r="M120">
        <v>1678</v>
      </c>
      <c r="N120" t="str">
        <f t="shared" si="2"/>
        <v>Cobble</v>
      </c>
      <c r="O120" t="str">
        <f t="shared" si="3"/>
        <v>SC2</v>
      </c>
      <c r="P120" t="s">
        <v>53</v>
      </c>
    </row>
    <row r="121" spans="1:16" x14ac:dyDescent="0.25">
      <c r="A121" s="39">
        <v>53</v>
      </c>
      <c r="B121" s="38">
        <v>111627</v>
      </c>
      <c r="C121" s="38">
        <v>230000111627</v>
      </c>
      <c r="D121" s="41">
        <v>216</v>
      </c>
      <c r="E121" s="40">
        <v>516</v>
      </c>
      <c r="F121" s="41">
        <v>2</v>
      </c>
      <c r="G121" s="41"/>
      <c r="H121">
        <v>32</v>
      </c>
      <c r="I121">
        <v>151</v>
      </c>
      <c r="J121">
        <v>80</v>
      </c>
      <c r="K121">
        <v>39</v>
      </c>
      <c r="L121">
        <v>90</v>
      </c>
      <c r="M121">
        <v>787</v>
      </c>
      <c r="N121" t="str">
        <f t="shared" si="2"/>
        <v>Cobble</v>
      </c>
      <c r="O121" t="str">
        <f t="shared" si="3"/>
        <v>SC1</v>
      </c>
      <c r="P121" t="s">
        <v>53</v>
      </c>
    </row>
    <row r="122" spans="1:16" x14ac:dyDescent="0.25">
      <c r="A122" s="44">
        <v>289</v>
      </c>
      <c r="B122" s="45">
        <v>111508</v>
      </c>
      <c r="C122" s="47">
        <v>230000111508</v>
      </c>
      <c r="D122" s="41">
        <v>217</v>
      </c>
      <c r="E122" s="41">
        <v>517</v>
      </c>
      <c r="F122" s="41">
        <v>2</v>
      </c>
      <c r="G122" s="41" t="s">
        <v>74</v>
      </c>
      <c r="H122" s="43">
        <v>32</v>
      </c>
      <c r="I122" s="43">
        <v>256</v>
      </c>
      <c r="J122" s="43">
        <v>214</v>
      </c>
      <c r="K122" s="43">
        <v>190</v>
      </c>
      <c r="L122" s="43">
        <v>256</v>
      </c>
      <c r="M122" s="43">
        <v>16900</v>
      </c>
      <c r="N122" t="str">
        <f t="shared" si="2"/>
        <v>Cobble</v>
      </c>
      <c r="O122" t="str">
        <f t="shared" si="3"/>
        <v>LC2</v>
      </c>
      <c r="P122" t="s">
        <v>60</v>
      </c>
    </row>
    <row r="123" spans="1:16" x14ac:dyDescent="0.25">
      <c r="A123" s="39">
        <v>67</v>
      </c>
      <c r="B123" s="38">
        <v>111583</v>
      </c>
      <c r="C123" s="38">
        <v>230000111583</v>
      </c>
      <c r="D123" s="41">
        <v>218</v>
      </c>
      <c r="E123" s="40">
        <v>518</v>
      </c>
      <c r="F123" s="41">
        <v>2</v>
      </c>
      <c r="G123" s="41" t="s">
        <v>73</v>
      </c>
      <c r="H123">
        <v>32</v>
      </c>
      <c r="I123">
        <v>85</v>
      </c>
      <c r="J123">
        <v>61</v>
      </c>
      <c r="K123">
        <v>55</v>
      </c>
      <c r="L123">
        <v>90</v>
      </c>
      <c r="M123">
        <v>493</v>
      </c>
      <c r="N123" t="str">
        <f t="shared" si="2"/>
        <v>Cobble</v>
      </c>
      <c r="O123" t="str">
        <f t="shared" si="3"/>
        <v>SC1</v>
      </c>
      <c r="P123" t="s">
        <v>53</v>
      </c>
    </row>
    <row r="124" spans="1:16" x14ac:dyDescent="0.25">
      <c r="A124" s="39">
        <v>80</v>
      </c>
      <c r="B124" s="38">
        <v>111619</v>
      </c>
      <c r="C124" s="38">
        <v>230000111619</v>
      </c>
      <c r="D124" s="41">
        <v>219</v>
      </c>
      <c r="E124" s="40">
        <v>519</v>
      </c>
      <c r="F124" s="41">
        <v>2</v>
      </c>
      <c r="G124" s="41"/>
      <c r="H124">
        <v>32</v>
      </c>
      <c r="I124">
        <v>95</v>
      </c>
      <c r="J124">
        <v>64</v>
      </c>
      <c r="K124">
        <v>54</v>
      </c>
      <c r="L124">
        <v>90</v>
      </c>
      <c r="M124">
        <v>460</v>
      </c>
      <c r="N124" t="str">
        <f t="shared" si="2"/>
        <v>Cobble</v>
      </c>
      <c r="O124" t="str">
        <f t="shared" si="3"/>
        <v>SC1</v>
      </c>
      <c r="P124" t="s">
        <v>53</v>
      </c>
    </row>
    <row r="125" spans="1:16" x14ac:dyDescent="0.25">
      <c r="A125" s="39">
        <v>43</v>
      </c>
      <c r="B125" s="38">
        <v>111672</v>
      </c>
      <c r="C125" s="38">
        <v>230000111672</v>
      </c>
      <c r="D125" s="41">
        <v>220</v>
      </c>
      <c r="E125" s="40">
        <v>520</v>
      </c>
      <c r="F125" s="41">
        <v>2</v>
      </c>
      <c r="G125" s="41"/>
      <c r="H125">
        <v>32</v>
      </c>
      <c r="I125">
        <v>102</v>
      </c>
      <c r="J125">
        <v>80</v>
      </c>
      <c r="K125">
        <v>55</v>
      </c>
      <c r="L125">
        <v>90</v>
      </c>
      <c r="M125">
        <v>831</v>
      </c>
      <c r="N125" t="str">
        <f t="shared" si="2"/>
        <v>Cobble</v>
      </c>
      <c r="O125" t="str">
        <f t="shared" si="3"/>
        <v>SC1</v>
      </c>
      <c r="P125" t="s">
        <v>53</v>
      </c>
    </row>
    <row r="126" spans="1:16" x14ac:dyDescent="0.25">
      <c r="A126" s="39">
        <v>52</v>
      </c>
      <c r="B126" s="38">
        <v>111673</v>
      </c>
      <c r="C126" s="38">
        <v>230000111673</v>
      </c>
      <c r="D126" s="41">
        <v>221</v>
      </c>
      <c r="E126" s="41">
        <v>521</v>
      </c>
      <c r="F126" s="41">
        <v>2</v>
      </c>
      <c r="G126" s="41" t="s">
        <v>74</v>
      </c>
      <c r="H126">
        <v>32</v>
      </c>
      <c r="I126">
        <v>139</v>
      </c>
      <c r="J126">
        <v>96</v>
      </c>
      <c r="K126">
        <v>75</v>
      </c>
      <c r="L126">
        <v>128</v>
      </c>
      <c r="M126">
        <v>1437</v>
      </c>
      <c r="N126" t="str">
        <f t="shared" si="2"/>
        <v>Cobble</v>
      </c>
      <c r="O126" t="str">
        <f t="shared" si="3"/>
        <v>SC2</v>
      </c>
      <c r="P126" t="s">
        <v>53</v>
      </c>
    </row>
    <row r="127" spans="1:16" x14ac:dyDescent="0.25">
      <c r="A127" s="39">
        <v>60</v>
      </c>
      <c r="B127" s="38">
        <v>111649</v>
      </c>
      <c r="C127" s="38">
        <v>230000111649</v>
      </c>
      <c r="D127" s="41">
        <v>222</v>
      </c>
      <c r="E127" s="40">
        <v>522</v>
      </c>
      <c r="F127" s="41">
        <v>2</v>
      </c>
      <c r="G127" s="41"/>
      <c r="H127">
        <v>32</v>
      </c>
      <c r="I127">
        <v>150</v>
      </c>
      <c r="J127">
        <v>87</v>
      </c>
      <c r="K127">
        <v>55</v>
      </c>
      <c r="L127">
        <v>90</v>
      </c>
      <c r="M127">
        <v>1202</v>
      </c>
      <c r="N127" t="str">
        <f t="shared" si="2"/>
        <v>Cobble</v>
      </c>
      <c r="O127" t="str">
        <f t="shared" si="3"/>
        <v>SC1</v>
      </c>
      <c r="P127" t="s">
        <v>53</v>
      </c>
    </row>
    <row r="128" spans="1:16" x14ac:dyDescent="0.25">
      <c r="A128" s="39">
        <v>79</v>
      </c>
      <c r="B128" s="38">
        <v>111713</v>
      </c>
      <c r="C128" s="38">
        <v>230000111713</v>
      </c>
      <c r="D128" s="41">
        <v>223</v>
      </c>
      <c r="E128" s="41">
        <v>523</v>
      </c>
      <c r="F128" s="41">
        <v>2</v>
      </c>
      <c r="G128" s="41"/>
      <c r="H128">
        <v>32</v>
      </c>
      <c r="I128">
        <v>104</v>
      </c>
      <c r="J128">
        <v>86</v>
      </c>
      <c r="K128">
        <v>45</v>
      </c>
      <c r="L128">
        <v>90</v>
      </c>
      <c r="M128">
        <v>730</v>
      </c>
      <c r="N128" t="str">
        <f t="shared" si="2"/>
        <v>Cobble</v>
      </c>
      <c r="O128" t="str">
        <f t="shared" si="3"/>
        <v>SC1</v>
      </c>
      <c r="P128" t="s">
        <v>53</v>
      </c>
    </row>
    <row r="129" spans="1:16" x14ac:dyDescent="0.25">
      <c r="A129" s="39">
        <v>51</v>
      </c>
      <c r="B129" s="38">
        <v>111685</v>
      </c>
      <c r="C129" s="38">
        <v>230000111685</v>
      </c>
      <c r="D129" s="41">
        <v>224</v>
      </c>
      <c r="E129" s="40">
        <v>524</v>
      </c>
      <c r="F129" s="41">
        <v>2</v>
      </c>
      <c r="G129" s="41"/>
      <c r="H129">
        <v>32</v>
      </c>
      <c r="I129">
        <v>110</v>
      </c>
      <c r="J129">
        <v>96</v>
      </c>
      <c r="K129">
        <v>55</v>
      </c>
      <c r="L129">
        <v>90</v>
      </c>
      <c r="M129">
        <v>873</v>
      </c>
      <c r="N129" t="str">
        <f t="shared" si="2"/>
        <v>Cobble</v>
      </c>
      <c r="O129" t="str">
        <f t="shared" si="3"/>
        <v>SC1</v>
      </c>
      <c r="P129" t="s">
        <v>53</v>
      </c>
    </row>
    <row r="130" spans="1:16" x14ac:dyDescent="0.25">
      <c r="A130" s="42">
        <v>276</v>
      </c>
      <c r="B130" s="38">
        <v>607572</v>
      </c>
      <c r="C130" s="38">
        <v>228000607572</v>
      </c>
      <c r="D130" s="41">
        <v>225</v>
      </c>
      <c r="E130" s="41">
        <v>525</v>
      </c>
      <c r="F130" s="41">
        <v>2</v>
      </c>
      <c r="G130" s="41" t="s">
        <v>74</v>
      </c>
      <c r="H130">
        <v>23</v>
      </c>
      <c r="I130">
        <v>75</v>
      </c>
      <c r="J130">
        <v>68</v>
      </c>
      <c r="K130">
        <v>37</v>
      </c>
      <c r="L130" s="43">
        <v>64</v>
      </c>
      <c r="M130" s="43">
        <v>300</v>
      </c>
      <c r="N130" t="str">
        <f t="shared" si="2"/>
        <v>Gravel</v>
      </c>
      <c r="O130" t="str">
        <f t="shared" si="3"/>
        <v>VCG2</v>
      </c>
      <c r="P130" t="s">
        <v>52</v>
      </c>
    </row>
    <row r="131" spans="1:16" x14ac:dyDescent="0.25">
      <c r="A131" s="39">
        <v>71</v>
      </c>
      <c r="B131" s="38">
        <v>111599</v>
      </c>
      <c r="C131" s="38">
        <v>230000111599</v>
      </c>
      <c r="D131" s="41">
        <v>226</v>
      </c>
      <c r="E131" s="40">
        <v>526</v>
      </c>
      <c r="F131" s="41">
        <v>2</v>
      </c>
      <c r="G131" s="41" t="s">
        <v>73</v>
      </c>
      <c r="H131">
        <v>32</v>
      </c>
      <c r="I131">
        <v>135</v>
      </c>
      <c r="J131">
        <v>120</v>
      </c>
      <c r="K131">
        <v>75</v>
      </c>
      <c r="L131">
        <v>128</v>
      </c>
      <c r="M131">
        <v>1877</v>
      </c>
      <c r="N131" t="str">
        <f t="shared" si="2"/>
        <v>Cobble</v>
      </c>
      <c r="O131" t="str">
        <f t="shared" si="3"/>
        <v>SC2</v>
      </c>
      <c r="P131" t="s">
        <v>53</v>
      </c>
    </row>
    <row r="132" spans="1:16" x14ac:dyDescent="0.25">
      <c r="A132" s="39">
        <v>69</v>
      </c>
      <c r="B132" s="38">
        <v>111715</v>
      </c>
      <c r="C132" s="38">
        <v>230000111715</v>
      </c>
      <c r="D132" s="41">
        <v>227</v>
      </c>
      <c r="E132" s="41">
        <v>527</v>
      </c>
      <c r="F132" s="41">
        <v>2</v>
      </c>
      <c r="G132" s="41"/>
      <c r="H132">
        <v>32</v>
      </c>
      <c r="I132">
        <v>168</v>
      </c>
      <c r="J132">
        <v>117</v>
      </c>
      <c r="K132">
        <v>70</v>
      </c>
      <c r="L132">
        <v>128</v>
      </c>
      <c r="M132">
        <v>2178</v>
      </c>
      <c r="N132" t="str">
        <f t="shared" si="2"/>
        <v>Cobble</v>
      </c>
      <c r="O132" t="str">
        <f t="shared" si="3"/>
        <v>SC2</v>
      </c>
      <c r="P132" t="s">
        <v>53</v>
      </c>
    </row>
    <row r="133" spans="1:16" x14ac:dyDescent="0.25">
      <c r="A133" s="39">
        <v>78</v>
      </c>
      <c r="B133" s="38">
        <v>111732</v>
      </c>
      <c r="C133" s="38">
        <v>230000111732</v>
      </c>
      <c r="D133" s="41">
        <v>228</v>
      </c>
      <c r="E133" s="40">
        <v>528</v>
      </c>
      <c r="F133" s="41">
        <v>2</v>
      </c>
      <c r="G133" s="41" t="s">
        <v>73</v>
      </c>
      <c r="H133">
        <v>32</v>
      </c>
      <c r="I133">
        <v>210</v>
      </c>
      <c r="J133">
        <v>158</v>
      </c>
      <c r="K133">
        <v>107</v>
      </c>
      <c r="L133">
        <v>180</v>
      </c>
      <c r="M133">
        <v>3929</v>
      </c>
      <c r="N133" t="str">
        <f t="shared" si="2"/>
        <v>Cobble</v>
      </c>
      <c r="O133" t="str">
        <f t="shared" si="3"/>
        <v>LC1</v>
      </c>
      <c r="P133" t="s">
        <v>60</v>
      </c>
    </row>
    <row r="134" spans="1:16" x14ac:dyDescent="0.25">
      <c r="A134" s="39">
        <v>30</v>
      </c>
      <c r="B134" s="38">
        <v>111675</v>
      </c>
      <c r="C134" s="38">
        <v>230000111675</v>
      </c>
      <c r="D134" s="41">
        <v>229</v>
      </c>
      <c r="E134" s="41">
        <v>529</v>
      </c>
      <c r="F134" s="41">
        <v>2</v>
      </c>
      <c r="G134" s="41" t="s">
        <v>74</v>
      </c>
      <c r="H134">
        <v>32</v>
      </c>
      <c r="I134">
        <v>98</v>
      </c>
      <c r="J134">
        <v>89</v>
      </c>
      <c r="K134">
        <v>68</v>
      </c>
      <c r="L134">
        <v>90</v>
      </c>
      <c r="M134">
        <v>939</v>
      </c>
      <c r="N134" t="str">
        <f t="shared" ref="N134:N197" si="4">IF(L134 &lt;=2, "Silt", IF(L134&lt;=2.8, "Sand", (IF(L134&lt;=64, "Gravel",(IF(L134&lt;=256, "Cobble",("Boulder")))))))</f>
        <v>Cobble</v>
      </c>
      <c r="O134" t="str">
        <f t="shared" ref="O134:O197" si="5">IF(L134 &lt;=2, "silt", IF(L134&lt;=2.8, "VFG1", (IF(L134&lt;=4, "VFG2",(IF(L134&lt;=5.6, "FG1",(IF(L134&lt;=8, "FG2",(IF(L134&lt;=11, "MG1",(IF(L134&lt;=16, "MG2",(IF(L134&lt;=22.6, "CG1",(IF(L134&lt;=32, "CG2",(IF(L134&lt;=45, "VCG1",(IF(L134&lt;=64, "VCG2",(IF(L134&lt;=90, "SC1",(IF(L134&lt;=128, "SC2",(IF(L134&lt;=180, "LC1",(IF(L134&lt;=256, "LC2",(IF(L134&lt;=362, "SB1",(IF(L134&lt;=512, "SB2",(IF(L134&lt;=1024, "MB",(IF(L134&lt;=2048, "LVLB"))))))))))))))))))))))))))))))))))))</f>
        <v>SC1</v>
      </c>
      <c r="P134" t="s">
        <v>53</v>
      </c>
    </row>
    <row r="135" spans="1:16" x14ac:dyDescent="0.25">
      <c r="A135" s="42">
        <v>257</v>
      </c>
      <c r="B135" s="38">
        <v>607528</v>
      </c>
      <c r="C135" s="38">
        <v>228000607528</v>
      </c>
      <c r="D135" s="41">
        <v>230</v>
      </c>
      <c r="E135" s="40">
        <v>530</v>
      </c>
      <c r="F135" s="41">
        <v>2</v>
      </c>
      <c r="G135" s="41" t="s">
        <v>73</v>
      </c>
      <c r="H135">
        <v>23</v>
      </c>
      <c r="I135">
        <v>84</v>
      </c>
      <c r="J135">
        <v>69</v>
      </c>
      <c r="K135">
        <v>41</v>
      </c>
      <c r="L135" s="43">
        <v>64</v>
      </c>
      <c r="M135" s="43">
        <v>409</v>
      </c>
      <c r="N135" t="str">
        <f t="shared" si="4"/>
        <v>Gravel</v>
      </c>
      <c r="O135" t="str">
        <f t="shared" si="5"/>
        <v>VCG2</v>
      </c>
      <c r="P135" t="s">
        <v>52</v>
      </c>
    </row>
    <row r="136" spans="1:16" x14ac:dyDescent="0.25">
      <c r="A136" s="39">
        <v>45</v>
      </c>
      <c r="B136" s="38">
        <v>111670</v>
      </c>
      <c r="C136" s="38">
        <v>230000111670</v>
      </c>
      <c r="D136" s="41">
        <v>231</v>
      </c>
      <c r="E136" s="41">
        <v>531</v>
      </c>
      <c r="F136" s="41">
        <v>2</v>
      </c>
      <c r="G136" s="41"/>
      <c r="H136">
        <v>32</v>
      </c>
      <c r="I136">
        <v>95</v>
      </c>
      <c r="J136">
        <v>80</v>
      </c>
      <c r="K136">
        <v>51</v>
      </c>
      <c r="L136">
        <v>90</v>
      </c>
      <c r="M136">
        <v>627</v>
      </c>
      <c r="N136" t="str">
        <f t="shared" si="4"/>
        <v>Cobble</v>
      </c>
      <c r="O136" t="str">
        <f t="shared" si="5"/>
        <v>SC1</v>
      </c>
      <c r="P136" t="s">
        <v>53</v>
      </c>
    </row>
    <row r="137" spans="1:16" x14ac:dyDescent="0.25">
      <c r="A137" s="39">
        <v>61</v>
      </c>
      <c r="B137" s="38">
        <v>111696</v>
      </c>
      <c r="C137" s="38">
        <v>230000111696</v>
      </c>
      <c r="D137" s="41">
        <v>232</v>
      </c>
      <c r="E137" s="40">
        <v>532</v>
      </c>
      <c r="F137" s="41">
        <v>2</v>
      </c>
      <c r="G137" s="41" t="s">
        <v>74</v>
      </c>
      <c r="H137">
        <v>32</v>
      </c>
      <c r="I137">
        <v>103</v>
      </c>
      <c r="J137">
        <v>89</v>
      </c>
      <c r="K137">
        <v>59</v>
      </c>
      <c r="L137">
        <v>90</v>
      </c>
      <c r="M137">
        <v>759</v>
      </c>
      <c r="N137" t="str">
        <f t="shared" si="4"/>
        <v>Cobble</v>
      </c>
      <c r="O137" t="str">
        <f t="shared" si="5"/>
        <v>SC1</v>
      </c>
      <c r="P137" t="s">
        <v>53</v>
      </c>
    </row>
    <row r="138" spans="1:16" x14ac:dyDescent="0.25">
      <c r="A138" s="39">
        <v>65</v>
      </c>
      <c r="B138" s="38">
        <v>111739</v>
      </c>
      <c r="C138" s="38">
        <v>230000111739</v>
      </c>
      <c r="D138" s="41">
        <v>233</v>
      </c>
      <c r="E138" s="41">
        <v>533</v>
      </c>
      <c r="F138" s="41">
        <v>2</v>
      </c>
      <c r="G138" s="41"/>
      <c r="H138">
        <v>32</v>
      </c>
      <c r="I138">
        <v>99</v>
      </c>
      <c r="J138">
        <v>86</v>
      </c>
      <c r="K138">
        <v>33</v>
      </c>
      <c r="L138">
        <v>90</v>
      </c>
      <c r="M138">
        <v>557</v>
      </c>
      <c r="N138" t="str">
        <f t="shared" si="4"/>
        <v>Cobble</v>
      </c>
      <c r="O138" t="str">
        <f t="shared" si="5"/>
        <v>SC1</v>
      </c>
      <c r="P138" t="s">
        <v>53</v>
      </c>
    </row>
    <row r="139" spans="1:16" x14ac:dyDescent="0.25">
      <c r="A139" s="42">
        <v>271</v>
      </c>
      <c r="B139" s="38">
        <v>607506</v>
      </c>
      <c r="C139" s="38">
        <v>228000607506</v>
      </c>
      <c r="D139" s="41">
        <v>234</v>
      </c>
      <c r="E139" s="40">
        <v>534</v>
      </c>
      <c r="F139" s="41">
        <v>2</v>
      </c>
      <c r="G139" s="41" t="s">
        <v>73</v>
      </c>
      <c r="H139">
        <v>23</v>
      </c>
      <c r="I139">
        <v>87</v>
      </c>
      <c r="J139">
        <v>72</v>
      </c>
      <c r="K139">
        <v>35</v>
      </c>
      <c r="L139" s="43">
        <v>64</v>
      </c>
      <c r="M139" s="43">
        <v>423</v>
      </c>
      <c r="N139" t="str">
        <f t="shared" si="4"/>
        <v>Gravel</v>
      </c>
      <c r="O139" t="str">
        <f t="shared" si="5"/>
        <v>VCG2</v>
      </c>
      <c r="P139" t="s">
        <v>52</v>
      </c>
    </row>
    <row r="140" spans="1:16" x14ac:dyDescent="0.25">
      <c r="A140" s="39">
        <v>70</v>
      </c>
      <c r="B140" s="38">
        <v>111697</v>
      </c>
      <c r="C140" s="38">
        <v>230000111697</v>
      </c>
      <c r="D140" s="41">
        <v>235</v>
      </c>
      <c r="E140" s="41">
        <v>535</v>
      </c>
      <c r="F140" s="41">
        <v>2</v>
      </c>
      <c r="G140" s="41"/>
      <c r="H140">
        <v>32</v>
      </c>
      <c r="I140">
        <v>115</v>
      </c>
      <c r="J140">
        <v>89</v>
      </c>
      <c r="K140">
        <v>65</v>
      </c>
      <c r="L140">
        <v>128</v>
      </c>
      <c r="M140">
        <v>985</v>
      </c>
      <c r="N140" t="str">
        <f t="shared" si="4"/>
        <v>Cobble</v>
      </c>
      <c r="O140" t="str">
        <f t="shared" si="5"/>
        <v>SC2</v>
      </c>
      <c r="P140" t="s">
        <v>53</v>
      </c>
    </row>
    <row r="141" spans="1:16" x14ac:dyDescent="0.25">
      <c r="A141" s="39">
        <v>26</v>
      </c>
      <c r="B141" s="38">
        <v>111621</v>
      </c>
      <c r="C141" s="38">
        <v>230000111621</v>
      </c>
      <c r="D141" s="41">
        <v>236</v>
      </c>
      <c r="E141" s="40">
        <v>536</v>
      </c>
      <c r="F141" s="41">
        <v>2</v>
      </c>
      <c r="G141" s="41" t="s">
        <v>73</v>
      </c>
      <c r="H141">
        <v>32</v>
      </c>
      <c r="I141">
        <v>118</v>
      </c>
      <c r="J141">
        <v>79</v>
      </c>
      <c r="K141">
        <v>65</v>
      </c>
      <c r="L141">
        <v>90</v>
      </c>
      <c r="M141">
        <v>1151</v>
      </c>
      <c r="N141" t="str">
        <f t="shared" si="4"/>
        <v>Cobble</v>
      </c>
      <c r="O141" t="str">
        <f t="shared" si="5"/>
        <v>SC1</v>
      </c>
      <c r="P141" t="s">
        <v>53</v>
      </c>
    </row>
    <row r="142" spans="1:16" x14ac:dyDescent="0.25">
      <c r="A142" s="39">
        <v>40</v>
      </c>
      <c r="B142" s="38">
        <v>111730</v>
      </c>
      <c r="C142" s="38">
        <v>230000111730</v>
      </c>
      <c r="D142" s="41">
        <v>237</v>
      </c>
      <c r="E142" s="41">
        <v>537</v>
      </c>
      <c r="F142" s="41">
        <v>2</v>
      </c>
      <c r="G142" s="41"/>
      <c r="H142">
        <v>32</v>
      </c>
      <c r="I142">
        <v>120</v>
      </c>
      <c r="J142">
        <v>114</v>
      </c>
      <c r="K142">
        <v>65</v>
      </c>
      <c r="L142">
        <v>128</v>
      </c>
      <c r="M142">
        <v>1278</v>
      </c>
      <c r="N142" t="str">
        <f t="shared" si="4"/>
        <v>Cobble</v>
      </c>
      <c r="O142" t="str">
        <f t="shared" si="5"/>
        <v>SC2</v>
      </c>
      <c r="P142" t="s">
        <v>53</v>
      </c>
    </row>
    <row r="143" spans="1:16" x14ac:dyDescent="0.25">
      <c r="A143" s="44">
        <v>295</v>
      </c>
      <c r="B143" s="45">
        <v>111522</v>
      </c>
      <c r="C143" s="38">
        <v>230000111522</v>
      </c>
      <c r="D143" s="41">
        <v>238</v>
      </c>
      <c r="E143" s="40">
        <v>538</v>
      </c>
      <c r="F143" s="41">
        <v>2</v>
      </c>
      <c r="G143" s="41" t="s">
        <v>74</v>
      </c>
      <c r="H143" s="43">
        <v>32</v>
      </c>
      <c r="I143" s="43">
        <v>295</v>
      </c>
      <c r="J143" s="43">
        <v>250</v>
      </c>
      <c r="K143" s="43">
        <v>174</v>
      </c>
      <c r="L143" s="43">
        <v>256</v>
      </c>
      <c r="M143" s="43">
        <v>16100</v>
      </c>
      <c r="N143" t="str">
        <f t="shared" si="4"/>
        <v>Cobble</v>
      </c>
      <c r="O143" t="str">
        <f t="shared" si="5"/>
        <v>LC2</v>
      </c>
      <c r="P143" t="s">
        <v>60</v>
      </c>
    </row>
    <row r="144" spans="1:16" x14ac:dyDescent="0.25">
      <c r="A144" s="39">
        <v>29</v>
      </c>
      <c r="B144" s="38">
        <v>111671</v>
      </c>
      <c r="C144" s="38">
        <v>230000111671</v>
      </c>
      <c r="D144" s="41">
        <v>239</v>
      </c>
      <c r="E144" s="41">
        <v>539</v>
      </c>
      <c r="F144" s="41">
        <v>2</v>
      </c>
      <c r="G144" s="41" t="s">
        <v>73</v>
      </c>
      <c r="H144">
        <v>32</v>
      </c>
      <c r="I144">
        <v>110</v>
      </c>
      <c r="J144">
        <v>93</v>
      </c>
      <c r="K144">
        <v>42</v>
      </c>
      <c r="L144">
        <v>90</v>
      </c>
      <c r="M144">
        <v>657</v>
      </c>
      <c r="N144" t="str">
        <f t="shared" si="4"/>
        <v>Cobble</v>
      </c>
      <c r="O144" t="str">
        <f t="shared" si="5"/>
        <v>SC1</v>
      </c>
      <c r="P144" t="s">
        <v>53</v>
      </c>
    </row>
    <row r="145" spans="1:16" x14ac:dyDescent="0.25">
      <c r="A145" s="42">
        <v>267</v>
      </c>
      <c r="B145" s="38">
        <v>607554</v>
      </c>
      <c r="C145" s="38">
        <v>228000607554</v>
      </c>
      <c r="D145" s="41">
        <v>240</v>
      </c>
      <c r="E145" s="40">
        <v>540</v>
      </c>
      <c r="F145" s="41">
        <v>2</v>
      </c>
      <c r="G145" s="41" t="s">
        <v>74</v>
      </c>
      <c r="H145">
        <v>23</v>
      </c>
      <c r="I145">
        <v>81</v>
      </c>
      <c r="J145">
        <v>64</v>
      </c>
      <c r="K145">
        <v>30</v>
      </c>
      <c r="L145" s="43">
        <v>64</v>
      </c>
      <c r="M145" s="43">
        <v>213</v>
      </c>
      <c r="N145" t="str">
        <f t="shared" si="4"/>
        <v>Gravel</v>
      </c>
      <c r="O145" t="str">
        <f t="shared" si="5"/>
        <v>VCG2</v>
      </c>
      <c r="P145" t="s">
        <v>52</v>
      </c>
    </row>
    <row r="146" spans="1:16" x14ac:dyDescent="0.25">
      <c r="A146" s="39">
        <v>63</v>
      </c>
      <c r="B146" s="38">
        <v>111638</v>
      </c>
      <c r="C146" s="38">
        <v>230000111638</v>
      </c>
      <c r="D146" s="41">
        <v>241</v>
      </c>
      <c r="E146" s="41">
        <v>541</v>
      </c>
      <c r="F146" s="41">
        <v>2</v>
      </c>
      <c r="G146" s="41" t="s">
        <v>74</v>
      </c>
      <c r="H146">
        <v>32</v>
      </c>
      <c r="I146">
        <v>165</v>
      </c>
      <c r="J146">
        <v>133</v>
      </c>
      <c r="K146">
        <v>106</v>
      </c>
      <c r="L146">
        <v>128</v>
      </c>
      <c r="M146">
        <v>3239</v>
      </c>
      <c r="N146" t="str">
        <f t="shared" si="4"/>
        <v>Cobble</v>
      </c>
      <c r="O146" t="str">
        <f t="shared" si="5"/>
        <v>SC2</v>
      </c>
      <c r="P146" t="s">
        <v>53</v>
      </c>
    </row>
    <row r="147" spans="1:16" x14ac:dyDescent="0.25">
      <c r="A147" s="39">
        <v>189</v>
      </c>
      <c r="B147" s="38">
        <v>111526</v>
      </c>
      <c r="C147" s="38">
        <v>230000111526</v>
      </c>
      <c r="D147" s="41">
        <v>242</v>
      </c>
      <c r="E147" s="40">
        <v>542</v>
      </c>
      <c r="F147" s="41">
        <v>2</v>
      </c>
      <c r="G147" s="41"/>
      <c r="H147">
        <v>32</v>
      </c>
      <c r="I147">
        <v>119</v>
      </c>
      <c r="J147">
        <v>101</v>
      </c>
      <c r="K147">
        <v>43</v>
      </c>
      <c r="L147">
        <v>90</v>
      </c>
      <c r="M147">
        <v>1036</v>
      </c>
      <c r="N147" t="str">
        <f t="shared" si="4"/>
        <v>Cobble</v>
      </c>
      <c r="O147" t="str">
        <f t="shared" si="5"/>
        <v>SC1</v>
      </c>
      <c r="P147" t="s">
        <v>53</v>
      </c>
    </row>
    <row r="148" spans="1:16" x14ac:dyDescent="0.25">
      <c r="A148" s="39">
        <v>49</v>
      </c>
      <c r="B148" s="38">
        <v>111711</v>
      </c>
      <c r="C148" s="38">
        <v>230000111711</v>
      </c>
      <c r="D148" s="41">
        <v>243</v>
      </c>
      <c r="E148" s="41">
        <v>543</v>
      </c>
      <c r="F148" s="41">
        <v>2</v>
      </c>
      <c r="G148" s="41"/>
      <c r="H148">
        <v>32</v>
      </c>
      <c r="I148">
        <v>155</v>
      </c>
      <c r="J148">
        <v>106</v>
      </c>
      <c r="K148">
        <v>45</v>
      </c>
      <c r="L148">
        <v>128</v>
      </c>
      <c r="M148">
        <v>990</v>
      </c>
      <c r="N148" t="str">
        <f t="shared" si="4"/>
        <v>Cobble</v>
      </c>
      <c r="O148" t="str">
        <f t="shared" si="5"/>
        <v>SC2</v>
      </c>
      <c r="P148" t="s">
        <v>53</v>
      </c>
    </row>
    <row r="149" spans="1:16" x14ac:dyDescent="0.25">
      <c r="A149" s="39">
        <v>37</v>
      </c>
      <c r="B149" s="38">
        <v>111629</v>
      </c>
      <c r="C149" s="38">
        <v>230000111629</v>
      </c>
      <c r="D149" s="41">
        <v>244</v>
      </c>
      <c r="E149" s="40">
        <v>544</v>
      </c>
      <c r="F149" s="41">
        <v>2</v>
      </c>
      <c r="G149" s="41" t="s">
        <v>73</v>
      </c>
      <c r="H149">
        <v>32</v>
      </c>
      <c r="I149">
        <v>155</v>
      </c>
      <c r="J149">
        <v>132</v>
      </c>
      <c r="K149">
        <v>54</v>
      </c>
      <c r="L149">
        <v>128</v>
      </c>
      <c r="M149">
        <v>1834</v>
      </c>
      <c r="N149" t="str">
        <f t="shared" si="4"/>
        <v>Cobble</v>
      </c>
      <c r="O149" t="str">
        <f t="shared" si="5"/>
        <v>SC2</v>
      </c>
      <c r="P149" t="s">
        <v>53</v>
      </c>
    </row>
    <row r="150" spans="1:16" x14ac:dyDescent="0.25">
      <c r="A150" s="42">
        <v>284</v>
      </c>
      <c r="B150" s="38">
        <v>607564</v>
      </c>
      <c r="C150" s="38">
        <v>228000607564</v>
      </c>
      <c r="D150" s="41">
        <v>245</v>
      </c>
      <c r="E150" s="40">
        <v>545</v>
      </c>
      <c r="F150" s="41">
        <v>2</v>
      </c>
      <c r="G150" s="41" t="s">
        <v>73</v>
      </c>
      <c r="H150">
        <v>23</v>
      </c>
      <c r="I150">
        <v>108</v>
      </c>
      <c r="J150">
        <v>64</v>
      </c>
      <c r="K150">
        <v>45</v>
      </c>
      <c r="L150">
        <v>64</v>
      </c>
      <c r="M150">
        <v>477</v>
      </c>
      <c r="N150" t="str">
        <f t="shared" si="4"/>
        <v>Gravel</v>
      </c>
      <c r="O150" t="str">
        <f t="shared" si="5"/>
        <v>VCG2</v>
      </c>
      <c r="P150" t="s">
        <v>52</v>
      </c>
    </row>
    <row r="151" spans="1:16" x14ac:dyDescent="0.25">
      <c r="A151" s="39">
        <v>64</v>
      </c>
      <c r="B151" s="38">
        <v>111606</v>
      </c>
      <c r="C151" s="38">
        <v>230000111606</v>
      </c>
      <c r="D151" s="41">
        <v>246</v>
      </c>
      <c r="E151" s="40">
        <v>546</v>
      </c>
      <c r="F151" s="41">
        <v>2</v>
      </c>
      <c r="G151" s="41" t="s">
        <v>74</v>
      </c>
      <c r="H151">
        <v>32</v>
      </c>
      <c r="I151">
        <v>147</v>
      </c>
      <c r="J151">
        <v>108</v>
      </c>
      <c r="K151">
        <v>64</v>
      </c>
      <c r="L151">
        <v>128</v>
      </c>
      <c r="M151">
        <v>1636</v>
      </c>
      <c r="N151" t="str">
        <f t="shared" si="4"/>
        <v>Cobble</v>
      </c>
      <c r="O151" t="str">
        <f t="shared" si="5"/>
        <v>SC2</v>
      </c>
      <c r="P151" t="s">
        <v>53</v>
      </c>
    </row>
    <row r="152" spans="1:16" x14ac:dyDescent="0.25">
      <c r="A152" s="39">
        <v>72</v>
      </c>
      <c r="B152" s="38">
        <v>111658</v>
      </c>
      <c r="C152" s="38">
        <v>230000111658</v>
      </c>
      <c r="D152" s="41">
        <v>247</v>
      </c>
      <c r="E152" s="41">
        <v>547</v>
      </c>
      <c r="F152" s="41">
        <v>2</v>
      </c>
      <c r="G152" s="41" t="s">
        <v>73</v>
      </c>
      <c r="H152">
        <v>32</v>
      </c>
      <c r="I152">
        <v>90</v>
      </c>
      <c r="J152">
        <v>83</v>
      </c>
      <c r="K152">
        <v>56</v>
      </c>
      <c r="L152">
        <v>90</v>
      </c>
      <c r="M152">
        <v>732</v>
      </c>
      <c r="N152" t="str">
        <f t="shared" si="4"/>
        <v>Cobble</v>
      </c>
      <c r="O152" t="str">
        <f t="shared" si="5"/>
        <v>SC1</v>
      </c>
      <c r="P152" t="s">
        <v>53</v>
      </c>
    </row>
    <row r="153" spans="1:16" x14ac:dyDescent="0.25">
      <c r="A153" s="39">
        <v>25</v>
      </c>
      <c r="B153" s="38">
        <v>111718</v>
      </c>
      <c r="C153" s="38">
        <v>230000111718</v>
      </c>
      <c r="D153" s="41">
        <v>248</v>
      </c>
      <c r="E153" s="40">
        <v>548</v>
      </c>
      <c r="F153" s="41">
        <v>2</v>
      </c>
      <c r="G153" s="41" t="s">
        <v>73</v>
      </c>
      <c r="H153">
        <v>32</v>
      </c>
      <c r="I153">
        <v>85</v>
      </c>
      <c r="J153">
        <v>72</v>
      </c>
      <c r="K153">
        <v>57</v>
      </c>
      <c r="L153">
        <v>90</v>
      </c>
      <c r="M153">
        <v>509</v>
      </c>
      <c r="N153" t="str">
        <f t="shared" si="4"/>
        <v>Cobble</v>
      </c>
      <c r="O153" t="str">
        <f t="shared" si="5"/>
        <v>SC1</v>
      </c>
      <c r="P153" t="s">
        <v>53</v>
      </c>
    </row>
    <row r="154" spans="1:16" x14ac:dyDescent="0.25">
      <c r="A154" s="39">
        <v>46</v>
      </c>
      <c r="B154" s="38">
        <v>111665</v>
      </c>
      <c r="C154" s="38">
        <v>230000111665</v>
      </c>
      <c r="D154" s="41">
        <v>249</v>
      </c>
      <c r="E154" s="41">
        <v>549</v>
      </c>
      <c r="F154" s="41">
        <v>2</v>
      </c>
      <c r="G154" s="41"/>
      <c r="H154">
        <v>32</v>
      </c>
      <c r="I154">
        <v>83</v>
      </c>
      <c r="J154">
        <v>68</v>
      </c>
      <c r="K154">
        <v>48</v>
      </c>
      <c r="L154">
        <v>90</v>
      </c>
      <c r="M154">
        <v>400</v>
      </c>
      <c r="N154" t="str">
        <f t="shared" si="4"/>
        <v>Cobble</v>
      </c>
      <c r="O154" t="str">
        <f t="shared" si="5"/>
        <v>SC1</v>
      </c>
      <c r="P154" t="s">
        <v>53</v>
      </c>
    </row>
    <row r="155" spans="1:16" x14ac:dyDescent="0.25">
      <c r="A155" s="42">
        <v>268</v>
      </c>
      <c r="B155" s="38">
        <v>607526</v>
      </c>
      <c r="C155" s="38">
        <v>228000607526</v>
      </c>
      <c r="D155" s="41">
        <v>250</v>
      </c>
      <c r="E155" s="40">
        <v>550</v>
      </c>
      <c r="F155" s="41">
        <v>2</v>
      </c>
      <c r="G155" s="41" t="s">
        <v>74</v>
      </c>
      <c r="H155">
        <v>23</v>
      </c>
      <c r="I155">
        <v>117</v>
      </c>
      <c r="J155">
        <v>74</v>
      </c>
      <c r="K155">
        <v>43</v>
      </c>
      <c r="L155" s="43">
        <v>64</v>
      </c>
      <c r="M155" s="43">
        <v>561</v>
      </c>
      <c r="N155" t="str">
        <f t="shared" si="4"/>
        <v>Gravel</v>
      </c>
      <c r="O155" t="str">
        <f t="shared" si="5"/>
        <v>VCG2</v>
      </c>
      <c r="P155" t="s">
        <v>52</v>
      </c>
    </row>
    <row r="156" spans="1:16" x14ac:dyDescent="0.25">
      <c r="A156" s="39">
        <v>21</v>
      </c>
      <c r="B156" s="38">
        <v>111584</v>
      </c>
      <c r="C156" s="38">
        <v>230000111584</v>
      </c>
      <c r="D156" s="41">
        <v>251</v>
      </c>
      <c r="E156" s="41">
        <v>551</v>
      </c>
      <c r="F156" s="41">
        <v>2</v>
      </c>
      <c r="G156" s="41" t="s">
        <v>74</v>
      </c>
      <c r="H156">
        <v>32</v>
      </c>
      <c r="I156">
        <v>145</v>
      </c>
      <c r="J156">
        <v>141</v>
      </c>
      <c r="K156">
        <v>67</v>
      </c>
      <c r="L156">
        <v>128</v>
      </c>
      <c r="M156">
        <v>2105</v>
      </c>
      <c r="N156" t="str">
        <f t="shared" si="4"/>
        <v>Cobble</v>
      </c>
      <c r="O156" t="str">
        <f t="shared" si="5"/>
        <v>SC2</v>
      </c>
      <c r="P156" t="s">
        <v>53</v>
      </c>
    </row>
    <row r="157" spans="1:16" x14ac:dyDescent="0.25">
      <c r="A157" s="39">
        <v>23</v>
      </c>
      <c r="B157" s="38">
        <v>111512</v>
      </c>
      <c r="C157" s="38">
        <v>230000111512</v>
      </c>
      <c r="D157" s="41">
        <v>252</v>
      </c>
      <c r="E157" s="40">
        <v>552</v>
      </c>
      <c r="F157" s="41">
        <v>2</v>
      </c>
      <c r="G157" s="41"/>
      <c r="H157">
        <v>32</v>
      </c>
      <c r="I157">
        <v>135</v>
      </c>
      <c r="J157">
        <v>102</v>
      </c>
      <c r="K157">
        <v>78</v>
      </c>
      <c r="L157">
        <v>128</v>
      </c>
      <c r="M157">
        <v>1872</v>
      </c>
      <c r="N157" t="str">
        <f t="shared" si="4"/>
        <v>Cobble</v>
      </c>
      <c r="O157" t="str">
        <f t="shared" si="5"/>
        <v>SC2</v>
      </c>
      <c r="P157" t="s">
        <v>53</v>
      </c>
    </row>
    <row r="158" spans="1:16" x14ac:dyDescent="0.25">
      <c r="A158" s="39">
        <v>22</v>
      </c>
      <c r="B158" s="38">
        <v>111705</v>
      </c>
      <c r="C158" s="38">
        <v>230000111705</v>
      </c>
      <c r="D158" s="41">
        <v>253</v>
      </c>
      <c r="E158" s="41">
        <v>553</v>
      </c>
      <c r="F158" s="41">
        <v>2</v>
      </c>
      <c r="G158" s="41" t="s">
        <v>74</v>
      </c>
      <c r="H158">
        <v>32</v>
      </c>
      <c r="I158">
        <v>160</v>
      </c>
      <c r="J158">
        <v>84</v>
      </c>
      <c r="K158">
        <v>69</v>
      </c>
      <c r="L158">
        <v>90</v>
      </c>
      <c r="M158">
        <v>1747</v>
      </c>
      <c r="N158" t="str">
        <f t="shared" si="4"/>
        <v>Cobble</v>
      </c>
      <c r="O158" t="str">
        <f t="shared" si="5"/>
        <v>SC1</v>
      </c>
      <c r="P158" t="s">
        <v>53</v>
      </c>
    </row>
    <row r="159" spans="1:16" x14ac:dyDescent="0.25">
      <c r="A159" s="39">
        <v>34</v>
      </c>
      <c r="B159" s="38">
        <v>111586</v>
      </c>
      <c r="C159" s="38">
        <v>230000111586</v>
      </c>
      <c r="D159" s="41">
        <v>254</v>
      </c>
      <c r="E159" s="40">
        <v>554</v>
      </c>
      <c r="F159" s="41">
        <v>2</v>
      </c>
      <c r="G159" s="41" t="s">
        <v>73</v>
      </c>
      <c r="H159">
        <v>32</v>
      </c>
      <c r="I159">
        <v>135</v>
      </c>
      <c r="J159">
        <v>97</v>
      </c>
      <c r="K159">
        <v>68</v>
      </c>
      <c r="L159">
        <v>128</v>
      </c>
      <c r="M159">
        <v>1766</v>
      </c>
      <c r="N159" t="str">
        <f t="shared" si="4"/>
        <v>Cobble</v>
      </c>
      <c r="O159" t="str">
        <f t="shared" si="5"/>
        <v>SC2</v>
      </c>
      <c r="P159" t="s">
        <v>53</v>
      </c>
    </row>
    <row r="160" spans="1:16" x14ac:dyDescent="0.25">
      <c r="A160" s="42">
        <v>264</v>
      </c>
      <c r="B160" s="38">
        <v>607561</v>
      </c>
      <c r="C160" s="38">
        <v>228000607561</v>
      </c>
      <c r="D160" s="41">
        <v>255</v>
      </c>
      <c r="E160" s="41">
        <v>555</v>
      </c>
      <c r="F160" s="41">
        <v>2</v>
      </c>
      <c r="G160" s="41" t="s">
        <v>73</v>
      </c>
      <c r="H160">
        <v>23</v>
      </c>
      <c r="I160">
        <v>106</v>
      </c>
      <c r="J160">
        <v>53</v>
      </c>
      <c r="K160">
        <v>49</v>
      </c>
      <c r="L160" s="43">
        <v>64</v>
      </c>
      <c r="M160" s="43">
        <v>350</v>
      </c>
      <c r="N160" t="str">
        <f t="shared" si="4"/>
        <v>Gravel</v>
      </c>
      <c r="O160" t="str">
        <f t="shared" si="5"/>
        <v>VCG2</v>
      </c>
      <c r="P160" t="s">
        <v>52</v>
      </c>
    </row>
    <row r="161" spans="1:16" x14ac:dyDescent="0.25">
      <c r="A161" s="39">
        <v>24</v>
      </c>
      <c r="B161" s="38">
        <v>111553</v>
      </c>
      <c r="C161" s="38">
        <v>230000111553</v>
      </c>
      <c r="D161" s="40">
        <v>256</v>
      </c>
      <c r="E161" s="40">
        <v>556</v>
      </c>
      <c r="F161" s="41">
        <v>2</v>
      </c>
      <c r="G161" s="41"/>
      <c r="H161">
        <v>32</v>
      </c>
      <c r="I161">
        <v>144</v>
      </c>
      <c r="J161">
        <v>123</v>
      </c>
      <c r="K161">
        <v>55</v>
      </c>
      <c r="L161">
        <v>128</v>
      </c>
      <c r="M161">
        <v>1551</v>
      </c>
      <c r="N161" t="str">
        <f t="shared" si="4"/>
        <v>Cobble</v>
      </c>
      <c r="O161" t="str">
        <f t="shared" si="5"/>
        <v>SC2</v>
      </c>
      <c r="P161" t="s">
        <v>53</v>
      </c>
    </row>
    <row r="162" spans="1:16" x14ac:dyDescent="0.25">
      <c r="A162" s="39">
        <v>36</v>
      </c>
      <c r="B162" s="38">
        <v>111669</v>
      </c>
      <c r="C162" s="38">
        <v>230000111669</v>
      </c>
      <c r="D162" s="41">
        <v>257</v>
      </c>
      <c r="E162" s="41">
        <v>557</v>
      </c>
      <c r="F162" s="41">
        <v>2</v>
      </c>
      <c r="G162" s="41" t="s">
        <v>74</v>
      </c>
      <c r="H162">
        <v>32</v>
      </c>
      <c r="I162">
        <v>151</v>
      </c>
      <c r="J162">
        <v>137</v>
      </c>
      <c r="K162">
        <v>65</v>
      </c>
      <c r="L162">
        <v>128</v>
      </c>
      <c r="M162">
        <v>2083</v>
      </c>
      <c r="N162" t="str">
        <f t="shared" si="4"/>
        <v>Cobble</v>
      </c>
      <c r="O162" t="str">
        <f t="shared" si="5"/>
        <v>SC2</v>
      </c>
      <c r="P162" t="s">
        <v>53</v>
      </c>
    </row>
    <row r="163" spans="1:16" x14ac:dyDescent="0.25">
      <c r="A163" s="39">
        <v>32</v>
      </c>
      <c r="B163" s="38">
        <v>111655</v>
      </c>
      <c r="C163" s="38">
        <v>230000111655</v>
      </c>
      <c r="D163" s="41">
        <v>258</v>
      </c>
      <c r="E163" s="40">
        <v>558</v>
      </c>
      <c r="F163" s="41">
        <v>2</v>
      </c>
      <c r="G163" s="41"/>
      <c r="H163">
        <v>32</v>
      </c>
      <c r="I163">
        <v>107</v>
      </c>
      <c r="J163">
        <v>68</v>
      </c>
      <c r="K163">
        <v>56</v>
      </c>
      <c r="L163">
        <v>90</v>
      </c>
      <c r="M163">
        <v>697</v>
      </c>
      <c r="N163" t="str">
        <f t="shared" si="4"/>
        <v>Cobble</v>
      </c>
      <c r="O163" t="str">
        <f t="shared" si="5"/>
        <v>SC1</v>
      </c>
      <c r="P163" t="s">
        <v>53</v>
      </c>
    </row>
    <row r="164" spans="1:16" x14ac:dyDescent="0.25">
      <c r="A164" s="39">
        <v>76</v>
      </c>
      <c r="B164" s="38">
        <v>111738</v>
      </c>
      <c r="C164" s="38">
        <v>230000111738</v>
      </c>
      <c r="D164" s="41">
        <v>259</v>
      </c>
      <c r="E164" s="41">
        <v>559</v>
      </c>
      <c r="F164" s="41">
        <v>2</v>
      </c>
      <c r="G164" s="41" t="s">
        <v>73</v>
      </c>
      <c r="H164">
        <v>32</v>
      </c>
      <c r="I164">
        <v>140</v>
      </c>
      <c r="J164">
        <v>110</v>
      </c>
      <c r="K164">
        <v>77</v>
      </c>
      <c r="L164">
        <v>128</v>
      </c>
      <c r="M164">
        <v>1999</v>
      </c>
      <c r="N164" t="str">
        <f t="shared" si="4"/>
        <v>Cobble</v>
      </c>
      <c r="O164" t="str">
        <f t="shared" si="5"/>
        <v>SC2</v>
      </c>
      <c r="P164" t="s">
        <v>53</v>
      </c>
    </row>
    <row r="165" spans="1:16" x14ac:dyDescent="0.25">
      <c r="A165" s="42">
        <v>278</v>
      </c>
      <c r="B165" s="38">
        <v>607548</v>
      </c>
      <c r="C165" s="38">
        <v>228000607548</v>
      </c>
      <c r="D165" s="41">
        <v>260</v>
      </c>
      <c r="E165" s="40">
        <v>560</v>
      </c>
      <c r="F165" s="41">
        <v>2</v>
      </c>
      <c r="G165" s="41" t="s">
        <v>74</v>
      </c>
      <c r="H165">
        <v>23</v>
      </c>
      <c r="I165">
        <v>67</v>
      </c>
      <c r="J165">
        <v>55</v>
      </c>
      <c r="K165">
        <v>52</v>
      </c>
      <c r="L165" s="43">
        <v>64</v>
      </c>
      <c r="M165" s="43">
        <v>344</v>
      </c>
      <c r="N165" t="str">
        <f t="shared" si="4"/>
        <v>Gravel</v>
      </c>
      <c r="O165" t="str">
        <f t="shared" si="5"/>
        <v>VCG2</v>
      </c>
      <c r="P165" t="s">
        <v>52</v>
      </c>
    </row>
    <row r="166" spans="1:16" x14ac:dyDescent="0.25">
      <c r="A166" s="44">
        <v>288</v>
      </c>
      <c r="B166" s="45">
        <v>111634</v>
      </c>
      <c r="C166" s="47">
        <v>230000111634</v>
      </c>
      <c r="D166" s="41">
        <v>261</v>
      </c>
      <c r="E166" s="41">
        <v>561</v>
      </c>
      <c r="F166" s="41">
        <v>2</v>
      </c>
      <c r="G166" s="41" t="s">
        <v>73</v>
      </c>
      <c r="H166" s="43">
        <v>32</v>
      </c>
      <c r="I166" s="43">
        <v>367</v>
      </c>
      <c r="J166" s="43">
        <v>215</v>
      </c>
      <c r="K166" s="43">
        <v>128</v>
      </c>
      <c r="L166" s="43">
        <v>256</v>
      </c>
      <c r="M166" s="43">
        <v>16700</v>
      </c>
      <c r="N166" t="str">
        <f t="shared" si="4"/>
        <v>Cobble</v>
      </c>
      <c r="O166" t="str">
        <f t="shared" si="5"/>
        <v>LC2</v>
      </c>
      <c r="P166" t="s">
        <v>60</v>
      </c>
    </row>
    <row r="167" spans="1:16" x14ac:dyDescent="0.25">
      <c r="A167" s="39">
        <v>31</v>
      </c>
      <c r="B167" s="38">
        <v>111564</v>
      </c>
      <c r="C167" s="38">
        <v>230000111564</v>
      </c>
      <c r="D167" s="40">
        <v>262</v>
      </c>
      <c r="E167" s="40">
        <v>562</v>
      </c>
      <c r="F167" s="41">
        <v>2</v>
      </c>
      <c r="G167" s="41"/>
      <c r="H167">
        <v>32</v>
      </c>
      <c r="I167">
        <v>109</v>
      </c>
      <c r="J167">
        <v>85</v>
      </c>
      <c r="K167">
        <v>42</v>
      </c>
      <c r="L167">
        <v>90</v>
      </c>
      <c r="M167">
        <v>747</v>
      </c>
      <c r="N167" t="str">
        <f t="shared" si="4"/>
        <v>Cobble</v>
      </c>
      <c r="O167" t="str">
        <f t="shared" si="5"/>
        <v>SC1</v>
      </c>
      <c r="P167" t="s">
        <v>53</v>
      </c>
    </row>
    <row r="168" spans="1:16" x14ac:dyDescent="0.25">
      <c r="A168" s="39">
        <v>68</v>
      </c>
      <c r="B168" s="38">
        <v>111719</v>
      </c>
      <c r="C168" s="38">
        <v>230000111719</v>
      </c>
      <c r="D168" s="41">
        <v>263</v>
      </c>
      <c r="E168" s="41">
        <v>563</v>
      </c>
      <c r="F168" s="41">
        <v>2</v>
      </c>
      <c r="G168" s="41" t="s">
        <v>73</v>
      </c>
      <c r="H168">
        <v>32</v>
      </c>
      <c r="I168">
        <v>165</v>
      </c>
      <c r="J168">
        <v>110</v>
      </c>
      <c r="K168">
        <v>61</v>
      </c>
      <c r="L168">
        <v>128</v>
      </c>
      <c r="M168">
        <v>1712</v>
      </c>
      <c r="N168" t="str">
        <f t="shared" si="4"/>
        <v>Cobble</v>
      </c>
      <c r="O168" t="str">
        <f t="shared" si="5"/>
        <v>SC2</v>
      </c>
      <c r="P168" t="s">
        <v>53</v>
      </c>
    </row>
    <row r="169" spans="1:16" x14ac:dyDescent="0.25">
      <c r="A169" s="44">
        <v>292</v>
      </c>
      <c r="B169" s="45">
        <v>111587</v>
      </c>
      <c r="C169" s="38">
        <v>230000111587</v>
      </c>
      <c r="D169" s="41">
        <v>264</v>
      </c>
      <c r="E169" s="40">
        <v>564</v>
      </c>
      <c r="F169" s="41">
        <v>2</v>
      </c>
      <c r="G169" s="41" t="s">
        <v>73</v>
      </c>
      <c r="H169" s="43">
        <v>32</v>
      </c>
      <c r="I169" s="43">
        <v>320</v>
      </c>
      <c r="J169" s="43">
        <v>235</v>
      </c>
      <c r="K169" s="43">
        <v>105</v>
      </c>
      <c r="L169" s="43">
        <v>256</v>
      </c>
      <c r="M169" s="43">
        <v>11600</v>
      </c>
      <c r="N169" t="str">
        <f t="shared" si="4"/>
        <v>Cobble</v>
      </c>
      <c r="O169" t="str">
        <f t="shared" si="5"/>
        <v>LC2</v>
      </c>
      <c r="P169" t="s">
        <v>60</v>
      </c>
    </row>
    <row r="170" spans="1:16" x14ac:dyDescent="0.25">
      <c r="A170" s="39">
        <v>33</v>
      </c>
      <c r="B170" s="38">
        <v>111742</v>
      </c>
      <c r="C170" s="38">
        <v>230000111742</v>
      </c>
      <c r="D170" s="41">
        <v>265</v>
      </c>
      <c r="E170" s="41">
        <v>565</v>
      </c>
      <c r="F170" s="41">
        <v>2</v>
      </c>
      <c r="G170" s="41"/>
      <c r="H170">
        <v>32</v>
      </c>
      <c r="I170">
        <v>111</v>
      </c>
      <c r="J170">
        <v>72</v>
      </c>
      <c r="K170">
        <v>46</v>
      </c>
      <c r="L170">
        <v>90</v>
      </c>
      <c r="M170">
        <v>646</v>
      </c>
      <c r="N170" t="str">
        <f t="shared" si="4"/>
        <v>Cobble</v>
      </c>
      <c r="O170" t="str">
        <f t="shared" si="5"/>
        <v>SC1</v>
      </c>
      <c r="P170" t="s">
        <v>53</v>
      </c>
    </row>
    <row r="171" spans="1:16" x14ac:dyDescent="0.25">
      <c r="A171" s="39">
        <v>39</v>
      </c>
      <c r="B171" s="38">
        <v>111603</v>
      </c>
      <c r="C171" s="38">
        <v>230000111603</v>
      </c>
      <c r="D171" s="41">
        <v>266</v>
      </c>
      <c r="E171" s="40">
        <v>566</v>
      </c>
      <c r="F171" s="41">
        <v>2</v>
      </c>
      <c r="G171" s="41" t="s">
        <v>73</v>
      </c>
      <c r="H171">
        <v>32</v>
      </c>
      <c r="I171">
        <v>181</v>
      </c>
      <c r="J171">
        <v>125</v>
      </c>
      <c r="K171">
        <v>100</v>
      </c>
      <c r="L171">
        <v>128</v>
      </c>
      <c r="M171">
        <v>3827</v>
      </c>
      <c r="N171" t="str">
        <f t="shared" si="4"/>
        <v>Cobble</v>
      </c>
      <c r="O171" t="str">
        <f t="shared" si="5"/>
        <v>SC2</v>
      </c>
      <c r="P171" t="s">
        <v>53</v>
      </c>
    </row>
    <row r="172" spans="1:16" x14ac:dyDescent="0.25">
      <c r="A172" s="42">
        <v>274</v>
      </c>
      <c r="B172" s="38">
        <v>607538</v>
      </c>
      <c r="C172" s="38">
        <v>228000607538</v>
      </c>
      <c r="D172" s="41">
        <v>267</v>
      </c>
      <c r="E172" s="41">
        <v>567</v>
      </c>
      <c r="F172" s="41">
        <v>2</v>
      </c>
      <c r="G172" s="41" t="s">
        <v>73</v>
      </c>
      <c r="H172">
        <v>23</v>
      </c>
      <c r="I172">
        <v>74</v>
      </c>
      <c r="J172">
        <v>53</v>
      </c>
      <c r="K172">
        <v>22</v>
      </c>
      <c r="L172" s="43">
        <v>64</v>
      </c>
      <c r="M172" s="43">
        <v>257</v>
      </c>
      <c r="N172" t="str">
        <f t="shared" si="4"/>
        <v>Gravel</v>
      </c>
      <c r="O172" t="str">
        <f t="shared" si="5"/>
        <v>VCG2</v>
      </c>
      <c r="P172" t="s">
        <v>52</v>
      </c>
    </row>
    <row r="173" spans="1:16" x14ac:dyDescent="0.25">
      <c r="A173" s="39">
        <v>38</v>
      </c>
      <c r="B173" s="38">
        <v>111664</v>
      </c>
      <c r="C173" s="38">
        <v>230000111664</v>
      </c>
      <c r="D173" s="41">
        <v>268</v>
      </c>
      <c r="E173" s="40">
        <v>568</v>
      </c>
      <c r="F173" s="41">
        <v>2</v>
      </c>
      <c r="G173" s="41" t="s">
        <v>74</v>
      </c>
      <c r="H173">
        <v>32</v>
      </c>
      <c r="I173">
        <v>116</v>
      </c>
      <c r="J173">
        <v>88</v>
      </c>
      <c r="K173">
        <v>67</v>
      </c>
      <c r="L173">
        <v>90</v>
      </c>
      <c r="M173">
        <v>904</v>
      </c>
      <c r="N173" t="str">
        <f t="shared" si="4"/>
        <v>Cobble</v>
      </c>
      <c r="O173" t="str">
        <f t="shared" si="5"/>
        <v>SC1</v>
      </c>
      <c r="P173" t="s">
        <v>53</v>
      </c>
    </row>
    <row r="174" spans="1:16" x14ac:dyDescent="0.25">
      <c r="A174" s="39">
        <v>35</v>
      </c>
      <c r="B174" s="38">
        <v>111574</v>
      </c>
      <c r="C174" s="38">
        <v>230000111574</v>
      </c>
      <c r="D174" s="41">
        <v>269</v>
      </c>
      <c r="E174" s="41">
        <v>569</v>
      </c>
      <c r="F174" s="41">
        <v>2</v>
      </c>
      <c r="G174" s="41"/>
      <c r="H174">
        <v>32</v>
      </c>
      <c r="I174">
        <v>122</v>
      </c>
      <c r="J174">
        <v>118</v>
      </c>
      <c r="K174">
        <v>43</v>
      </c>
      <c r="L174">
        <v>128</v>
      </c>
      <c r="M174">
        <v>1033</v>
      </c>
      <c r="N174" t="str">
        <f t="shared" si="4"/>
        <v>Cobble</v>
      </c>
      <c r="O174" t="str">
        <f t="shared" si="5"/>
        <v>SC2</v>
      </c>
      <c r="P174" t="s">
        <v>53</v>
      </c>
    </row>
    <row r="175" spans="1:16" x14ac:dyDescent="0.25">
      <c r="A175" s="39">
        <v>28</v>
      </c>
      <c r="B175" s="38">
        <v>111585</v>
      </c>
      <c r="C175" s="38">
        <v>230000111585</v>
      </c>
      <c r="D175" s="41">
        <v>270</v>
      </c>
      <c r="E175" s="40">
        <v>570</v>
      </c>
      <c r="F175" s="41">
        <v>2</v>
      </c>
      <c r="G175" s="41"/>
      <c r="H175">
        <v>32</v>
      </c>
      <c r="I175">
        <v>115</v>
      </c>
      <c r="J175">
        <v>105</v>
      </c>
      <c r="K175">
        <v>33</v>
      </c>
      <c r="L175">
        <v>90</v>
      </c>
      <c r="M175">
        <v>770</v>
      </c>
      <c r="N175" t="str">
        <f t="shared" si="4"/>
        <v>Cobble</v>
      </c>
      <c r="O175" t="str">
        <f t="shared" si="5"/>
        <v>SC1</v>
      </c>
      <c r="P175" t="s">
        <v>53</v>
      </c>
    </row>
    <row r="176" spans="1:16" x14ac:dyDescent="0.25">
      <c r="A176" s="39">
        <v>74</v>
      </c>
      <c r="B176" s="38">
        <v>111642</v>
      </c>
      <c r="C176" s="38">
        <v>230000111642</v>
      </c>
      <c r="D176" s="41">
        <v>271</v>
      </c>
      <c r="E176" s="41">
        <v>571</v>
      </c>
      <c r="F176" s="41">
        <v>2</v>
      </c>
      <c r="G176" s="41"/>
      <c r="H176">
        <v>32</v>
      </c>
      <c r="I176">
        <v>190</v>
      </c>
      <c r="J176">
        <v>98</v>
      </c>
      <c r="K176">
        <v>44</v>
      </c>
      <c r="L176">
        <v>90</v>
      </c>
      <c r="M176">
        <v>1225</v>
      </c>
      <c r="N176" t="str">
        <f t="shared" si="4"/>
        <v>Cobble</v>
      </c>
      <c r="O176" t="str">
        <f t="shared" si="5"/>
        <v>SC1</v>
      </c>
      <c r="P176" t="s">
        <v>53</v>
      </c>
    </row>
    <row r="177" spans="1:16" x14ac:dyDescent="0.25">
      <c r="A177" s="39">
        <v>27</v>
      </c>
      <c r="B177" s="38">
        <v>111652</v>
      </c>
      <c r="C177" s="38">
        <v>230000111652</v>
      </c>
      <c r="D177" s="41">
        <v>272</v>
      </c>
      <c r="E177" s="40">
        <v>572</v>
      </c>
      <c r="F177" s="41">
        <v>2</v>
      </c>
      <c r="G177" s="41"/>
      <c r="H177">
        <v>32</v>
      </c>
      <c r="I177">
        <v>120</v>
      </c>
      <c r="J177">
        <v>78</v>
      </c>
      <c r="K177">
        <v>71</v>
      </c>
      <c r="L177">
        <v>90</v>
      </c>
      <c r="M177">
        <v>861</v>
      </c>
      <c r="N177" t="str">
        <f t="shared" si="4"/>
        <v>Cobble</v>
      </c>
      <c r="O177" t="str">
        <f t="shared" si="5"/>
        <v>SC1</v>
      </c>
      <c r="P177" t="s">
        <v>53</v>
      </c>
    </row>
    <row r="178" spans="1:16" x14ac:dyDescent="0.25">
      <c r="A178" s="42">
        <v>263</v>
      </c>
      <c r="B178" s="38">
        <v>607511</v>
      </c>
      <c r="C178" s="38">
        <v>228000607511</v>
      </c>
      <c r="D178" s="41">
        <v>273</v>
      </c>
      <c r="E178" s="41">
        <v>573</v>
      </c>
      <c r="F178" s="41">
        <v>2</v>
      </c>
      <c r="G178" s="41" t="s">
        <v>74</v>
      </c>
      <c r="H178">
        <v>23</v>
      </c>
      <c r="I178">
        <v>120</v>
      </c>
      <c r="J178">
        <v>75</v>
      </c>
      <c r="K178">
        <v>50</v>
      </c>
      <c r="L178" s="43">
        <v>64</v>
      </c>
      <c r="M178" s="43">
        <v>466</v>
      </c>
      <c r="N178" t="str">
        <f t="shared" si="4"/>
        <v>Gravel</v>
      </c>
      <c r="O178" t="str">
        <f t="shared" si="5"/>
        <v>VCG2</v>
      </c>
      <c r="P178" t="s">
        <v>52</v>
      </c>
    </row>
    <row r="179" spans="1:16" x14ac:dyDescent="0.25">
      <c r="A179" s="39">
        <v>66</v>
      </c>
      <c r="B179" s="38">
        <v>111660</v>
      </c>
      <c r="C179" s="38">
        <v>230000111660</v>
      </c>
      <c r="D179" s="41">
        <v>274</v>
      </c>
      <c r="E179" s="40">
        <v>574</v>
      </c>
      <c r="F179" s="41">
        <v>2</v>
      </c>
      <c r="G179" s="41" t="s">
        <v>73</v>
      </c>
      <c r="H179">
        <v>32</v>
      </c>
      <c r="I179">
        <v>112</v>
      </c>
      <c r="J179">
        <v>87</v>
      </c>
      <c r="K179">
        <v>57</v>
      </c>
      <c r="L179">
        <v>90</v>
      </c>
      <c r="M179">
        <v>727</v>
      </c>
      <c r="N179" t="str">
        <f t="shared" si="4"/>
        <v>Cobble</v>
      </c>
      <c r="O179" t="str">
        <f t="shared" si="5"/>
        <v>SC1</v>
      </c>
      <c r="P179" t="s">
        <v>53</v>
      </c>
    </row>
    <row r="180" spans="1:16" x14ac:dyDescent="0.25">
      <c r="A180" s="39">
        <v>102</v>
      </c>
      <c r="B180" s="38">
        <v>111602</v>
      </c>
      <c r="C180" s="38">
        <v>230000111602</v>
      </c>
      <c r="D180" s="41">
        <v>275</v>
      </c>
      <c r="E180" s="41">
        <v>575</v>
      </c>
      <c r="F180" s="41">
        <v>2</v>
      </c>
      <c r="G180" s="41" t="s">
        <v>73</v>
      </c>
      <c r="H180">
        <v>32</v>
      </c>
      <c r="I180">
        <v>178</v>
      </c>
      <c r="J180">
        <v>155</v>
      </c>
      <c r="K180">
        <v>48</v>
      </c>
      <c r="L180">
        <v>180</v>
      </c>
      <c r="M180">
        <v>2087</v>
      </c>
      <c r="N180" t="str">
        <f t="shared" si="4"/>
        <v>Cobble</v>
      </c>
      <c r="O180" t="str">
        <f t="shared" si="5"/>
        <v>LC1</v>
      </c>
      <c r="P180" t="s">
        <v>60</v>
      </c>
    </row>
    <row r="181" spans="1:16" x14ac:dyDescent="0.25">
      <c r="A181" s="39">
        <v>107</v>
      </c>
      <c r="B181" s="38">
        <v>111645</v>
      </c>
      <c r="C181" s="38">
        <v>230000111645</v>
      </c>
      <c r="D181" s="41">
        <v>276</v>
      </c>
      <c r="E181" s="40">
        <v>576</v>
      </c>
      <c r="F181" s="41">
        <v>2</v>
      </c>
      <c r="G181" s="41" t="s">
        <v>73</v>
      </c>
      <c r="H181">
        <v>32</v>
      </c>
      <c r="I181">
        <v>134</v>
      </c>
      <c r="J181">
        <v>101</v>
      </c>
      <c r="K181">
        <v>91</v>
      </c>
      <c r="L181">
        <v>128</v>
      </c>
      <c r="M181">
        <v>2037</v>
      </c>
      <c r="N181" t="str">
        <f t="shared" si="4"/>
        <v>Cobble</v>
      </c>
      <c r="O181" t="str">
        <f t="shared" si="5"/>
        <v>SC2</v>
      </c>
      <c r="P181" t="s">
        <v>53</v>
      </c>
    </row>
    <row r="182" spans="1:16" x14ac:dyDescent="0.25">
      <c r="A182" s="42">
        <v>280</v>
      </c>
      <c r="B182" s="38">
        <v>607547</v>
      </c>
      <c r="C182" s="38">
        <v>228000607547</v>
      </c>
      <c r="D182" s="41">
        <v>277</v>
      </c>
      <c r="E182" s="41">
        <v>577</v>
      </c>
      <c r="F182" s="41">
        <v>2</v>
      </c>
      <c r="G182" s="41" t="s">
        <v>73</v>
      </c>
      <c r="H182">
        <v>23</v>
      </c>
      <c r="I182">
        <v>80</v>
      </c>
      <c r="J182">
        <v>70</v>
      </c>
      <c r="K182">
        <v>43</v>
      </c>
      <c r="L182" s="43">
        <v>64</v>
      </c>
      <c r="M182" s="43">
        <v>370</v>
      </c>
      <c r="N182" t="str">
        <f t="shared" si="4"/>
        <v>Gravel</v>
      </c>
      <c r="O182" t="str">
        <f t="shared" si="5"/>
        <v>VCG2</v>
      </c>
      <c r="P182" t="s">
        <v>52</v>
      </c>
    </row>
    <row r="183" spans="1:16" x14ac:dyDescent="0.25">
      <c r="A183" s="39">
        <v>13</v>
      </c>
      <c r="B183" s="38">
        <v>111502</v>
      </c>
      <c r="C183" s="38">
        <v>230000111502</v>
      </c>
      <c r="D183" s="41">
        <v>278</v>
      </c>
      <c r="E183" s="40">
        <v>578</v>
      </c>
      <c r="F183" s="41">
        <v>2</v>
      </c>
      <c r="G183" s="41"/>
      <c r="H183">
        <v>32</v>
      </c>
      <c r="I183">
        <v>148</v>
      </c>
      <c r="J183">
        <v>121</v>
      </c>
      <c r="K183">
        <v>63</v>
      </c>
      <c r="L183">
        <v>128</v>
      </c>
      <c r="M183">
        <v>2125</v>
      </c>
      <c r="N183" t="str">
        <f t="shared" si="4"/>
        <v>Cobble</v>
      </c>
      <c r="O183" t="str">
        <f t="shared" si="5"/>
        <v>SC2</v>
      </c>
      <c r="P183" t="s">
        <v>53</v>
      </c>
    </row>
    <row r="184" spans="1:16" x14ac:dyDescent="0.25">
      <c r="A184" s="39">
        <v>18</v>
      </c>
      <c r="B184" s="38">
        <v>111504</v>
      </c>
      <c r="C184" s="38">
        <v>230000111504</v>
      </c>
      <c r="D184" s="41">
        <v>279</v>
      </c>
      <c r="E184" s="41">
        <v>579</v>
      </c>
      <c r="F184" s="41">
        <v>2</v>
      </c>
      <c r="G184" s="41" t="s">
        <v>74</v>
      </c>
      <c r="H184">
        <v>32</v>
      </c>
      <c r="I184">
        <v>166</v>
      </c>
      <c r="J184">
        <v>128</v>
      </c>
      <c r="K184">
        <v>81</v>
      </c>
      <c r="L184">
        <v>128</v>
      </c>
      <c r="M184">
        <v>2127</v>
      </c>
      <c r="N184" t="str">
        <f t="shared" si="4"/>
        <v>Cobble</v>
      </c>
      <c r="O184" t="str">
        <f t="shared" si="5"/>
        <v>SC2</v>
      </c>
      <c r="P184" t="s">
        <v>53</v>
      </c>
    </row>
    <row r="185" spans="1:16" x14ac:dyDescent="0.25">
      <c r="A185" s="39">
        <v>56</v>
      </c>
      <c r="B185" s="38">
        <v>111572</v>
      </c>
      <c r="C185" s="38">
        <v>230000111572</v>
      </c>
      <c r="D185" s="40">
        <v>280</v>
      </c>
      <c r="E185" s="40">
        <v>580</v>
      </c>
      <c r="F185" s="41">
        <v>2</v>
      </c>
      <c r="G185" s="41" t="s">
        <v>74</v>
      </c>
      <c r="H185">
        <v>32</v>
      </c>
      <c r="I185">
        <v>162</v>
      </c>
      <c r="J185">
        <v>104</v>
      </c>
      <c r="K185">
        <v>67</v>
      </c>
      <c r="L185">
        <v>128</v>
      </c>
      <c r="M185">
        <v>1710</v>
      </c>
      <c r="N185" t="str">
        <f t="shared" si="4"/>
        <v>Cobble</v>
      </c>
      <c r="O185" t="str">
        <f t="shared" si="5"/>
        <v>SC2</v>
      </c>
      <c r="P185" t="s">
        <v>53</v>
      </c>
    </row>
    <row r="186" spans="1:16" x14ac:dyDescent="0.25">
      <c r="A186" s="44">
        <v>290</v>
      </c>
      <c r="B186" s="45">
        <v>111729</v>
      </c>
      <c r="C186" s="38">
        <v>230000111729</v>
      </c>
      <c r="D186" s="41">
        <v>281</v>
      </c>
      <c r="E186" s="41">
        <v>581</v>
      </c>
      <c r="F186" s="41">
        <v>2</v>
      </c>
      <c r="G186" s="41" t="s">
        <v>73</v>
      </c>
      <c r="H186" s="43">
        <v>32</v>
      </c>
      <c r="I186" s="43">
        <v>346</v>
      </c>
      <c r="J186" s="43">
        <v>280</v>
      </c>
      <c r="K186" s="43">
        <v>115</v>
      </c>
      <c r="L186" t="s">
        <v>68</v>
      </c>
      <c r="M186" s="43">
        <v>21300</v>
      </c>
      <c r="N186" t="str">
        <f t="shared" si="4"/>
        <v>Boulder</v>
      </c>
      <c r="O186" t="s">
        <v>69</v>
      </c>
      <c r="P186" t="s">
        <v>64</v>
      </c>
    </row>
    <row r="187" spans="1:16" x14ac:dyDescent="0.25">
      <c r="A187" s="39">
        <v>6</v>
      </c>
      <c r="B187" s="38">
        <v>111538</v>
      </c>
      <c r="C187" s="38">
        <v>230000111538</v>
      </c>
      <c r="D187" s="41">
        <v>282</v>
      </c>
      <c r="E187" s="40">
        <v>582</v>
      </c>
      <c r="F187" s="41">
        <v>2</v>
      </c>
      <c r="G187" s="41"/>
      <c r="H187">
        <v>32</v>
      </c>
      <c r="I187">
        <v>186</v>
      </c>
      <c r="J187">
        <v>126</v>
      </c>
      <c r="K187">
        <v>93</v>
      </c>
      <c r="L187">
        <v>128</v>
      </c>
      <c r="M187">
        <v>2956</v>
      </c>
      <c r="N187" t="str">
        <f t="shared" si="4"/>
        <v>Cobble</v>
      </c>
      <c r="O187" t="str">
        <f t="shared" si="5"/>
        <v>SC2</v>
      </c>
      <c r="P187" t="s">
        <v>53</v>
      </c>
    </row>
    <row r="188" spans="1:16" x14ac:dyDescent="0.25">
      <c r="A188" s="39">
        <v>42</v>
      </c>
      <c r="B188" s="38">
        <v>111727</v>
      </c>
      <c r="C188" s="38">
        <v>230000111727</v>
      </c>
      <c r="D188" s="41">
        <v>283</v>
      </c>
      <c r="E188" s="41">
        <v>583</v>
      </c>
      <c r="F188" s="41">
        <v>2</v>
      </c>
      <c r="G188" s="41"/>
      <c r="H188">
        <v>32</v>
      </c>
      <c r="I188">
        <v>165</v>
      </c>
      <c r="J188">
        <v>125</v>
      </c>
      <c r="K188">
        <v>60</v>
      </c>
      <c r="L188">
        <v>128</v>
      </c>
      <c r="M188">
        <v>2087</v>
      </c>
      <c r="N188" t="str">
        <f t="shared" si="4"/>
        <v>Cobble</v>
      </c>
      <c r="O188" t="str">
        <f t="shared" si="5"/>
        <v>SC2</v>
      </c>
      <c r="P188" t="s">
        <v>53</v>
      </c>
    </row>
    <row r="189" spans="1:16" x14ac:dyDescent="0.25">
      <c r="A189" s="42">
        <v>275</v>
      </c>
      <c r="B189" s="38">
        <v>607539</v>
      </c>
      <c r="C189" s="38">
        <v>228000607539</v>
      </c>
      <c r="D189" s="41">
        <v>284</v>
      </c>
      <c r="E189" s="40">
        <v>584</v>
      </c>
      <c r="F189" s="41">
        <v>2</v>
      </c>
      <c r="G189" s="41" t="s">
        <v>73</v>
      </c>
      <c r="H189">
        <v>23</v>
      </c>
      <c r="I189">
        <v>110</v>
      </c>
      <c r="J189">
        <v>63</v>
      </c>
      <c r="K189">
        <v>31</v>
      </c>
      <c r="L189" s="43">
        <v>64</v>
      </c>
      <c r="M189" s="43">
        <v>372</v>
      </c>
      <c r="N189" t="str">
        <f t="shared" si="4"/>
        <v>Gravel</v>
      </c>
      <c r="O189" t="str">
        <f t="shared" si="5"/>
        <v>VCG2</v>
      </c>
      <c r="P189" t="s">
        <v>52</v>
      </c>
    </row>
    <row r="190" spans="1:16" x14ac:dyDescent="0.25">
      <c r="A190" s="39">
        <v>101</v>
      </c>
      <c r="B190" s="38">
        <v>111709</v>
      </c>
      <c r="C190" s="38">
        <v>230000111709</v>
      </c>
      <c r="D190" s="41">
        <v>285</v>
      </c>
      <c r="E190" s="41">
        <v>585</v>
      </c>
      <c r="F190" s="41">
        <v>2</v>
      </c>
      <c r="G190" s="41" t="s">
        <v>73</v>
      </c>
      <c r="H190">
        <v>32</v>
      </c>
      <c r="I190">
        <v>201</v>
      </c>
      <c r="J190">
        <v>182</v>
      </c>
      <c r="K190">
        <v>58</v>
      </c>
      <c r="L190">
        <v>180</v>
      </c>
      <c r="M190">
        <v>3584</v>
      </c>
      <c r="N190" t="str">
        <f t="shared" si="4"/>
        <v>Cobble</v>
      </c>
      <c r="O190" t="str">
        <f t="shared" si="5"/>
        <v>LC1</v>
      </c>
      <c r="P190" t="s">
        <v>60</v>
      </c>
    </row>
    <row r="191" spans="1:16" x14ac:dyDescent="0.25">
      <c r="A191" s="39">
        <v>15</v>
      </c>
      <c r="B191" s="38">
        <v>111605</v>
      </c>
      <c r="C191" s="38">
        <v>230000111605</v>
      </c>
      <c r="D191" s="41">
        <v>286</v>
      </c>
      <c r="E191" s="40">
        <v>586</v>
      </c>
      <c r="F191" s="41">
        <v>2</v>
      </c>
      <c r="G191" s="41" t="s">
        <v>73</v>
      </c>
      <c r="H191">
        <v>32</v>
      </c>
      <c r="I191">
        <v>140</v>
      </c>
      <c r="J191">
        <v>121</v>
      </c>
      <c r="K191">
        <v>59</v>
      </c>
      <c r="L191">
        <v>128</v>
      </c>
      <c r="M191">
        <v>1380</v>
      </c>
      <c r="N191" t="str">
        <f t="shared" si="4"/>
        <v>Cobble</v>
      </c>
      <c r="O191" t="str">
        <f t="shared" si="5"/>
        <v>SC2</v>
      </c>
      <c r="P191" t="s">
        <v>53</v>
      </c>
    </row>
    <row r="192" spans="1:16" x14ac:dyDescent="0.25">
      <c r="A192" s="39">
        <v>73</v>
      </c>
      <c r="B192" s="38">
        <v>111694</v>
      </c>
      <c r="C192" s="38">
        <v>230000111694</v>
      </c>
      <c r="D192" s="41">
        <v>287</v>
      </c>
      <c r="E192" s="41">
        <v>587</v>
      </c>
      <c r="F192" s="41">
        <v>2</v>
      </c>
      <c r="G192" s="41" t="s">
        <v>73</v>
      </c>
      <c r="H192">
        <v>32</v>
      </c>
      <c r="I192">
        <v>150</v>
      </c>
      <c r="J192">
        <v>109</v>
      </c>
      <c r="K192">
        <v>88</v>
      </c>
      <c r="L192">
        <v>128</v>
      </c>
      <c r="M192">
        <v>1738</v>
      </c>
      <c r="N192" t="str">
        <f t="shared" si="4"/>
        <v>Cobble</v>
      </c>
      <c r="O192" t="str">
        <f t="shared" si="5"/>
        <v>SC2</v>
      </c>
      <c r="P192" t="s">
        <v>53</v>
      </c>
    </row>
    <row r="193" spans="1:17" x14ac:dyDescent="0.25">
      <c r="A193" s="42">
        <v>226</v>
      </c>
      <c r="B193" s="38">
        <v>607514</v>
      </c>
      <c r="C193" s="38">
        <v>228000607514</v>
      </c>
      <c r="D193" s="41">
        <v>288</v>
      </c>
      <c r="E193" s="41">
        <v>588</v>
      </c>
      <c r="F193" s="41">
        <v>2</v>
      </c>
      <c r="G193" s="41" t="s">
        <v>74</v>
      </c>
      <c r="H193">
        <v>23</v>
      </c>
      <c r="I193">
        <v>139</v>
      </c>
      <c r="J193">
        <v>64</v>
      </c>
      <c r="K193">
        <v>54</v>
      </c>
      <c r="L193">
        <v>64</v>
      </c>
      <c r="M193">
        <v>813</v>
      </c>
      <c r="N193" t="str">
        <f t="shared" si="4"/>
        <v>Gravel</v>
      </c>
      <c r="O193" t="str">
        <f t="shared" si="5"/>
        <v>VCG2</v>
      </c>
      <c r="P193" t="s">
        <v>52</v>
      </c>
    </row>
    <row r="194" spans="1:17" x14ac:dyDescent="0.25">
      <c r="A194" s="39">
        <v>116</v>
      </c>
      <c r="B194" s="38">
        <v>111604</v>
      </c>
      <c r="C194" s="38">
        <v>230000111604</v>
      </c>
      <c r="D194" s="41">
        <v>289</v>
      </c>
      <c r="E194" s="41">
        <v>589</v>
      </c>
      <c r="F194" s="41">
        <v>2</v>
      </c>
      <c r="G194" s="41" t="s">
        <v>74</v>
      </c>
      <c r="H194">
        <v>32</v>
      </c>
      <c r="I194">
        <v>195</v>
      </c>
      <c r="J194">
        <v>62</v>
      </c>
      <c r="K194">
        <v>56</v>
      </c>
      <c r="L194">
        <v>90</v>
      </c>
      <c r="M194">
        <v>1437</v>
      </c>
      <c r="N194" t="str">
        <f t="shared" si="4"/>
        <v>Cobble</v>
      </c>
      <c r="O194" t="str">
        <f t="shared" si="5"/>
        <v>SC1</v>
      </c>
      <c r="P194" t="s">
        <v>53</v>
      </c>
    </row>
    <row r="195" spans="1:17" x14ac:dyDescent="0.25">
      <c r="A195" s="39">
        <v>104</v>
      </c>
      <c r="B195" s="38">
        <v>111593</v>
      </c>
      <c r="C195" s="38">
        <v>230000111593</v>
      </c>
      <c r="D195" s="41">
        <v>290</v>
      </c>
      <c r="E195" s="40">
        <v>590</v>
      </c>
      <c r="F195" s="41">
        <v>2</v>
      </c>
      <c r="G195" s="41"/>
      <c r="H195">
        <v>32</v>
      </c>
      <c r="I195">
        <v>165</v>
      </c>
      <c r="J195">
        <v>66</v>
      </c>
      <c r="K195">
        <v>54</v>
      </c>
      <c r="L195">
        <v>90</v>
      </c>
      <c r="M195">
        <v>1192</v>
      </c>
      <c r="N195" t="str">
        <f t="shared" si="4"/>
        <v>Cobble</v>
      </c>
      <c r="O195" t="str">
        <f t="shared" si="5"/>
        <v>SC1</v>
      </c>
      <c r="P195" t="s">
        <v>53</v>
      </c>
    </row>
    <row r="196" spans="1:17" x14ac:dyDescent="0.25">
      <c r="A196" s="39">
        <v>106</v>
      </c>
      <c r="B196" s="38">
        <v>111568</v>
      </c>
      <c r="C196" s="38">
        <v>230000111568</v>
      </c>
      <c r="D196" s="40">
        <v>291</v>
      </c>
      <c r="E196" s="41">
        <v>591</v>
      </c>
      <c r="F196" s="41">
        <v>2</v>
      </c>
      <c r="G196" s="41" t="s">
        <v>74</v>
      </c>
      <c r="H196">
        <v>32</v>
      </c>
      <c r="I196">
        <v>133</v>
      </c>
      <c r="J196">
        <v>87</v>
      </c>
      <c r="K196">
        <v>49</v>
      </c>
      <c r="L196">
        <v>90</v>
      </c>
      <c r="M196">
        <v>784</v>
      </c>
      <c r="N196" t="str">
        <f t="shared" si="4"/>
        <v>Cobble</v>
      </c>
      <c r="O196" t="str">
        <f t="shared" si="5"/>
        <v>SC1</v>
      </c>
      <c r="P196" t="s">
        <v>53</v>
      </c>
    </row>
    <row r="197" spans="1:17" x14ac:dyDescent="0.25">
      <c r="A197" s="42">
        <v>240</v>
      </c>
      <c r="B197" s="38">
        <v>607540</v>
      </c>
      <c r="C197" s="38">
        <v>228000607540</v>
      </c>
      <c r="D197" s="41">
        <v>292</v>
      </c>
      <c r="E197" s="40">
        <v>592</v>
      </c>
      <c r="F197" s="41">
        <v>2</v>
      </c>
      <c r="G197" s="41" t="s">
        <v>74</v>
      </c>
      <c r="H197">
        <v>23</v>
      </c>
      <c r="I197">
        <v>100</v>
      </c>
      <c r="J197">
        <v>67</v>
      </c>
      <c r="K197">
        <v>46</v>
      </c>
      <c r="L197" s="43">
        <v>64</v>
      </c>
      <c r="M197" s="43">
        <v>506</v>
      </c>
      <c r="N197" t="str">
        <f t="shared" si="4"/>
        <v>Gravel</v>
      </c>
      <c r="O197" t="str">
        <f t="shared" si="5"/>
        <v>VCG2</v>
      </c>
      <c r="P197" t="s">
        <v>52</v>
      </c>
    </row>
    <row r="198" spans="1:17" x14ac:dyDescent="0.25">
      <c r="A198" s="39">
        <v>108</v>
      </c>
      <c r="B198" s="38">
        <v>111745</v>
      </c>
      <c r="C198" s="38">
        <v>230000111745</v>
      </c>
      <c r="D198" s="41">
        <v>293</v>
      </c>
      <c r="E198" s="41">
        <v>593</v>
      </c>
      <c r="F198" s="41">
        <v>2</v>
      </c>
      <c r="G198" s="41"/>
      <c r="H198">
        <v>32</v>
      </c>
      <c r="I198">
        <v>96</v>
      </c>
      <c r="J198">
        <v>94</v>
      </c>
      <c r="K198">
        <v>43</v>
      </c>
      <c r="L198">
        <v>90</v>
      </c>
      <c r="M198">
        <v>833</v>
      </c>
      <c r="N198" t="str">
        <f t="shared" ref="N198:N261" si="6">IF(L198 &lt;=2, "Silt", IF(L198&lt;=2.8, "Sand", (IF(L198&lt;=64, "Gravel",(IF(L198&lt;=256, "Cobble",("Boulder")))))))</f>
        <v>Cobble</v>
      </c>
      <c r="O198" t="str">
        <f t="shared" ref="O198:O261" si="7">IF(L198 &lt;=2, "silt", IF(L198&lt;=2.8, "VFG1", (IF(L198&lt;=4, "VFG2",(IF(L198&lt;=5.6, "FG1",(IF(L198&lt;=8, "FG2",(IF(L198&lt;=11, "MG1",(IF(L198&lt;=16, "MG2",(IF(L198&lt;=22.6, "CG1",(IF(L198&lt;=32, "CG2",(IF(L198&lt;=45, "VCG1",(IF(L198&lt;=64, "VCG2",(IF(L198&lt;=90, "SC1",(IF(L198&lt;=128, "SC2",(IF(L198&lt;=180, "LC1",(IF(L198&lt;=256, "LC2",(IF(L198&lt;=362, "SB1",(IF(L198&lt;=512, "SB2",(IF(L198&lt;=1024, "MB",(IF(L198&lt;=2048, "LVLB"))))))))))))))))))))))))))))))))))))</f>
        <v>SC1</v>
      </c>
      <c r="P198" t="s">
        <v>53</v>
      </c>
    </row>
    <row r="199" spans="1:17" x14ac:dyDescent="0.25">
      <c r="A199" s="39">
        <v>103</v>
      </c>
      <c r="B199" s="38">
        <v>111622</v>
      </c>
      <c r="C199" s="38">
        <v>230000111622</v>
      </c>
      <c r="D199" s="41">
        <v>294</v>
      </c>
      <c r="E199" s="41">
        <v>594</v>
      </c>
      <c r="F199" s="41">
        <v>2</v>
      </c>
      <c r="G199" s="41"/>
      <c r="H199">
        <v>32</v>
      </c>
      <c r="I199">
        <v>122</v>
      </c>
      <c r="J199">
        <v>66</v>
      </c>
      <c r="K199">
        <v>42</v>
      </c>
      <c r="L199">
        <v>90</v>
      </c>
      <c r="M199">
        <v>555</v>
      </c>
      <c r="N199" t="str">
        <f t="shared" si="6"/>
        <v>Cobble</v>
      </c>
      <c r="O199" t="str">
        <f t="shared" si="7"/>
        <v>SC1</v>
      </c>
      <c r="P199" t="s">
        <v>53</v>
      </c>
    </row>
    <row r="200" spans="1:17" x14ac:dyDescent="0.25">
      <c r="A200" s="42">
        <v>258</v>
      </c>
      <c r="B200" s="38">
        <v>607569</v>
      </c>
      <c r="C200" s="38">
        <v>228000607569</v>
      </c>
      <c r="D200" s="41">
        <v>295</v>
      </c>
      <c r="E200" s="41">
        <v>595</v>
      </c>
      <c r="F200" s="41">
        <v>2</v>
      </c>
      <c r="G200" s="41" t="s">
        <v>73</v>
      </c>
      <c r="H200">
        <v>23</v>
      </c>
      <c r="I200">
        <v>99</v>
      </c>
      <c r="J200">
        <v>78</v>
      </c>
      <c r="K200">
        <v>44</v>
      </c>
      <c r="L200" s="43">
        <v>64</v>
      </c>
      <c r="M200" s="43">
        <v>493</v>
      </c>
      <c r="N200" t="str">
        <f t="shared" si="6"/>
        <v>Gravel</v>
      </c>
      <c r="O200" t="str">
        <f t="shared" si="7"/>
        <v>VCG2</v>
      </c>
      <c r="P200" t="s">
        <v>52</v>
      </c>
    </row>
    <row r="201" spans="1:17" x14ac:dyDescent="0.25">
      <c r="A201" s="42">
        <v>251</v>
      </c>
      <c r="B201" s="38">
        <v>607558</v>
      </c>
      <c r="C201" s="38">
        <v>228000607558</v>
      </c>
      <c r="D201" s="41">
        <v>296</v>
      </c>
      <c r="E201" s="40">
        <v>596</v>
      </c>
      <c r="F201" s="41">
        <v>2</v>
      </c>
      <c r="G201" s="41" t="s">
        <v>73</v>
      </c>
      <c r="H201">
        <v>23</v>
      </c>
      <c r="I201">
        <v>88</v>
      </c>
      <c r="J201">
        <v>73</v>
      </c>
      <c r="K201">
        <v>38</v>
      </c>
      <c r="L201" s="43">
        <v>64</v>
      </c>
      <c r="M201" s="43">
        <v>444</v>
      </c>
      <c r="N201" t="str">
        <f t="shared" si="6"/>
        <v>Gravel</v>
      </c>
      <c r="O201" t="str">
        <f t="shared" si="7"/>
        <v>VCG2</v>
      </c>
      <c r="P201" t="s">
        <v>52</v>
      </c>
    </row>
    <row r="202" spans="1:17" x14ac:dyDescent="0.25">
      <c r="A202" s="42">
        <v>270</v>
      </c>
      <c r="B202" s="38">
        <v>607504</v>
      </c>
      <c r="C202" s="38">
        <v>228000607504</v>
      </c>
      <c r="D202" s="41">
        <v>297</v>
      </c>
      <c r="E202" s="41">
        <v>597</v>
      </c>
      <c r="F202" s="41">
        <v>2</v>
      </c>
      <c r="G202" s="41" t="s">
        <v>74</v>
      </c>
      <c r="H202">
        <v>23</v>
      </c>
      <c r="I202">
        <v>77</v>
      </c>
      <c r="J202">
        <v>65</v>
      </c>
      <c r="K202">
        <v>40</v>
      </c>
      <c r="L202" s="43">
        <v>64</v>
      </c>
      <c r="M202" s="43">
        <v>362</v>
      </c>
      <c r="N202" t="str">
        <f t="shared" si="6"/>
        <v>Gravel</v>
      </c>
      <c r="O202" t="str">
        <f t="shared" si="7"/>
        <v>VCG2</v>
      </c>
      <c r="P202" t="s">
        <v>52</v>
      </c>
    </row>
    <row r="203" spans="1:17" x14ac:dyDescent="0.25">
      <c r="A203" s="55">
        <v>277</v>
      </c>
      <c r="B203" s="56">
        <v>607545</v>
      </c>
      <c r="C203" s="56">
        <v>228000607545</v>
      </c>
      <c r="D203" s="57">
        <v>298</v>
      </c>
      <c r="E203" s="54">
        <v>598</v>
      </c>
      <c r="F203" s="57">
        <v>2</v>
      </c>
      <c r="G203" s="57"/>
      <c r="H203" s="18">
        <v>23</v>
      </c>
      <c r="I203" s="18">
        <v>71</v>
      </c>
      <c r="J203" s="18">
        <v>65</v>
      </c>
      <c r="K203" s="18">
        <v>55</v>
      </c>
      <c r="L203" s="18">
        <v>64</v>
      </c>
      <c r="M203" s="18">
        <v>387</v>
      </c>
      <c r="N203" s="18" t="str">
        <f t="shared" si="6"/>
        <v>Gravel</v>
      </c>
      <c r="O203" s="18" t="str">
        <f t="shared" si="7"/>
        <v>VCG2</v>
      </c>
      <c r="P203" s="18" t="s">
        <v>52</v>
      </c>
      <c r="Q203" s="18" t="s">
        <v>88</v>
      </c>
    </row>
    <row r="204" spans="1:17" x14ac:dyDescent="0.25">
      <c r="A204" s="42">
        <v>247</v>
      </c>
      <c r="B204" s="38">
        <v>607527</v>
      </c>
      <c r="C204" s="38">
        <v>228000607527</v>
      </c>
      <c r="D204" s="41">
        <v>299</v>
      </c>
      <c r="E204" s="41">
        <v>599</v>
      </c>
      <c r="F204" s="41">
        <v>2</v>
      </c>
      <c r="G204" s="41" t="s">
        <v>74</v>
      </c>
      <c r="H204">
        <v>23</v>
      </c>
      <c r="I204">
        <v>70</v>
      </c>
      <c r="J204">
        <v>74</v>
      </c>
      <c r="K204">
        <v>55</v>
      </c>
      <c r="L204" s="43">
        <v>64</v>
      </c>
      <c r="M204" s="43">
        <v>425</v>
      </c>
      <c r="N204" t="str">
        <f t="shared" si="6"/>
        <v>Gravel</v>
      </c>
      <c r="O204" t="str">
        <f t="shared" si="7"/>
        <v>VCG2</v>
      </c>
      <c r="P204" t="s">
        <v>52</v>
      </c>
    </row>
    <row r="205" spans="1:17" x14ac:dyDescent="0.25">
      <c r="A205" s="42">
        <v>262</v>
      </c>
      <c r="B205" s="38">
        <v>607568</v>
      </c>
      <c r="C205" s="38">
        <v>228000607568</v>
      </c>
      <c r="D205" s="41">
        <v>300</v>
      </c>
      <c r="E205" s="40">
        <v>600</v>
      </c>
      <c r="F205" s="41">
        <v>3</v>
      </c>
      <c r="G205" s="41"/>
      <c r="H205">
        <v>23</v>
      </c>
      <c r="I205">
        <v>91</v>
      </c>
      <c r="J205">
        <v>69</v>
      </c>
      <c r="K205">
        <v>40</v>
      </c>
      <c r="L205" s="43">
        <v>64</v>
      </c>
      <c r="M205" s="43">
        <v>384</v>
      </c>
      <c r="N205" t="str">
        <f t="shared" si="6"/>
        <v>Gravel</v>
      </c>
      <c r="O205" t="str">
        <f t="shared" si="7"/>
        <v>VCG2</v>
      </c>
      <c r="P205" t="s">
        <v>52</v>
      </c>
    </row>
    <row r="206" spans="1:17" x14ac:dyDescent="0.25">
      <c r="A206" s="39">
        <v>147</v>
      </c>
      <c r="B206" s="38">
        <v>111687</v>
      </c>
      <c r="C206" s="38">
        <v>230000111687</v>
      </c>
      <c r="D206" s="41">
        <v>301</v>
      </c>
      <c r="E206" s="41">
        <v>601</v>
      </c>
      <c r="F206" s="41">
        <v>3</v>
      </c>
      <c r="G206" s="41"/>
      <c r="H206">
        <v>32</v>
      </c>
      <c r="I206">
        <v>167</v>
      </c>
      <c r="J206">
        <v>118</v>
      </c>
      <c r="K206">
        <v>59</v>
      </c>
      <c r="L206">
        <v>128</v>
      </c>
      <c r="M206">
        <v>1363</v>
      </c>
      <c r="N206" t="str">
        <f t="shared" si="6"/>
        <v>Cobble</v>
      </c>
      <c r="O206" t="str">
        <f t="shared" si="7"/>
        <v>SC2</v>
      </c>
      <c r="P206" t="s">
        <v>53</v>
      </c>
    </row>
    <row r="207" spans="1:17" x14ac:dyDescent="0.25">
      <c r="A207" s="39">
        <v>17</v>
      </c>
      <c r="B207" s="38">
        <v>111539</v>
      </c>
      <c r="C207" s="38">
        <v>230000111539</v>
      </c>
      <c r="D207" s="40">
        <v>302</v>
      </c>
      <c r="E207" s="40">
        <v>602</v>
      </c>
      <c r="F207" s="41">
        <v>3</v>
      </c>
      <c r="G207" s="41"/>
      <c r="H207">
        <v>32</v>
      </c>
      <c r="I207">
        <v>153</v>
      </c>
      <c r="J207">
        <v>112</v>
      </c>
      <c r="K207">
        <v>75</v>
      </c>
      <c r="L207">
        <v>128</v>
      </c>
      <c r="M207">
        <v>1871</v>
      </c>
      <c r="N207" t="str">
        <f t="shared" si="6"/>
        <v>Cobble</v>
      </c>
      <c r="O207" t="str">
        <f t="shared" si="7"/>
        <v>SC2</v>
      </c>
      <c r="P207" t="s">
        <v>53</v>
      </c>
    </row>
    <row r="208" spans="1:17" x14ac:dyDescent="0.25">
      <c r="A208" s="39">
        <v>3</v>
      </c>
      <c r="B208" s="38">
        <v>111628</v>
      </c>
      <c r="C208" s="47">
        <v>230000111628</v>
      </c>
      <c r="D208" s="41">
        <v>303</v>
      </c>
      <c r="E208" s="41">
        <v>603</v>
      </c>
      <c r="F208" s="41">
        <v>3</v>
      </c>
      <c r="G208" s="41"/>
      <c r="H208">
        <v>32</v>
      </c>
      <c r="I208">
        <v>180</v>
      </c>
      <c r="J208">
        <v>98</v>
      </c>
      <c r="K208">
        <v>45</v>
      </c>
      <c r="L208">
        <v>90</v>
      </c>
      <c r="M208">
        <v>1341</v>
      </c>
      <c r="N208" t="str">
        <f t="shared" si="6"/>
        <v>Cobble</v>
      </c>
      <c r="O208" t="str">
        <f t="shared" si="7"/>
        <v>SC1</v>
      </c>
      <c r="P208" t="s">
        <v>53</v>
      </c>
    </row>
    <row r="209" spans="1:16" x14ac:dyDescent="0.25">
      <c r="A209" s="39">
        <v>11</v>
      </c>
      <c r="B209" s="38">
        <v>111501</v>
      </c>
      <c r="C209" s="38">
        <v>230000111501</v>
      </c>
      <c r="D209" s="41">
        <v>304</v>
      </c>
      <c r="E209" s="40">
        <v>604</v>
      </c>
      <c r="F209" s="41">
        <v>3</v>
      </c>
      <c r="G209" s="41"/>
      <c r="H209">
        <v>32</v>
      </c>
      <c r="I209">
        <v>148</v>
      </c>
      <c r="J209">
        <v>110</v>
      </c>
      <c r="K209">
        <v>100</v>
      </c>
      <c r="L209">
        <v>128</v>
      </c>
      <c r="M209">
        <v>2344</v>
      </c>
      <c r="N209" t="str">
        <f t="shared" si="6"/>
        <v>Cobble</v>
      </c>
      <c r="O209" t="str">
        <f t="shared" si="7"/>
        <v>SC2</v>
      </c>
      <c r="P209" t="s">
        <v>53</v>
      </c>
    </row>
    <row r="210" spans="1:16" x14ac:dyDescent="0.25">
      <c r="A210" s="39">
        <v>2</v>
      </c>
      <c r="B210" s="38">
        <v>111616</v>
      </c>
      <c r="C210" s="47">
        <v>230000111616</v>
      </c>
      <c r="D210" s="41">
        <v>305</v>
      </c>
      <c r="E210" s="41">
        <v>605</v>
      </c>
      <c r="F210" s="41">
        <v>3</v>
      </c>
      <c r="G210" s="41"/>
      <c r="H210">
        <v>32</v>
      </c>
      <c r="I210">
        <v>153</v>
      </c>
      <c r="J210">
        <v>135</v>
      </c>
      <c r="K210">
        <v>74</v>
      </c>
      <c r="L210">
        <v>128</v>
      </c>
      <c r="M210">
        <v>2113</v>
      </c>
      <c r="N210" t="str">
        <f t="shared" si="6"/>
        <v>Cobble</v>
      </c>
      <c r="O210" t="str">
        <f t="shared" si="7"/>
        <v>SC2</v>
      </c>
      <c r="P210" t="s">
        <v>53</v>
      </c>
    </row>
    <row r="211" spans="1:16" x14ac:dyDescent="0.25">
      <c r="A211" s="42">
        <v>230</v>
      </c>
      <c r="B211" s="38">
        <v>607522</v>
      </c>
      <c r="C211" s="38">
        <v>228000607522</v>
      </c>
      <c r="D211" s="41">
        <v>306</v>
      </c>
      <c r="E211" s="40">
        <v>606</v>
      </c>
      <c r="F211" s="41">
        <v>3</v>
      </c>
      <c r="G211" s="41"/>
      <c r="H211">
        <v>23</v>
      </c>
      <c r="I211">
        <v>136</v>
      </c>
      <c r="J211">
        <v>61</v>
      </c>
      <c r="K211">
        <v>33</v>
      </c>
      <c r="L211" s="43">
        <v>64</v>
      </c>
      <c r="M211">
        <v>516</v>
      </c>
      <c r="N211" t="str">
        <f t="shared" si="6"/>
        <v>Gravel</v>
      </c>
      <c r="O211" t="str">
        <f t="shared" si="7"/>
        <v>VCG2</v>
      </c>
      <c r="P211" t="s">
        <v>52</v>
      </c>
    </row>
    <row r="212" spans="1:16" x14ac:dyDescent="0.25">
      <c r="A212" s="39">
        <v>12</v>
      </c>
      <c r="B212" s="38">
        <v>111524</v>
      </c>
      <c r="C212" s="38">
        <v>230000111524</v>
      </c>
      <c r="D212" s="41">
        <v>307</v>
      </c>
      <c r="E212" s="41">
        <v>607</v>
      </c>
      <c r="F212" s="41">
        <v>3</v>
      </c>
      <c r="G212" s="41"/>
      <c r="H212">
        <v>32</v>
      </c>
      <c r="I212">
        <v>154</v>
      </c>
      <c r="J212">
        <v>89</v>
      </c>
      <c r="K212">
        <v>64</v>
      </c>
      <c r="L212">
        <v>90</v>
      </c>
      <c r="M212">
        <v>1292</v>
      </c>
      <c r="N212" t="str">
        <f t="shared" si="6"/>
        <v>Cobble</v>
      </c>
      <c r="O212" t="str">
        <f t="shared" si="7"/>
        <v>SC1</v>
      </c>
      <c r="P212" t="s">
        <v>53</v>
      </c>
    </row>
    <row r="213" spans="1:16" x14ac:dyDescent="0.25">
      <c r="A213" s="39">
        <v>9</v>
      </c>
      <c r="B213" s="38">
        <v>111537</v>
      </c>
      <c r="C213" s="38">
        <v>230000111537</v>
      </c>
      <c r="D213" s="41">
        <v>308</v>
      </c>
      <c r="E213" s="40">
        <v>608</v>
      </c>
      <c r="F213" s="41">
        <v>3</v>
      </c>
      <c r="G213" s="41"/>
      <c r="H213">
        <v>32</v>
      </c>
      <c r="I213">
        <v>158</v>
      </c>
      <c r="J213">
        <v>99</v>
      </c>
      <c r="K213">
        <v>67</v>
      </c>
      <c r="L213">
        <v>128</v>
      </c>
      <c r="M213">
        <v>1856</v>
      </c>
      <c r="N213" t="str">
        <f t="shared" si="6"/>
        <v>Cobble</v>
      </c>
      <c r="O213" t="str">
        <f t="shared" si="7"/>
        <v>SC2</v>
      </c>
      <c r="P213" t="s">
        <v>53</v>
      </c>
    </row>
    <row r="214" spans="1:16" x14ac:dyDescent="0.25">
      <c r="A214" s="39">
        <v>4</v>
      </c>
      <c r="B214" s="38">
        <v>111552</v>
      </c>
      <c r="C214" s="38">
        <v>230000111552</v>
      </c>
      <c r="D214" s="40">
        <v>309</v>
      </c>
      <c r="E214" s="41">
        <v>609</v>
      </c>
      <c r="F214" s="41">
        <v>3</v>
      </c>
      <c r="G214" s="41"/>
      <c r="H214">
        <v>32</v>
      </c>
      <c r="I214">
        <v>120</v>
      </c>
      <c r="J214">
        <v>126</v>
      </c>
      <c r="K214">
        <v>78</v>
      </c>
      <c r="L214">
        <v>128</v>
      </c>
      <c r="M214">
        <v>2224</v>
      </c>
      <c r="N214" t="str">
        <f t="shared" si="6"/>
        <v>Cobble</v>
      </c>
      <c r="O214" t="str">
        <f t="shared" si="7"/>
        <v>SC2</v>
      </c>
      <c r="P214" t="s">
        <v>53</v>
      </c>
    </row>
    <row r="215" spans="1:16" x14ac:dyDescent="0.25">
      <c r="A215" s="44">
        <v>296</v>
      </c>
      <c r="B215" s="45">
        <v>111640</v>
      </c>
      <c r="C215" s="38">
        <v>230000111640</v>
      </c>
      <c r="D215" s="41">
        <v>310</v>
      </c>
      <c r="E215" s="40">
        <v>610</v>
      </c>
      <c r="F215" s="41">
        <v>3</v>
      </c>
      <c r="G215" s="41"/>
      <c r="H215" s="43">
        <v>32</v>
      </c>
      <c r="I215" s="43">
        <v>336</v>
      </c>
      <c r="J215" s="43">
        <v>221</v>
      </c>
      <c r="K215" s="43">
        <v>183</v>
      </c>
      <c r="L215" s="43">
        <v>256</v>
      </c>
      <c r="M215" s="43">
        <v>18800</v>
      </c>
      <c r="N215" t="str">
        <f t="shared" si="6"/>
        <v>Cobble</v>
      </c>
      <c r="O215" t="str">
        <f t="shared" si="7"/>
        <v>LC2</v>
      </c>
      <c r="P215" t="s">
        <v>60</v>
      </c>
    </row>
    <row r="216" spans="1:16" x14ac:dyDescent="0.25">
      <c r="A216" s="39">
        <v>218</v>
      </c>
      <c r="B216" s="38">
        <v>111591</v>
      </c>
      <c r="C216" s="38">
        <v>230000111591</v>
      </c>
      <c r="D216" s="41">
        <v>311</v>
      </c>
      <c r="E216" s="41">
        <v>611</v>
      </c>
      <c r="F216" s="41">
        <v>3</v>
      </c>
      <c r="G216" s="41"/>
      <c r="H216">
        <v>32</v>
      </c>
      <c r="I216">
        <v>150</v>
      </c>
      <c r="J216">
        <v>122</v>
      </c>
      <c r="K216">
        <v>61</v>
      </c>
      <c r="L216">
        <v>128</v>
      </c>
      <c r="M216">
        <v>1204</v>
      </c>
      <c r="N216" t="str">
        <f t="shared" si="6"/>
        <v>Cobble</v>
      </c>
      <c r="O216" t="str">
        <f t="shared" si="7"/>
        <v>SC2</v>
      </c>
      <c r="P216" t="s">
        <v>53</v>
      </c>
    </row>
    <row r="217" spans="1:16" x14ac:dyDescent="0.25">
      <c r="A217" s="39">
        <v>16</v>
      </c>
      <c r="B217" s="38">
        <v>111518</v>
      </c>
      <c r="C217" s="38">
        <v>230000111518</v>
      </c>
      <c r="D217" s="41">
        <v>312</v>
      </c>
      <c r="E217" s="40">
        <v>612</v>
      </c>
      <c r="F217" s="41">
        <v>3</v>
      </c>
      <c r="G217" s="41"/>
      <c r="H217">
        <v>32</v>
      </c>
      <c r="I217">
        <v>129</v>
      </c>
      <c r="J217">
        <v>102</v>
      </c>
      <c r="K217">
        <v>56</v>
      </c>
      <c r="L217">
        <v>90</v>
      </c>
      <c r="M217">
        <v>1168</v>
      </c>
      <c r="N217" t="str">
        <f t="shared" si="6"/>
        <v>Cobble</v>
      </c>
      <c r="O217" t="str">
        <f t="shared" si="7"/>
        <v>SC1</v>
      </c>
      <c r="P217" t="s">
        <v>53</v>
      </c>
    </row>
    <row r="218" spans="1:16" x14ac:dyDescent="0.25">
      <c r="A218" s="42">
        <v>285</v>
      </c>
      <c r="B218" s="38">
        <v>607525</v>
      </c>
      <c r="C218" s="38">
        <v>228000607525</v>
      </c>
      <c r="D218" s="41">
        <v>313</v>
      </c>
      <c r="E218" s="41">
        <v>613</v>
      </c>
      <c r="F218" s="41">
        <v>3</v>
      </c>
      <c r="G218" s="41"/>
      <c r="H218">
        <v>23</v>
      </c>
      <c r="I218">
        <v>90</v>
      </c>
      <c r="J218">
        <v>71</v>
      </c>
      <c r="K218">
        <v>34</v>
      </c>
      <c r="L218" s="43">
        <v>64</v>
      </c>
      <c r="M218" s="43">
        <v>414</v>
      </c>
      <c r="N218" t="str">
        <f t="shared" si="6"/>
        <v>Gravel</v>
      </c>
      <c r="O218" t="str">
        <f t="shared" si="7"/>
        <v>VCG2</v>
      </c>
      <c r="P218" t="s">
        <v>52</v>
      </c>
    </row>
    <row r="219" spans="1:16" x14ac:dyDescent="0.25">
      <c r="A219" s="39">
        <v>8</v>
      </c>
      <c r="B219" s="38">
        <v>111528</v>
      </c>
      <c r="C219" s="38">
        <v>230000111528</v>
      </c>
      <c r="D219" s="41">
        <v>314</v>
      </c>
      <c r="E219" s="40">
        <v>614</v>
      </c>
      <c r="F219" s="41">
        <v>3</v>
      </c>
      <c r="G219" s="41"/>
      <c r="H219">
        <v>32</v>
      </c>
      <c r="I219">
        <v>116</v>
      </c>
      <c r="J219">
        <v>93</v>
      </c>
      <c r="K219">
        <v>67</v>
      </c>
      <c r="L219">
        <v>90</v>
      </c>
      <c r="M219">
        <v>1027</v>
      </c>
      <c r="N219" t="str">
        <f t="shared" si="6"/>
        <v>Cobble</v>
      </c>
      <c r="O219" t="str">
        <f t="shared" si="7"/>
        <v>SC1</v>
      </c>
      <c r="P219" t="s">
        <v>53</v>
      </c>
    </row>
    <row r="220" spans="1:16" x14ac:dyDescent="0.25">
      <c r="A220" s="39">
        <v>153</v>
      </c>
      <c r="B220" s="38">
        <v>111571</v>
      </c>
      <c r="C220" s="38">
        <v>230000111571</v>
      </c>
      <c r="D220" s="40">
        <v>315</v>
      </c>
      <c r="E220" s="41">
        <v>615</v>
      </c>
      <c r="F220" s="41">
        <v>3</v>
      </c>
      <c r="G220" s="41"/>
      <c r="H220">
        <v>32</v>
      </c>
      <c r="I220">
        <v>126</v>
      </c>
      <c r="J220">
        <v>87</v>
      </c>
      <c r="K220">
        <v>39</v>
      </c>
      <c r="L220">
        <v>90</v>
      </c>
      <c r="M220">
        <v>849</v>
      </c>
      <c r="N220" t="str">
        <f t="shared" si="6"/>
        <v>Cobble</v>
      </c>
      <c r="O220" t="str">
        <f t="shared" si="7"/>
        <v>SC1</v>
      </c>
      <c r="P220" t="s">
        <v>53</v>
      </c>
    </row>
    <row r="221" spans="1:16" x14ac:dyDescent="0.25">
      <c r="A221" s="39">
        <v>212</v>
      </c>
      <c r="B221" s="38">
        <v>111662</v>
      </c>
      <c r="C221" s="38">
        <v>230000111662</v>
      </c>
      <c r="D221" s="41">
        <v>316</v>
      </c>
      <c r="E221" s="40">
        <v>616</v>
      </c>
      <c r="F221" s="41">
        <v>3</v>
      </c>
      <c r="G221" s="41"/>
      <c r="H221">
        <v>32</v>
      </c>
      <c r="I221">
        <v>136</v>
      </c>
      <c r="J221">
        <v>83</v>
      </c>
      <c r="K221">
        <v>60</v>
      </c>
      <c r="L221">
        <v>90</v>
      </c>
      <c r="M221">
        <v>1117</v>
      </c>
      <c r="N221" t="str">
        <f t="shared" si="6"/>
        <v>Cobble</v>
      </c>
      <c r="O221" t="str">
        <f t="shared" si="7"/>
        <v>SC1</v>
      </c>
      <c r="P221" t="s">
        <v>53</v>
      </c>
    </row>
    <row r="222" spans="1:16" x14ac:dyDescent="0.25">
      <c r="A222" s="42">
        <v>250</v>
      </c>
      <c r="B222" s="38">
        <v>607515</v>
      </c>
      <c r="C222" s="38">
        <v>228000607515</v>
      </c>
      <c r="D222" s="41">
        <v>317</v>
      </c>
      <c r="E222" s="41">
        <v>617</v>
      </c>
      <c r="F222" s="41">
        <v>3</v>
      </c>
      <c r="G222" s="41"/>
      <c r="H222">
        <v>23</v>
      </c>
      <c r="I222">
        <v>61</v>
      </c>
      <c r="J222">
        <v>57</v>
      </c>
      <c r="K222">
        <v>54</v>
      </c>
      <c r="L222" s="43">
        <v>64</v>
      </c>
      <c r="M222" s="43">
        <v>362</v>
      </c>
      <c r="N222" t="str">
        <f t="shared" si="6"/>
        <v>Gravel</v>
      </c>
      <c r="O222" t="str">
        <f t="shared" si="7"/>
        <v>VCG2</v>
      </c>
      <c r="P222" t="s">
        <v>52</v>
      </c>
    </row>
    <row r="223" spans="1:16" x14ac:dyDescent="0.25">
      <c r="A223" s="39">
        <v>5</v>
      </c>
      <c r="B223" s="38">
        <v>111688</v>
      </c>
      <c r="C223" s="38">
        <v>230000111688</v>
      </c>
      <c r="D223" s="41">
        <v>318</v>
      </c>
      <c r="E223" s="40">
        <v>618</v>
      </c>
      <c r="F223" s="41">
        <v>3</v>
      </c>
      <c r="G223" s="41"/>
      <c r="H223">
        <v>32</v>
      </c>
      <c r="I223">
        <v>116</v>
      </c>
      <c r="J223">
        <v>90</v>
      </c>
      <c r="K223">
        <v>40</v>
      </c>
      <c r="L223">
        <v>90</v>
      </c>
      <c r="M223">
        <v>655</v>
      </c>
      <c r="N223" t="str">
        <f t="shared" si="6"/>
        <v>Cobble</v>
      </c>
      <c r="O223" t="str">
        <f t="shared" si="7"/>
        <v>SC1</v>
      </c>
      <c r="P223" t="s">
        <v>53</v>
      </c>
    </row>
    <row r="224" spans="1:16" x14ac:dyDescent="0.25">
      <c r="A224" s="39">
        <v>19</v>
      </c>
      <c r="B224" s="38">
        <v>111579</v>
      </c>
      <c r="C224" s="38">
        <v>230000111579</v>
      </c>
      <c r="D224" s="41">
        <v>319</v>
      </c>
      <c r="E224" s="41">
        <v>619</v>
      </c>
      <c r="F224" s="41">
        <v>3</v>
      </c>
      <c r="G224" s="41"/>
      <c r="H224">
        <v>32</v>
      </c>
      <c r="I224">
        <v>121</v>
      </c>
      <c r="J224">
        <v>89</v>
      </c>
      <c r="K224">
        <v>53</v>
      </c>
      <c r="L224">
        <v>90</v>
      </c>
      <c r="M224">
        <v>906</v>
      </c>
      <c r="N224" t="str">
        <f t="shared" si="6"/>
        <v>Cobble</v>
      </c>
      <c r="O224" t="str">
        <f t="shared" si="7"/>
        <v>SC1</v>
      </c>
      <c r="P224" t="s">
        <v>53</v>
      </c>
    </row>
    <row r="225" spans="1:16" x14ac:dyDescent="0.25">
      <c r="A225" s="42">
        <v>256</v>
      </c>
      <c r="B225" s="38">
        <v>607556</v>
      </c>
      <c r="C225" s="38">
        <v>228000607556</v>
      </c>
      <c r="D225" s="41">
        <v>320</v>
      </c>
      <c r="E225" s="40">
        <v>620</v>
      </c>
      <c r="F225" s="41">
        <v>3</v>
      </c>
      <c r="G225" s="41"/>
      <c r="H225">
        <v>23</v>
      </c>
      <c r="I225">
        <v>51</v>
      </c>
      <c r="J225">
        <v>49</v>
      </c>
      <c r="K225">
        <v>46</v>
      </c>
      <c r="L225" s="43">
        <v>64</v>
      </c>
      <c r="M225" s="43">
        <v>159</v>
      </c>
      <c r="N225" t="str">
        <f t="shared" si="6"/>
        <v>Gravel</v>
      </c>
      <c r="O225" t="str">
        <f t="shared" si="7"/>
        <v>VCG2</v>
      </c>
      <c r="P225" t="s">
        <v>52</v>
      </c>
    </row>
    <row r="226" spans="1:16" x14ac:dyDescent="0.25">
      <c r="A226" s="39">
        <v>20</v>
      </c>
      <c r="B226" s="38">
        <v>111630</v>
      </c>
      <c r="C226" s="38">
        <v>230000111630</v>
      </c>
      <c r="D226" s="41">
        <v>321</v>
      </c>
      <c r="E226" s="41">
        <v>621</v>
      </c>
      <c r="F226" s="41">
        <v>3</v>
      </c>
      <c r="G226" s="41"/>
      <c r="H226">
        <v>32</v>
      </c>
      <c r="I226">
        <v>115</v>
      </c>
      <c r="J226">
        <v>98</v>
      </c>
      <c r="K226">
        <v>59</v>
      </c>
      <c r="L226">
        <v>90</v>
      </c>
      <c r="M226">
        <v>1042</v>
      </c>
      <c r="N226" t="str">
        <f t="shared" si="6"/>
        <v>Cobble</v>
      </c>
      <c r="O226" t="str">
        <f t="shared" si="7"/>
        <v>SC1</v>
      </c>
      <c r="P226" t="s">
        <v>53</v>
      </c>
    </row>
    <row r="227" spans="1:16" x14ac:dyDescent="0.25">
      <c r="A227" s="39">
        <v>14</v>
      </c>
      <c r="B227" s="38">
        <v>111509</v>
      </c>
      <c r="C227" s="38">
        <v>230000111509</v>
      </c>
      <c r="D227" s="41">
        <v>322</v>
      </c>
      <c r="E227" s="40">
        <v>622</v>
      </c>
      <c r="F227" s="41">
        <v>3</v>
      </c>
      <c r="G227" s="41"/>
      <c r="H227">
        <v>32</v>
      </c>
      <c r="I227">
        <v>103</v>
      </c>
      <c r="J227">
        <v>99</v>
      </c>
      <c r="K227">
        <v>48</v>
      </c>
      <c r="L227">
        <v>90</v>
      </c>
      <c r="M227">
        <v>750</v>
      </c>
      <c r="N227" t="str">
        <f t="shared" si="6"/>
        <v>Cobble</v>
      </c>
      <c r="O227" t="str">
        <f t="shared" si="7"/>
        <v>SC1</v>
      </c>
      <c r="P227" t="s">
        <v>53</v>
      </c>
    </row>
    <row r="228" spans="1:16" x14ac:dyDescent="0.25">
      <c r="A228" s="39">
        <v>10</v>
      </c>
      <c r="B228" s="38">
        <v>111609</v>
      </c>
      <c r="C228" s="38">
        <v>230000111609</v>
      </c>
      <c r="D228" s="41">
        <v>323</v>
      </c>
      <c r="E228" s="41">
        <v>623</v>
      </c>
      <c r="F228" s="41">
        <v>3</v>
      </c>
      <c r="G228" s="41"/>
      <c r="H228">
        <v>32</v>
      </c>
      <c r="I228">
        <v>104</v>
      </c>
      <c r="J228">
        <v>76</v>
      </c>
      <c r="K228">
        <v>53</v>
      </c>
      <c r="L228">
        <v>90</v>
      </c>
      <c r="M228">
        <v>580</v>
      </c>
      <c r="N228" t="str">
        <f t="shared" si="6"/>
        <v>Cobble</v>
      </c>
      <c r="O228" t="str">
        <f t="shared" si="7"/>
        <v>SC1</v>
      </c>
      <c r="P228" t="s">
        <v>53</v>
      </c>
    </row>
    <row r="229" spans="1:16" x14ac:dyDescent="0.25">
      <c r="A229" s="42">
        <v>279</v>
      </c>
      <c r="B229" s="38">
        <v>607562</v>
      </c>
      <c r="C229" s="38">
        <v>228000607562</v>
      </c>
      <c r="D229" s="41">
        <v>324</v>
      </c>
      <c r="E229" s="40">
        <v>624</v>
      </c>
      <c r="F229" s="41">
        <v>3</v>
      </c>
      <c r="G229" s="41"/>
      <c r="H229">
        <v>23</v>
      </c>
      <c r="I229">
        <v>74</v>
      </c>
      <c r="J229">
        <v>50</v>
      </c>
      <c r="K229">
        <v>36</v>
      </c>
      <c r="L229" s="43">
        <v>45</v>
      </c>
      <c r="M229" s="43">
        <v>173</v>
      </c>
      <c r="N229" t="str">
        <f t="shared" si="6"/>
        <v>Gravel</v>
      </c>
      <c r="O229" t="str">
        <f t="shared" si="7"/>
        <v>VCG1</v>
      </c>
      <c r="P229" t="s">
        <v>52</v>
      </c>
    </row>
    <row r="230" spans="1:16" x14ac:dyDescent="0.25">
      <c r="A230" s="42">
        <v>241</v>
      </c>
      <c r="B230" s="38">
        <v>607502</v>
      </c>
      <c r="C230" s="38">
        <v>228000607502</v>
      </c>
      <c r="D230" s="41">
        <v>325</v>
      </c>
      <c r="E230" s="41">
        <v>625</v>
      </c>
      <c r="F230" s="41">
        <v>3</v>
      </c>
      <c r="G230" s="41"/>
      <c r="H230">
        <v>23</v>
      </c>
      <c r="I230">
        <v>118</v>
      </c>
      <c r="J230">
        <v>54</v>
      </c>
      <c r="K230">
        <v>52</v>
      </c>
      <c r="L230" s="43">
        <v>64</v>
      </c>
      <c r="M230" s="43">
        <v>615</v>
      </c>
      <c r="N230" t="str">
        <f t="shared" si="6"/>
        <v>Gravel</v>
      </c>
      <c r="O230" t="str">
        <f t="shared" si="7"/>
        <v>VCG2</v>
      </c>
      <c r="P230" t="s">
        <v>52</v>
      </c>
    </row>
    <row r="231" spans="1:16" x14ac:dyDescent="0.25">
      <c r="A231" s="39">
        <v>205</v>
      </c>
      <c r="B231" s="38">
        <v>111743</v>
      </c>
      <c r="C231" s="38">
        <v>230000111743</v>
      </c>
      <c r="D231" s="41">
        <v>326</v>
      </c>
      <c r="E231" s="40">
        <v>626</v>
      </c>
      <c r="F231" s="41">
        <v>3</v>
      </c>
      <c r="G231" s="41"/>
      <c r="H231">
        <v>32</v>
      </c>
      <c r="I231">
        <v>119</v>
      </c>
      <c r="J231">
        <v>97</v>
      </c>
      <c r="K231">
        <v>74</v>
      </c>
      <c r="L231">
        <v>90</v>
      </c>
      <c r="M231">
        <v>1151</v>
      </c>
      <c r="N231" t="str">
        <f t="shared" si="6"/>
        <v>Cobble</v>
      </c>
      <c r="O231" t="str">
        <f t="shared" si="7"/>
        <v>SC1</v>
      </c>
      <c r="P231" t="s">
        <v>53</v>
      </c>
    </row>
    <row r="232" spans="1:16" x14ac:dyDescent="0.25">
      <c r="A232" s="39">
        <v>141</v>
      </c>
      <c r="B232" s="38">
        <v>111714</v>
      </c>
      <c r="C232" s="38">
        <v>230000111714</v>
      </c>
      <c r="D232" s="41">
        <v>327</v>
      </c>
      <c r="E232" s="41">
        <v>627</v>
      </c>
      <c r="F232" s="41">
        <v>3</v>
      </c>
      <c r="G232" s="41"/>
      <c r="H232">
        <v>32</v>
      </c>
      <c r="I232">
        <v>152</v>
      </c>
      <c r="J232">
        <v>118</v>
      </c>
      <c r="K232">
        <v>46</v>
      </c>
      <c r="L232">
        <v>128</v>
      </c>
      <c r="M232">
        <v>1749</v>
      </c>
      <c r="N232" t="str">
        <f t="shared" si="6"/>
        <v>Cobble</v>
      </c>
      <c r="O232" t="str">
        <f t="shared" si="7"/>
        <v>SC2</v>
      </c>
      <c r="P232" t="s">
        <v>53</v>
      </c>
    </row>
    <row r="233" spans="1:16" x14ac:dyDescent="0.25">
      <c r="A233" s="39">
        <v>204</v>
      </c>
      <c r="B233" s="38">
        <v>111744</v>
      </c>
      <c r="C233" s="38">
        <v>230000111744</v>
      </c>
      <c r="D233" s="41">
        <v>328</v>
      </c>
      <c r="E233" s="40">
        <v>628</v>
      </c>
      <c r="F233" s="41">
        <v>3</v>
      </c>
      <c r="G233" s="41"/>
      <c r="H233">
        <v>32</v>
      </c>
      <c r="I233">
        <v>113</v>
      </c>
      <c r="J233">
        <v>96</v>
      </c>
      <c r="K233">
        <v>57</v>
      </c>
      <c r="L233">
        <v>90</v>
      </c>
      <c r="M233">
        <v>914</v>
      </c>
      <c r="N233" t="str">
        <f t="shared" si="6"/>
        <v>Cobble</v>
      </c>
      <c r="O233" t="str">
        <f t="shared" si="7"/>
        <v>SC1</v>
      </c>
      <c r="P233" t="s">
        <v>53</v>
      </c>
    </row>
    <row r="234" spans="1:16" x14ac:dyDescent="0.25">
      <c r="A234" s="39">
        <v>201</v>
      </c>
      <c r="B234" s="38">
        <v>111702</v>
      </c>
      <c r="C234" s="38">
        <v>230000111702</v>
      </c>
      <c r="D234" s="41">
        <v>329</v>
      </c>
      <c r="E234" s="41">
        <v>629</v>
      </c>
      <c r="F234" s="41">
        <v>3</v>
      </c>
      <c r="G234" s="41"/>
      <c r="H234">
        <v>32</v>
      </c>
      <c r="I234">
        <v>115</v>
      </c>
      <c r="J234">
        <v>108</v>
      </c>
      <c r="K234">
        <v>100</v>
      </c>
      <c r="L234">
        <v>128</v>
      </c>
      <c r="M234">
        <v>1144</v>
      </c>
      <c r="N234" t="str">
        <f t="shared" si="6"/>
        <v>Cobble</v>
      </c>
      <c r="O234" t="str">
        <f t="shared" si="7"/>
        <v>SC2</v>
      </c>
      <c r="P234" t="s">
        <v>53</v>
      </c>
    </row>
    <row r="235" spans="1:16" x14ac:dyDescent="0.25">
      <c r="A235" s="39">
        <v>211</v>
      </c>
      <c r="B235" s="38">
        <v>111740</v>
      </c>
      <c r="C235" s="38">
        <v>230000111740</v>
      </c>
      <c r="D235" s="41">
        <v>330</v>
      </c>
      <c r="E235" s="40">
        <v>630</v>
      </c>
      <c r="F235" s="41">
        <v>3</v>
      </c>
      <c r="G235" s="41"/>
      <c r="H235">
        <v>32</v>
      </c>
      <c r="I235">
        <v>145</v>
      </c>
      <c r="J235">
        <v>94</v>
      </c>
      <c r="K235">
        <v>62</v>
      </c>
      <c r="L235">
        <v>90</v>
      </c>
      <c r="M235">
        <v>1384</v>
      </c>
      <c r="N235" t="str">
        <f t="shared" si="6"/>
        <v>Cobble</v>
      </c>
      <c r="O235" t="str">
        <f t="shared" si="7"/>
        <v>SC1</v>
      </c>
      <c r="P235" t="s">
        <v>53</v>
      </c>
    </row>
    <row r="236" spans="1:16" x14ac:dyDescent="0.25">
      <c r="A236" s="44">
        <v>291</v>
      </c>
      <c r="B236" s="45">
        <v>111500</v>
      </c>
      <c r="C236" s="38">
        <v>230000111500</v>
      </c>
      <c r="D236" s="41">
        <v>331</v>
      </c>
      <c r="E236" s="41">
        <v>631</v>
      </c>
      <c r="F236" s="41">
        <v>3</v>
      </c>
      <c r="G236" s="41"/>
      <c r="H236" s="43">
        <v>32</v>
      </c>
      <c r="I236" s="43">
        <v>265</v>
      </c>
      <c r="J236" s="43">
        <v>245</v>
      </c>
      <c r="K236" s="43">
        <v>90</v>
      </c>
      <c r="L236" s="43">
        <v>256</v>
      </c>
      <c r="M236" s="43">
        <v>12100</v>
      </c>
      <c r="N236" t="str">
        <f t="shared" si="6"/>
        <v>Cobble</v>
      </c>
      <c r="O236" t="str">
        <f t="shared" si="7"/>
        <v>LC2</v>
      </c>
      <c r="P236" t="s">
        <v>60</v>
      </c>
    </row>
    <row r="237" spans="1:16" x14ac:dyDescent="0.25">
      <c r="A237" s="42">
        <v>246</v>
      </c>
      <c r="B237" s="38">
        <v>607555</v>
      </c>
      <c r="C237" s="38">
        <v>228000607555</v>
      </c>
      <c r="D237" s="41">
        <v>332</v>
      </c>
      <c r="E237" s="40">
        <v>632</v>
      </c>
      <c r="F237" s="41">
        <v>3</v>
      </c>
      <c r="G237" s="41"/>
      <c r="H237">
        <v>23</v>
      </c>
      <c r="I237">
        <v>73</v>
      </c>
      <c r="J237">
        <v>52</v>
      </c>
      <c r="K237">
        <v>40</v>
      </c>
      <c r="L237" s="43">
        <v>64</v>
      </c>
      <c r="M237" s="43">
        <v>263</v>
      </c>
      <c r="N237" t="str">
        <f t="shared" si="6"/>
        <v>Gravel</v>
      </c>
      <c r="O237" t="str">
        <f t="shared" si="7"/>
        <v>VCG2</v>
      </c>
      <c r="P237" t="s">
        <v>52</v>
      </c>
    </row>
    <row r="238" spans="1:16" x14ac:dyDescent="0.25">
      <c r="A238" s="39">
        <v>213</v>
      </c>
      <c r="B238" s="38">
        <v>111659</v>
      </c>
      <c r="C238" s="38">
        <v>230000111659</v>
      </c>
      <c r="D238" s="41">
        <v>333</v>
      </c>
      <c r="E238" s="41">
        <v>633</v>
      </c>
      <c r="F238" s="41">
        <v>3</v>
      </c>
      <c r="G238" s="41"/>
      <c r="H238">
        <v>32</v>
      </c>
      <c r="I238">
        <v>164</v>
      </c>
      <c r="J238">
        <v>139</v>
      </c>
      <c r="K238">
        <v>68</v>
      </c>
      <c r="L238">
        <v>128</v>
      </c>
      <c r="M238">
        <v>2411</v>
      </c>
      <c r="N238" t="str">
        <f t="shared" si="6"/>
        <v>Cobble</v>
      </c>
      <c r="O238" t="str">
        <f t="shared" si="7"/>
        <v>SC2</v>
      </c>
      <c r="P238" t="s">
        <v>53</v>
      </c>
    </row>
    <row r="239" spans="1:16" x14ac:dyDescent="0.25">
      <c r="A239" s="39">
        <v>149</v>
      </c>
      <c r="B239" s="38">
        <v>111582</v>
      </c>
      <c r="C239" s="38">
        <v>230000111582</v>
      </c>
      <c r="D239" s="41">
        <v>334</v>
      </c>
      <c r="E239" s="40">
        <v>634</v>
      </c>
      <c r="F239" s="41">
        <v>3</v>
      </c>
      <c r="G239" s="41"/>
      <c r="H239">
        <v>32</v>
      </c>
      <c r="I239">
        <v>115</v>
      </c>
      <c r="J239">
        <v>113</v>
      </c>
      <c r="K239">
        <v>51</v>
      </c>
      <c r="L239">
        <v>90</v>
      </c>
      <c r="M239">
        <v>1007</v>
      </c>
      <c r="N239" t="str">
        <f t="shared" si="6"/>
        <v>Cobble</v>
      </c>
      <c r="O239" t="str">
        <f t="shared" si="7"/>
        <v>SC1</v>
      </c>
      <c r="P239" t="s">
        <v>53</v>
      </c>
    </row>
    <row r="240" spans="1:16" x14ac:dyDescent="0.25">
      <c r="A240" s="39">
        <v>207</v>
      </c>
      <c r="B240" s="38">
        <v>111559</v>
      </c>
      <c r="C240" s="38">
        <v>230000111559</v>
      </c>
      <c r="D240" s="40">
        <v>335</v>
      </c>
      <c r="E240" s="41">
        <v>635</v>
      </c>
      <c r="F240" s="41">
        <v>3</v>
      </c>
      <c r="G240" s="41"/>
      <c r="H240">
        <v>32</v>
      </c>
      <c r="I240">
        <v>104</v>
      </c>
      <c r="J240">
        <v>81</v>
      </c>
      <c r="K240">
        <v>74</v>
      </c>
      <c r="L240">
        <v>90</v>
      </c>
      <c r="M240">
        <v>892</v>
      </c>
      <c r="N240" t="str">
        <f t="shared" si="6"/>
        <v>Cobble</v>
      </c>
      <c r="O240" t="str">
        <f t="shared" si="7"/>
        <v>SC1</v>
      </c>
      <c r="P240" t="s">
        <v>53</v>
      </c>
    </row>
    <row r="241" spans="1:16" x14ac:dyDescent="0.25">
      <c r="A241" s="42">
        <v>238</v>
      </c>
      <c r="B241" s="38">
        <v>607510</v>
      </c>
      <c r="C241" s="38">
        <v>228000607510</v>
      </c>
      <c r="D241" s="41">
        <v>336</v>
      </c>
      <c r="E241" s="40">
        <v>636</v>
      </c>
      <c r="F241" s="41">
        <v>3</v>
      </c>
      <c r="G241" s="41"/>
      <c r="H241">
        <v>23</v>
      </c>
      <c r="I241">
        <v>82</v>
      </c>
      <c r="J241">
        <v>65</v>
      </c>
      <c r="K241">
        <v>40</v>
      </c>
      <c r="L241" s="43">
        <v>64</v>
      </c>
      <c r="M241" s="43">
        <v>401</v>
      </c>
      <c r="N241" t="str">
        <f t="shared" si="6"/>
        <v>Gravel</v>
      </c>
      <c r="O241" t="str">
        <f t="shared" si="7"/>
        <v>VCG2</v>
      </c>
      <c r="P241" t="s">
        <v>52</v>
      </c>
    </row>
    <row r="242" spans="1:16" x14ac:dyDescent="0.25">
      <c r="A242" s="39">
        <v>216</v>
      </c>
      <c r="B242" s="38">
        <v>111633</v>
      </c>
      <c r="C242" s="38">
        <v>230000111633</v>
      </c>
      <c r="D242" s="41">
        <v>337</v>
      </c>
      <c r="E242" s="41">
        <v>637</v>
      </c>
      <c r="F242" s="41">
        <v>3</v>
      </c>
      <c r="G242" s="41"/>
      <c r="H242">
        <v>32</v>
      </c>
      <c r="I242">
        <v>123</v>
      </c>
      <c r="J242">
        <v>109</v>
      </c>
      <c r="K242">
        <v>74</v>
      </c>
      <c r="L242">
        <v>128</v>
      </c>
      <c r="M242">
        <v>1530</v>
      </c>
      <c r="N242" t="str">
        <f t="shared" si="6"/>
        <v>Cobble</v>
      </c>
      <c r="O242" t="str">
        <f t="shared" si="7"/>
        <v>SC2</v>
      </c>
      <c r="P242" t="s">
        <v>53</v>
      </c>
    </row>
    <row r="243" spans="1:16" x14ac:dyDescent="0.25">
      <c r="A243" s="39">
        <v>217</v>
      </c>
      <c r="B243" s="38">
        <v>111692</v>
      </c>
      <c r="C243" s="38">
        <v>230000111692</v>
      </c>
      <c r="D243" s="41">
        <v>338</v>
      </c>
      <c r="E243" s="40">
        <v>638</v>
      </c>
      <c r="F243" s="41">
        <v>3</v>
      </c>
      <c r="G243" s="41"/>
      <c r="H243">
        <v>32</v>
      </c>
      <c r="I243">
        <v>111</v>
      </c>
      <c r="J243">
        <v>81</v>
      </c>
      <c r="K243">
        <v>77</v>
      </c>
      <c r="L243">
        <v>90</v>
      </c>
      <c r="M243">
        <v>969</v>
      </c>
      <c r="N243" t="str">
        <f t="shared" si="6"/>
        <v>Cobble</v>
      </c>
      <c r="O243" t="str">
        <f t="shared" si="7"/>
        <v>SC1</v>
      </c>
      <c r="P243" t="s">
        <v>53</v>
      </c>
    </row>
    <row r="244" spans="1:16" x14ac:dyDescent="0.25">
      <c r="A244" s="39">
        <v>214</v>
      </c>
      <c r="B244" s="38">
        <v>111724</v>
      </c>
      <c r="C244" s="38">
        <v>230000111724</v>
      </c>
      <c r="D244" s="41">
        <v>339</v>
      </c>
      <c r="E244" s="41">
        <v>639</v>
      </c>
      <c r="F244" s="41">
        <v>3</v>
      </c>
      <c r="G244" s="41"/>
      <c r="H244">
        <v>32</v>
      </c>
      <c r="I244">
        <v>169</v>
      </c>
      <c r="J244">
        <v>128</v>
      </c>
      <c r="K244">
        <v>69</v>
      </c>
      <c r="L244">
        <v>128</v>
      </c>
      <c r="M244">
        <v>2436</v>
      </c>
      <c r="N244" t="str">
        <f t="shared" si="6"/>
        <v>Cobble</v>
      </c>
      <c r="O244" t="str">
        <f t="shared" si="7"/>
        <v>SC2</v>
      </c>
      <c r="P244" t="s">
        <v>53</v>
      </c>
    </row>
    <row r="245" spans="1:16" x14ac:dyDescent="0.25">
      <c r="A245" s="44">
        <v>299</v>
      </c>
      <c r="B245" s="45">
        <v>111617</v>
      </c>
      <c r="C245" s="38">
        <v>230000111617</v>
      </c>
      <c r="D245" s="41">
        <v>340</v>
      </c>
      <c r="E245" s="40">
        <v>640</v>
      </c>
      <c r="F245" s="41">
        <v>3</v>
      </c>
      <c r="G245" s="41"/>
      <c r="H245" s="43">
        <v>32</v>
      </c>
      <c r="I245" s="43">
        <v>327</v>
      </c>
      <c r="J245" s="43">
        <v>250</v>
      </c>
      <c r="K245" s="43">
        <v>89</v>
      </c>
      <c r="L245" s="43">
        <v>256</v>
      </c>
      <c r="M245" s="43">
        <v>9000</v>
      </c>
      <c r="N245" t="str">
        <f t="shared" si="6"/>
        <v>Cobble</v>
      </c>
      <c r="O245" t="str">
        <f t="shared" si="7"/>
        <v>LC2</v>
      </c>
      <c r="P245" t="s">
        <v>60</v>
      </c>
    </row>
    <row r="246" spans="1:16" x14ac:dyDescent="0.25">
      <c r="A246" s="42">
        <v>244</v>
      </c>
      <c r="B246" s="38">
        <v>607551</v>
      </c>
      <c r="C246" s="38">
        <v>228000607551</v>
      </c>
      <c r="D246" s="41">
        <v>341</v>
      </c>
      <c r="E246" s="41">
        <v>641</v>
      </c>
      <c r="F246" s="41">
        <v>3</v>
      </c>
      <c r="G246" s="41"/>
      <c r="H246">
        <v>23</v>
      </c>
      <c r="I246">
        <v>92</v>
      </c>
      <c r="J246">
        <v>72</v>
      </c>
      <c r="K246">
        <v>43</v>
      </c>
      <c r="L246" s="43">
        <v>64</v>
      </c>
      <c r="M246" s="43">
        <v>477</v>
      </c>
      <c r="N246" t="str">
        <f t="shared" si="6"/>
        <v>Gravel</v>
      </c>
      <c r="O246" t="str">
        <f t="shared" si="7"/>
        <v>VCG2</v>
      </c>
      <c r="P246" t="s">
        <v>52</v>
      </c>
    </row>
    <row r="247" spans="1:16" x14ac:dyDescent="0.25">
      <c r="A247" s="39">
        <v>219</v>
      </c>
      <c r="B247" s="38">
        <v>111546</v>
      </c>
      <c r="C247" s="38">
        <v>230000111546</v>
      </c>
      <c r="D247" s="40">
        <v>342</v>
      </c>
      <c r="E247" s="40">
        <v>642</v>
      </c>
      <c r="F247" s="41">
        <v>3</v>
      </c>
      <c r="G247" s="41"/>
      <c r="H247">
        <v>32</v>
      </c>
      <c r="I247">
        <v>135</v>
      </c>
      <c r="J247">
        <v>108</v>
      </c>
      <c r="K247">
        <v>38</v>
      </c>
      <c r="L247">
        <v>128</v>
      </c>
      <c r="M247">
        <v>1187</v>
      </c>
      <c r="N247" t="str">
        <f t="shared" si="6"/>
        <v>Cobble</v>
      </c>
      <c r="O247" t="str">
        <f t="shared" si="7"/>
        <v>SC2</v>
      </c>
      <c r="P247" t="s">
        <v>53</v>
      </c>
    </row>
    <row r="248" spans="1:16" x14ac:dyDescent="0.25">
      <c r="A248" s="39">
        <v>202</v>
      </c>
      <c r="B248" s="38">
        <v>111635</v>
      </c>
      <c r="C248" s="38">
        <v>230000111635</v>
      </c>
      <c r="D248" s="41">
        <v>343</v>
      </c>
      <c r="E248" s="41">
        <v>643</v>
      </c>
      <c r="F248" s="41">
        <v>3</v>
      </c>
      <c r="G248" s="41"/>
      <c r="H248">
        <v>32</v>
      </c>
      <c r="I248">
        <v>100</v>
      </c>
      <c r="J248">
        <v>86</v>
      </c>
      <c r="K248">
        <v>60</v>
      </c>
      <c r="L248">
        <v>90</v>
      </c>
      <c r="M248">
        <v>643</v>
      </c>
      <c r="N248" t="str">
        <f t="shared" si="6"/>
        <v>Cobble</v>
      </c>
      <c r="O248" t="str">
        <f t="shared" si="7"/>
        <v>SC1</v>
      </c>
      <c r="P248" t="s">
        <v>53</v>
      </c>
    </row>
    <row r="249" spans="1:16" x14ac:dyDescent="0.25">
      <c r="A249" s="42">
        <v>282</v>
      </c>
      <c r="B249" s="38">
        <v>607523</v>
      </c>
      <c r="C249" s="38">
        <v>228000607523</v>
      </c>
      <c r="D249" s="41">
        <v>344</v>
      </c>
      <c r="E249" s="40">
        <v>644</v>
      </c>
      <c r="F249" s="41">
        <v>3</v>
      </c>
      <c r="G249" s="41"/>
      <c r="H249">
        <v>23</v>
      </c>
      <c r="I249">
        <v>112</v>
      </c>
      <c r="J249">
        <v>60</v>
      </c>
      <c r="K249">
        <v>45</v>
      </c>
      <c r="L249" s="43">
        <v>64</v>
      </c>
      <c r="M249" s="43">
        <v>579</v>
      </c>
      <c r="N249" t="str">
        <f t="shared" si="6"/>
        <v>Gravel</v>
      </c>
      <c r="O249" t="str">
        <f t="shared" si="7"/>
        <v>VCG2</v>
      </c>
      <c r="P249" t="s">
        <v>52</v>
      </c>
    </row>
    <row r="250" spans="1:16" x14ac:dyDescent="0.25">
      <c r="A250" s="39">
        <v>215</v>
      </c>
      <c r="B250" s="38">
        <v>111597</v>
      </c>
      <c r="C250" s="38">
        <v>230000111597</v>
      </c>
      <c r="D250" s="41">
        <v>345</v>
      </c>
      <c r="E250" s="41">
        <v>645</v>
      </c>
      <c r="F250" s="41">
        <v>3</v>
      </c>
      <c r="G250" s="41"/>
      <c r="H250">
        <v>32</v>
      </c>
      <c r="I250">
        <v>130</v>
      </c>
      <c r="J250">
        <v>76</v>
      </c>
      <c r="K250">
        <v>70</v>
      </c>
      <c r="L250">
        <v>90</v>
      </c>
      <c r="M250">
        <v>1058</v>
      </c>
      <c r="N250" t="str">
        <f t="shared" si="6"/>
        <v>Cobble</v>
      </c>
      <c r="O250" t="str">
        <f t="shared" si="7"/>
        <v>SC1</v>
      </c>
      <c r="P250" t="s">
        <v>53</v>
      </c>
    </row>
    <row r="251" spans="1:16" x14ac:dyDescent="0.25">
      <c r="A251" s="39">
        <v>210</v>
      </c>
      <c r="B251" s="38">
        <v>111600</v>
      </c>
      <c r="C251" s="38">
        <v>230000111600</v>
      </c>
      <c r="D251" s="41">
        <v>346</v>
      </c>
      <c r="E251" s="40">
        <v>646</v>
      </c>
      <c r="F251" s="41">
        <v>3</v>
      </c>
      <c r="G251" s="41"/>
      <c r="H251">
        <v>32</v>
      </c>
      <c r="I251">
        <v>107</v>
      </c>
      <c r="J251">
        <v>90</v>
      </c>
      <c r="K251">
        <v>49</v>
      </c>
      <c r="L251">
        <v>90</v>
      </c>
      <c r="M251">
        <v>709</v>
      </c>
      <c r="N251" t="str">
        <f t="shared" si="6"/>
        <v>Cobble</v>
      </c>
      <c r="O251" t="str">
        <f t="shared" si="7"/>
        <v>SC1</v>
      </c>
      <c r="P251" t="s">
        <v>53</v>
      </c>
    </row>
    <row r="252" spans="1:16" x14ac:dyDescent="0.25">
      <c r="A252" s="39">
        <v>206</v>
      </c>
      <c r="B252" s="38">
        <v>111543</v>
      </c>
      <c r="C252" s="38">
        <v>230000111543</v>
      </c>
      <c r="D252" s="40">
        <v>347</v>
      </c>
      <c r="E252" s="41">
        <v>647</v>
      </c>
      <c r="F252" s="41">
        <v>3</v>
      </c>
      <c r="G252" s="41"/>
      <c r="H252">
        <v>32</v>
      </c>
      <c r="I252">
        <v>109</v>
      </c>
      <c r="J252">
        <v>88</v>
      </c>
      <c r="K252">
        <v>33</v>
      </c>
      <c r="L252">
        <v>90</v>
      </c>
      <c r="M252">
        <v>649</v>
      </c>
      <c r="N252" t="str">
        <f t="shared" si="6"/>
        <v>Cobble</v>
      </c>
      <c r="O252" t="str">
        <f t="shared" si="7"/>
        <v>SC1</v>
      </c>
      <c r="P252" t="s">
        <v>53</v>
      </c>
    </row>
    <row r="253" spans="1:16" x14ac:dyDescent="0.25">
      <c r="A253" s="39">
        <v>208</v>
      </c>
      <c r="B253" s="38">
        <v>111663</v>
      </c>
      <c r="C253" s="38">
        <v>230000111663</v>
      </c>
      <c r="D253" s="41">
        <v>348</v>
      </c>
      <c r="E253" s="40">
        <v>648</v>
      </c>
      <c r="F253" s="41">
        <v>3</v>
      </c>
      <c r="G253" s="41"/>
      <c r="H253">
        <v>32</v>
      </c>
      <c r="I253">
        <v>96</v>
      </c>
      <c r="J253">
        <v>77</v>
      </c>
      <c r="K253">
        <v>43</v>
      </c>
      <c r="L253">
        <v>90</v>
      </c>
      <c r="M253">
        <v>526</v>
      </c>
      <c r="N253" t="str">
        <f t="shared" si="6"/>
        <v>Cobble</v>
      </c>
      <c r="O253" t="str">
        <f t="shared" si="7"/>
        <v>SC1</v>
      </c>
      <c r="P253" t="s">
        <v>53</v>
      </c>
    </row>
    <row r="254" spans="1:16" x14ac:dyDescent="0.25">
      <c r="A254" s="39">
        <v>209</v>
      </c>
      <c r="B254" s="38">
        <v>111722</v>
      </c>
      <c r="C254" s="38">
        <v>230000111722</v>
      </c>
      <c r="D254" s="41">
        <v>349</v>
      </c>
      <c r="E254" s="41">
        <v>649</v>
      </c>
      <c r="F254" s="41">
        <v>3</v>
      </c>
      <c r="G254" s="41"/>
      <c r="H254">
        <v>32</v>
      </c>
      <c r="I254">
        <v>81</v>
      </c>
      <c r="J254">
        <v>59</v>
      </c>
      <c r="K254">
        <v>42</v>
      </c>
      <c r="L254" s="43">
        <v>64</v>
      </c>
      <c r="M254">
        <v>385</v>
      </c>
      <c r="N254" t="str">
        <f t="shared" si="6"/>
        <v>Gravel</v>
      </c>
      <c r="O254" t="str">
        <f t="shared" si="7"/>
        <v>VCG2</v>
      </c>
      <c r="P254" t="s">
        <v>52</v>
      </c>
    </row>
    <row r="255" spans="1:16" x14ac:dyDescent="0.25">
      <c r="A255" s="42">
        <v>255</v>
      </c>
      <c r="B255" s="38">
        <v>607536</v>
      </c>
      <c r="C255" s="38">
        <v>228000607536</v>
      </c>
      <c r="D255" s="41">
        <v>350</v>
      </c>
      <c r="E255" s="40">
        <v>650</v>
      </c>
      <c r="F255" s="41">
        <v>3</v>
      </c>
      <c r="G255" s="41"/>
      <c r="H255">
        <v>23</v>
      </c>
      <c r="I255">
        <v>70</v>
      </c>
      <c r="J255">
        <v>68</v>
      </c>
      <c r="K255">
        <v>51</v>
      </c>
      <c r="L255" s="43">
        <v>64</v>
      </c>
      <c r="M255" s="43">
        <v>373</v>
      </c>
      <c r="N255" t="str">
        <f t="shared" si="6"/>
        <v>Gravel</v>
      </c>
      <c r="O255" t="str">
        <f t="shared" si="7"/>
        <v>VCG2</v>
      </c>
      <c r="P255" t="s">
        <v>52</v>
      </c>
    </row>
    <row r="256" spans="1:16" x14ac:dyDescent="0.25">
      <c r="A256" s="39">
        <v>197</v>
      </c>
      <c r="B256" s="38">
        <v>111637</v>
      </c>
      <c r="C256" s="38">
        <v>230000111637</v>
      </c>
      <c r="D256" s="41">
        <v>351</v>
      </c>
      <c r="E256" s="41">
        <v>651</v>
      </c>
      <c r="F256" s="41">
        <v>3</v>
      </c>
      <c r="G256" s="41"/>
      <c r="H256">
        <v>32</v>
      </c>
      <c r="I256">
        <v>168</v>
      </c>
      <c r="J256">
        <v>104</v>
      </c>
      <c r="K256">
        <v>67</v>
      </c>
      <c r="L256">
        <v>128</v>
      </c>
      <c r="M256">
        <v>1687</v>
      </c>
      <c r="N256" t="str">
        <f t="shared" si="6"/>
        <v>Cobble</v>
      </c>
      <c r="O256" t="str">
        <f t="shared" si="7"/>
        <v>SC2</v>
      </c>
      <c r="P256" t="s">
        <v>53</v>
      </c>
    </row>
    <row r="257" spans="1:16" x14ac:dyDescent="0.25">
      <c r="A257" s="39">
        <v>198</v>
      </c>
      <c r="B257" s="38">
        <v>111514</v>
      </c>
      <c r="C257" s="38">
        <v>230000111514</v>
      </c>
      <c r="D257" s="41">
        <v>352</v>
      </c>
      <c r="E257" s="40">
        <v>652</v>
      </c>
      <c r="F257" s="41">
        <v>3</v>
      </c>
      <c r="G257" s="41"/>
      <c r="H257">
        <v>32</v>
      </c>
      <c r="I257">
        <v>107</v>
      </c>
      <c r="J257">
        <v>96</v>
      </c>
      <c r="K257">
        <v>62</v>
      </c>
      <c r="L257">
        <v>90</v>
      </c>
      <c r="M257">
        <v>894</v>
      </c>
      <c r="N257" t="str">
        <f t="shared" si="6"/>
        <v>Cobble</v>
      </c>
      <c r="O257" t="str">
        <f t="shared" si="7"/>
        <v>SC1</v>
      </c>
      <c r="P257" t="s">
        <v>53</v>
      </c>
    </row>
    <row r="258" spans="1:16" x14ac:dyDescent="0.25">
      <c r="A258" s="39">
        <v>151</v>
      </c>
      <c r="B258" s="38">
        <v>111573</v>
      </c>
      <c r="C258" s="38">
        <v>230000111573</v>
      </c>
      <c r="D258" s="41">
        <v>353</v>
      </c>
      <c r="E258" s="41">
        <v>653</v>
      </c>
      <c r="F258" s="41">
        <v>3</v>
      </c>
      <c r="G258" s="41"/>
      <c r="H258">
        <v>32</v>
      </c>
      <c r="I258">
        <v>137</v>
      </c>
      <c r="J258">
        <v>93</v>
      </c>
      <c r="K258">
        <v>55</v>
      </c>
      <c r="L258">
        <v>90</v>
      </c>
      <c r="M258">
        <v>1165</v>
      </c>
      <c r="N258" t="str">
        <f t="shared" si="6"/>
        <v>Cobble</v>
      </c>
      <c r="O258" t="str">
        <f t="shared" si="7"/>
        <v>SC1</v>
      </c>
      <c r="P258" t="s">
        <v>53</v>
      </c>
    </row>
    <row r="259" spans="1:16" x14ac:dyDescent="0.25">
      <c r="A259" s="39">
        <v>157</v>
      </c>
      <c r="B259" s="38">
        <v>111749</v>
      </c>
      <c r="C259" s="38">
        <v>230000111749</v>
      </c>
      <c r="D259" s="41">
        <v>354</v>
      </c>
      <c r="E259" s="40">
        <v>654</v>
      </c>
      <c r="F259" s="41">
        <v>3</v>
      </c>
      <c r="G259" s="41"/>
      <c r="H259">
        <v>32</v>
      </c>
      <c r="I259">
        <v>157</v>
      </c>
      <c r="J259">
        <v>125</v>
      </c>
      <c r="K259">
        <v>80</v>
      </c>
      <c r="L259">
        <v>128</v>
      </c>
      <c r="M259">
        <v>1961</v>
      </c>
      <c r="N259" t="str">
        <f t="shared" si="6"/>
        <v>Cobble</v>
      </c>
      <c r="O259" t="str">
        <f t="shared" si="7"/>
        <v>SC2</v>
      </c>
      <c r="P259" t="s">
        <v>53</v>
      </c>
    </row>
    <row r="260" spans="1:16" x14ac:dyDescent="0.25">
      <c r="A260" s="39">
        <v>158</v>
      </c>
      <c r="B260" s="38">
        <v>111520</v>
      </c>
      <c r="C260" s="38">
        <v>230000111520</v>
      </c>
      <c r="D260" s="41">
        <v>355</v>
      </c>
      <c r="E260" s="41">
        <v>655</v>
      </c>
      <c r="F260" s="41">
        <v>3</v>
      </c>
      <c r="G260" s="41"/>
      <c r="H260">
        <v>32</v>
      </c>
      <c r="I260">
        <v>134</v>
      </c>
      <c r="J260">
        <v>95</v>
      </c>
      <c r="K260">
        <v>42</v>
      </c>
      <c r="L260">
        <v>90</v>
      </c>
      <c r="M260">
        <v>1088</v>
      </c>
      <c r="N260" t="str">
        <f t="shared" si="6"/>
        <v>Cobble</v>
      </c>
      <c r="O260" t="str">
        <f t="shared" si="7"/>
        <v>SC1</v>
      </c>
      <c r="P260" t="s">
        <v>53</v>
      </c>
    </row>
    <row r="261" spans="1:16" x14ac:dyDescent="0.25">
      <c r="A261" s="42">
        <v>281</v>
      </c>
      <c r="B261" s="38">
        <v>607500</v>
      </c>
      <c r="C261" s="38">
        <v>228000607500</v>
      </c>
      <c r="D261" s="41">
        <v>356</v>
      </c>
      <c r="E261" s="40">
        <v>656</v>
      </c>
      <c r="F261" s="41">
        <v>3</v>
      </c>
      <c r="G261" s="41"/>
      <c r="H261">
        <v>23</v>
      </c>
      <c r="I261">
        <v>102</v>
      </c>
      <c r="J261">
        <v>64</v>
      </c>
      <c r="K261">
        <v>55</v>
      </c>
      <c r="L261" s="43">
        <v>64</v>
      </c>
      <c r="M261" s="43">
        <v>373</v>
      </c>
      <c r="N261" t="str">
        <f t="shared" si="6"/>
        <v>Gravel</v>
      </c>
      <c r="O261" t="str">
        <f t="shared" si="7"/>
        <v>VCG2</v>
      </c>
      <c r="P261" t="s">
        <v>52</v>
      </c>
    </row>
    <row r="262" spans="1:16" x14ac:dyDescent="0.25">
      <c r="A262" s="39">
        <v>144</v>
      </c>
      <c r="B262" s="38">
        <v>111625</v>
      </c>
      <c r="C262" s="38">
        <v>230000111625</v>
      </c>
      <c r="D262" s="41">
        <v>357</v>
      </c>
      <c r="E262" s="41">
        <v>657</v>
      </c>
      <c r="F262" s="41">
        <v>3</v>
      </c>
      <c r="G262" s="41"/>
      <c r="H262">
        <v>32</v>
      </c>
      <c r="I262">
        <v>118</v>
      </c>
      <c r="J262">
        <v>106</v>
      </c>
      <c r="K262">
        <v>77</v>
      </c>
      <c r="L262">
        <v>128</v>
      </c>
      <c r="M262">
        <v>1218</v>
      </c>
      <c r="N262" t="str">
        <f t="shared" ref="N262:N308" si="8">IF(L262 &lt;=2, "Silt", IF(L262&lt;=2.8, "Sand", (IF(L262&lt;=64, "Gravel",(IF(L262&lt;=256, "Cobble",("Boulder")))))))</f>
        <v>Cobble</v>
      </c>
      <c r="O262" t="str">
        <f t="shared" ref="O262:O308" si="9">IF(L262 &lt;=2, "silt", IF(L262&lt;=2.8, "VFG1", (IF(L262&lt;=4, "VFG2",(IF(L262&lt;=5.6, "FG1",(IF(L262&lt;=8, "FG2",(IF(L262&lt;=11, "MG1",(IF(L262&lt;=16, "MG2",(IF(L262&lt;=22.6, "CG1",(IF(L262&lt;=32, "CG2",(IF(L262&lt;=45, "VCG1",(IF(L262&lt;=64, "VCG2",(IF(L262&lt;=90, "SC1",(IF(L262&lt;=128, "SC2",(IF(L262&lt;=180, "LC1",(IF(L262&lt;=256, "LC2",(IF(L262&lt;=362, "SB1",(IF(L262&lt;=512, "SB2",(IF(L262&lt;=1024, "MB",(IF(L262&lt;=2048, "LVLB"))))))))))))))))))))))))))))))))))))</f>
        <v>SC2</v>
      </c>
      <c r="P262" t="s">
        <v>53</v>
      </c>
    </row>
    <row r="263" spans="1:16" x14ac:dyDescent="0.25">
      <c r="A263" s="44">
        <v>287</v>
      </c>
      <c r="B263" s="45">
        <v>111557</v>
      </c>
      <c r="C263" s="47">
        <v>230000111557</v>
      </c>
      <c r="D263" s="48">
        <v>358</v>
      </c>
      <c r="E263" s="40">
        <v>658</v>
      </c>
      <c r="F263" s="41">
        <v>3</v>
      </c>
      <c r="G263" s="41"/>
      <c r="H263" s="43">
        <v>32</v>
      </c>
      <c r="I263" s="43">
        <v>330</v>
      </c>
      <c r="J263" s="43">
        <v>277</v>
      </c>
      <c r="K263" s="43">
        <v>129</v>
      </c>
      <c r="L263" s="43" t="s">
        <v>68</v>
      </c>
      <c r="M263" s="43">
        <v>17300</v>
      </c>
      <c r="N263" t="str">
        <f t="shared" si="8"/>
        <v>Boulder</v>
      </c>
      <c r="O263" t="s">
        <v>69</v>
      </c>
      <c r="P263" t="s">
        <v>64</v>
      </c>
    </row>
    <row r="264" spans="1:16" x14ac:dyDescent="0.25">
      <c r="A264" s="39">
        <v>183</v>
      </c>
      <c r="B264" s="38">
        <v>111580</v>
      </c>
      <c r="C264" s="38">
        <v>230000111580</v>
      </c>
      <c r="D264" s="41">
        <v>359</v>
      </c>
      <c r="E264" s="41">
        <v>659</v>
      </c>
      <c r="F264" s="41">
        <v>3</v>
      </c>
      <c r="G264" s="41"/>
      <c r="H264">
        <v>32</v>
      </c>
      <c r="I264">
        <v>115</v>
      </c>
      <c r="J264">
        <v>103</v>
      </c>
      <c r="K264">
        <v>61</v>
      </c>
      <c r="L264">
        <v>90</v>
      </c>
      <c r="M264">
        <v>1055</v>
      </c>
      <c r="N264" t="str">
        <f t="shared" si="8"/>
        <v>Cobble</v>
      </c>
      <c r="O264" t="str">
        <f t="shared" si="9"/>
        <v>SC1</v>
      </c>
      <c r="P264" t="s">
        <v>53</v>
      </c>
    </row>
    <row r="265" spans="1:16" x14ac:dyDescent="0.25">
      <c r="A265" s="42">
        <v>233</v>
      </c>
      <c r="B265" s="38">
        <v>607559</v>
      </c>
      <c r="C265" s="38">
        <v>228000607559</v>
      </c>
      <c r="D265" s="41">
        <v>360</v>
      </c>
      <c r="E265" s="40">
        <v>660</v>
      </c>
      <c r="F265" s="41">
        <v>3</v>
      </c>
      <c r="G265" s="41"/>
      <c r="H265">
        <v>23</v>
      </c>
      <c r="I265">
        <v>63</v>
      </c>
      <c r="J265">
        <v>54</v>
      </c>
      <c r="K265">
        <v>45</v>
      </c>
      <c r="L265" s="43">
        <v>64</v>
      </c>
      <c r="M265" s="43">
        <v>235</v>
      </c>
      <c r="N265" t="str">
        <f t="shared" si="8"/>
        <v>Gravel</v>
      </c>
      <c r="O265" t="str">
        <f t="shared" si="9"/>
        <v>VCG2</v>
      </c>
      <c r="P265" t="s">
        <v>52</v>
      </c>
    </row>
    <row r="266" spans="1:16" x14ac:dyDescent="0.25">
      <c r="A266" s="39">
        <v>155</v>
      </c>
      <c r="B266" s="38">
        <v>111748</v>
      </c>
      <c r="C266" s="38">
        <v>230000111748</v>
      </c>
      <c r="D266" s="41">
        <v>361</v>
      </c>
      <c r="E266" s="41">
        <v>661</v>
      </c>
      <c r="F266" s="41">
        <v>3</v>
      </c>
      <c r="G266" s="41"/>
      <c r="H266">
        <v>32</v>
      </c>
      <c r="I266">
        <v>154</v>
      </c>
      <c r="J266">
        <v>99</v>
      </c>
      <c r="K266">
        <v>80</v>
      </c>
      <c r="L266">
        <v>128</v>
      </c>
      <c r="M266">
        <v>1669</v>
      </c>
      <c r="N266" t="str">
        <f t="shared" si="8"/>
        <v>Cobble</v>
      </c>
      <c r="O266" t="str">
        <f t="shared" si="9"/>
        <v>SC2</v>
      </c>
      <c r="P266" t="s">
        <v>53</v>
      </c>
    </row>
    <row r="267" spans="1:16" x14ac:dyDescent="0.25">
      <c r="A267" s="39">
        <v>148</v>
      </c>
      <c r="B267" s="38">
        <v>111647</v>
      </c>
      <c r="C267" s="38">
        <v>230000111647</v>
      </c>
      <c r="D267" s="41">
        <v>362</v>
      </c>
      <c r="E267" s="40">
        <v>662</v>
      </c>
      <c r="F267" s="41">
        <v>3</v>
      </c>
      <c r="G267" s="41"/>
      <c r="H267">
        <v>32</v>
      </c>
      <c r="I267">
        <v>170</v>
      </c>
      <c r="J267">
        <v>140</v>
      </c>
      <c r="K267">
        <v>55</v>
      </c>
      <c r="L267">
        <v>128</v>
      </c>
      <c r="M267">
        <v>2193</v>
      </c>
      <c r="N267" t="str">
        <f t="shared" si="8"/>
        <v>Cobble</v>
      </c>
      <c r="O267" t="str">
        <f t="shared" si="9"/>
        <v>SC2</v>
      </c>
      <c r="P267" t="s">
        <v>53</v>
      </c>
    </row>
    <row r="268" spans="1:16" x14ac:dyDescent="0.25">
      <c r="A268" s="39">
        <v>152</v>
      </c>
      <c r="B268" s="38">
        <v>111706</v>
      </c>
      <c r="C268" s="38">
        <v>230000111706</v>
      </c>
      <c r="D268" s="41">
        <v>363</v>
      </c>
      <c r="E268" s="41">
        <v>663</v>
      </c>
      <c r="F268" s="41">
        <v>3</v>
      </c>
      <c r="G268" s="41"/>
      <c r="H268">
        <v>32</v>
      </c>
      <c r="I268">
        <v>120</v>
      </c>
      <c r="J268">
        <v>105</v>
      </c>
      <c r="K268">
        <v>62</v>
      </c>
      <c r="L268">
        <v>128</v>
      </c>
      <c r="M268">
        <v>1063</v>
      </c>
      <c r="N268" t="str">
        <f t="shared" si="8"/>
        <v>Cobble</v>
      </c>
      <c r="O268" t="str">
        <f t="shared" si="9"/>
        <v>SC2</v>
      </c>
      <c r="P268" t="s">
        <v>53</v>
      </c>
    </row>
    <row r="269" spans="1:16" x14ac:dyDescent="0.25">
      <c r="A269" s="39">
        <v>145</v>
      </c>
      <c r="B269" s="38">
        <v>111561</v>
      </c>
      <c r="C269" s="38">
        <v>230000111561</v>
      </c>
      <c r="D269" s="40">
        <v>364</v>
      </c>
      <c r="E269" s="40">
        <v>664</v>
      </c>
      <c r="F269" s="41">
        <v>3</v>
      </c>
      <c r="G269" s="41"/>
      <c r="H269">
        <v>32</v>
      </c>
      <c r="I269">
        <v>125</v>
      </c>
      <c r="J269">
        <v>98</v>
      </c>
      <c r="K269">
        <v>59</v>
      </c>
      <c r="L269">
        <v>90</v>
      </c>
      <c r="M269">
        <v>1054</v>
      </c>
      <c r="N269" t="str">
        <f t="shared" si="8"/>
        <v>Cobble</v>
      </c>
      <c r="O269" t="str">
        <f t="shared" si="9"/>
        <v>SC1</v>
      </c>
      <c r="P269" t="s">
        <v>53</v>
      </c>
    </row>
    <row r="270" spans="1:16" x14ac:dyDescent="0.25">
      <c r="A270" s="42">
        <v>253</v>
      </c>
      <c r="B270" s="38">
        <v>607566</v>
      </c>
      <c r="C270" s="38">
        <v>228000607566</v>
      </c>
      <c r="D270" s="41">
        <v>365</v>
      </c>
      <c r="E270" s="41">
        <v>665</v>
      </c>
      <c r="F270" s="41">
        <v>3</v>
      </c>
      <c r="G270" s="41"/>
      <c r="H270">
        <v>23</v>
      </c>
      <c r="I270">
        <v>79</v>
      </c>
      <c r="J270">
        <v>41</v>
      </c>
      <c r="K270">
        <v>35</v>
      </c>
      <c r="L270" s="43">
        <v>45</v>
      </c>
      <c r="M270" s="43">
        <v>159</v>
      </c>
      <c r="N270" t="str">
        <f t="shared" si="8"/>
        <v>Gravel</v>
      </c>
      <c r="O270" t="str">
        <f t="shared" si="9"/>
        <v>VCG1</v>
      </c>
      <c r="P270" t="s">
        <v>52</v>
      </c>
    </row>
    <row r="271" spans="1:16" x14ac:dyDescent="0.25">
      <c r="A271" s="39">
        <v>160</v>
      </c>
      <c r="B271" s="38">
        <v>111721</v>
      </c>
      <c r="C271" s="38">
        <v>230000111721</v>
      </c>
      <c r="D271" s="41">
        <v>366</v>
      </c>
      <c r="E271" s="40">
        <v>666</v>
      </c>
      <c r="F271" s="41">
        <v>3</v>
      </c>
      <c r="G271" s="41"/>
      <c r="H271">
        <v>32</v>
      </c>
      <c r="I271">
        <v>187</v>
      </c>
      <c r="J271">
        <v>97</v>
      </c>
      <c r="K271">
        <v>51</v>
      </c>
      <c r="L271">
        <v>90</v>
      </c>
      <c r="M271">
        <v>1395</v>
      </c>
      <c r="N271" t="str">
        <f t="shared" si="8"/>
        <v>Cobble</v>
      </c>
      <c r="O271" t="str">
        <f t="shared" si="9"/>
        <v>SC1</v>
      </c>
      <c r="P271" t="s">
        <v>53</v>
      </c>
    </row>
    <row r="272" spans="1:16" x14ac:dyDescent="0.25">
      <c r="A272" s="39">
        <v>143</v>
      </c>
      <c r="B272" s="38">
        <v>111710</v>
      </c>
      <c r="C272" s="38">
        <v>230000111710</v>
      </c>
      <c r="D272" s="41">
        <v>367</v>
      </c>
      <c r="E272" s="41">
        <v>667</v>
      </c>
      <c r="F272" s="41">
        <v>3</v>
      </c>
      <c r="G272" s="41"/>
      <c r="H272">
        <v>32</v>
      </c>
      <c r="I272">
        <v>107</v>
      </c>
      <c r="J272">
        <v>85</v>
      </c>
      <c r="K272">
        <v>63</v>
      </c>
      <c r="L272">
        <v>90</v>
      </c>
      <c r="M272">
        <v>830</v>
      </c>
      <c r="N272" t="str">
        <f t="shared" si="8"/>
        <v>Cobble</v>
      </c>
      <c r="O272" t="str">
        <f t="shared" si="9"/>
        <v>SC1</v>
      </c>
      <c r="P272" t="s">
        <v>53</v>
      </c>
    </row>
    <row r="273" spans="1:16" x14ac:dyDescent="0.25">
      <c r="A273" s="39">
        <v>156</v>
      </c>
      <c r="B273" s="38">
        <v>111626</v>
      </c>
      <c r="C273" s="38">
        <v>230000111626</v>
      </c>
      <c r="D273" s="41">
        <v>368</v>
      </c>
      <c r="E273" s="40">
        <v>668</v>
      </c>
      <c r="F273" s="41">
        <v>3</v>
      </c>
      <c r="G273" s="41"/>
      <c r="H273">
        <v>32</v>
      </c>
      <c r="I273">
        <v>105</v>
      </c>
      <c r="J273">
        <v>101</v>
      </c>
      <c r="K273">
        <v>55</v>
      </c>
      <c r="L273">
        <v>90</v>
      </c>
      <c r="M273">
        <v>874</v>
      </c>
      <c r="N273" t="str">
        <f t="shared" si="8"/>
        <v>Cobble</v>
      </c>
      <c r="O273" t="str">
        <f t="shared" si="9"/>
        <v>SC1</v>
      </c>
      <c r="P273" t="s">
        <v>53</v>
      </c>
    </row>
    <row r="274" spans="1:16" x14ac:dyDescent="0.25">
      <c r="A274" s="42">
        <v>235</v>
      </c>
      <c r="B274" s="38">
        <v>607519</v>
      </c>
      <c r="C274" s="38">
        <v>228000607519</v>
      </c>
      <c r="D274" s="41">
        <v>369</v>
      </c>
      <c r="E274" s="41">
        <v>669</v>
      </c>
      <c r="F274" s="41">
        <v>3</v>
      </c>
      <c r="G274" s="41"/>
      <c r="H274">
        <v>23</v>
      </c>
      <c r="I274">
        <v>81</v>
      </c>
      <c r="J274">
        <v>64</v>
      </c>
      <c r="K274">
        <v>41</v>
      </c>
      <c r="L274" s="43">
        <v>64</v>
      </c>
      <c r="M274" s="43">
        <v>437</v>
      </c>
      <c r="N274" t="str">
        <f t="shared" si="8"/>
        <v>Gravel</v>
      </c>
      <c r="O274" t="str">
        <f t="shared" si="9"/>
        <v>VCG2</v>
      </c>
      <c r="P274" t="s">
        <v>52</v>
      </c>
    </row>
    <row r="275" spans="1:16" x14ac:dyDescent="0.25">
      <c r="A275" s="39">
        <v>194</v>
      </c>
      <c r="B275" s="38">
        <v>111533</v>
      </c>
      <c r="C275" s="38">
        <v>230000111533</v>
      </c>
      <c r="D275" s="41">
        <v>370</v>
      </c>
      <c r="E275" s="40">
        <v>670</v>
      </c>
      <c r="F275" s="41">
        <v>3</v>
      </c>
      <c r="G275" s="41"/>
      <c r="H275">
        <v>32</v>
      </c>
      <c r="I275">
        <v>98</v>
      </c>
      <c r="J275">
        <v>93</v>
      </c>
      <c r="K275">
        <v>48</v>
      </c>
      <c r="L275">
        <v>90</v>
      </c>
      <c r="M275">
        <v>686</v>
      </c>
      <c r="N275" t="str">
        <f t="shared" si="8"/>
        <v>Cobble</v>
      </c>
      <c r="O275" t="str">
        <f t="shared" si="9"/>
        <v>SC1</v>
      </c>
      <c r="P275" t="s">
        <v>53</v>
      </c>
    </row>
    <row r="276" spans="1:16" x14ac:dyDescent="0.25">
      <c r="A276" s="39">
        <v>154</v>
      </c>
      <c r="B276" s="38">
        <v>111611</v>
      </c>
      <c r="C276" s="38">
        <v>230000111611</v>
      </c>
      <c r="D276" s="41">
        <v>371</v>
      </c>
      <c r="E276" s="41">
        <v>671</v>
      </c>
      <c r="F276" s="41">
        <v>3</v>
      </c>
      <c r="G276" s="41"/>
      <c r="H276">
        <v>32</v>
      </c>
      <c r="I276">
        <v>105</v>
      </c>
      <c r="J276">
        <v>76</v>
      </c>
      <c r="K276">
        <v>43</v>
      </c>
      <c r="L276">
        <v>90</v>
      </c>
      <c r="M276">
        <v>548</v>
      </c>
      <c r="N276" t="str">
        <f t="shared" si="8"/>
        <v>Cobble</v>
      </c>
      <c r="O276" t="str">
        <f t="shared" si="9"/>
        <v>SC1</v>
      </c>
      <c r="P276" t="s">
        <v>53</v>
      </c>
    </row>
    <row r="277" spans="1:16" x14ac:dyDescent="0.25">
      <c r="A277" s="39">
        <v>203</v>
      </c>
      <c r="B277" s="38">
        <v>111661</v>
      </c>
      <c r="C277" s="38">
        <v>230000111661</v>
      </c>
      <c r="D277" s="41">
        <v>372</v>
      </c>
      <c r="E277" s="40">
        <v>672</v>
      </c>
      <c r="F277" s="41">
        <v>3</v>
      </c>
      <c r="G277" s="41"/>
      <c r="H277">
        <v>32</v>
      </c>
      <c r="I277">
        <v>141</v>
      </c>
      <c r="J277">
        <v>67</v>
      </c>
      <c r="K277">
        <v>45</v>
      </c>
      <c r="L277">
        <v>90</v>
      </c>
      <c r="M277">
        <v>711</v>
      </c>
      <c r="N277" t="str">
        <f t="shared" si="8"/>
        <v>Cobble</v>
      </c>
      <c r="O277" t="str">
        <f t="shared" si="9"/>
        <v>SC1</v>
      </c>
      <c r="P277" t="s">
        <v>53</v>
      </c>
    </row>
    <row r="278" spans="1:16" x14ac:dyDescent="0.25">
      <c r="A278" s="42">
        <v>286</v>
      </c>
      <c r="B278" s="1">
        <v>607575</v>
      </c>
      <c r="C278" s="1">
        <v>228000607575</v>
      </c>
      <c r="D278" s="41">
        <v>373</v>
      </c>
      <c r="E278" s="41">
        <v>673</v>
      </c>
      <c r="F278" s="41">
        <v>3</v>
      </c>
      <c r="G278" s="41"/>
      <c r="H278" s="43">
        <v>23</v>
      </c>
      <c r="I278" s="43">
        <v>105</v>
      </c>
      <c r="J278" s="43">
        <v>71</v>
      </c>
      <c r="K278" s="43">
        <v>43</v>
      </c>
      <c r="L278" s="43">
        <v>64</v>
      </c>
      <c r="M278" s="43">
        <v>522</v>
      </c>
      <c r="N278" t="str">
        <f t="shared" si="8"/>
        <v>Gravel</v>
      </c>
      <c r="O278" t="str">
        <f t="shared" si="9"/>
        <v>VCG2</v>
      </c>
      <c r="P278" t="s">
        <v>52</v>
      </c>
    </row>
    <row r="279" spans="1:16" x14ac:dyDescent="0.25">
      <c r="A279" s="39">
        <v>150</v>
      </c>
      <c r="B279" s="38">
        <v>111563</v>
      </c>
      <c r="C279" s="38">
        <v>230000111563</v>
      </c>
      <c r="D279" s="40">
        <v>374</v>
      </c>
      <c r="E279" s="40">
        <v>674</v>
      </c>
      <c r="F279" s="41">
        <v>3</v>
      </c>
      <c r="G279" s="41"/>
      <c r="H279">
        <v>32</v>
      </c>
      <c r="I279">
        <v>114</v>
      </c>
      <c r="J279">
        <v>62</v>
      </c>
      <c r="K279">
        <v>54</v>
      </c>
      <c r="L279">
        <v>90</v>
      </c>
      <c r="M279">
        <v>634</v>
      </c>
      <c r="N279" t="str">
        <f t="shared" si="8"/>
        <v>Cobble</v>
      </c>
      <c r="O279" t="str">
        <f t="shared" si="9"/>
        <v>SC1</v>
      </c>
      <c r="P279" t="s">
        <v>53</v>
      </c>
    </row>
    <row r="280" spans="1:16" x14ac:dyDescent="0.25">
      <c r="A280" s="39">
        <v>188</v>
      </c>
      <c r="B280" s="38">
        <v>111542</v>
      </c>
      <c r="C280" s="38">
        <v>230000111542</v>
      </c>
      <c r="D280" s="40">
        <v>375</v>
      </c>
      <c r="E280" s="41">
        <v>675</v>
      </c>
      <c r="F280" s="41">
        <v>3</v>
      </c>
      <c r="G280" s="41"/>
      <c r="H280">
        <v>32</v>
      </c>
      <c r="I280">
        <v>102</v>
      </c>
      <c r="J280">
        <v>71</v>
      </c>
      <c r="K280">
        <v>69</v>
      </c>
      <c r="L280">
        <v>90</v>
      </c>
      <c r="M280">
        <v>796</v>
      </c>
      <c r="N280" t="str">
        <f t="shared" si="8"/>
        <v>Cobble</v>
      </c>
      <c r="O280" t="str">
        <f t="shared" si="9"/>
        <v>SC1</v>
      </c>
      <c r="P280" t="s">
        <v>53</v>
      </c>
    </row>
    <row r="281" spans="1:16" x14ac:dyDescent="0.25">
      <c r="A281" s="42">
        <v>236</v>
      </c>
      <c r="B281" s="38">
        <v>607574</v>
      </c>
      <c r="C281" s="38">
        <v>228000607574</v>
      </c>
      <c r="D281" s="41">
        <v>376</v>
      </c>
      <c r="E281" s="40">
        <v>676</v>
      </c>
      <c r="F281" s="41">
        <v>3</v>
      </c>
      <c r="G281" s="41"/>
      <c r="H281">
        <v>23</v>
      </c>
      <c r="I281">
        <v>62</v>
      </c>
      <c r="J281">
        <v>43</v>
      </c>
      <c r="K281">
        <v>32</v>
      </c>
      <c r="L281" s="43">
        <v>64</v>
      </c>
      <c r="M281" s="43">
        <v>140</v>
      </c>
      <c r="N281" t="str">
        <f t="shared" si="8"/>
        <v>Gravel</v>
      </c>
      <c r="O281" t="str">
        <f t="shared" si="9"/>
        <v>VCG2</v>
      </c>
      <c r="P281" t="s">
        <v>52</v>
      </c>
    </row>
    <row r="282" spans="1:16" x14ac:dyDescent="0.25">
      <c r="A282" s="39">
        <v>196</v>
      </c>
      <c r="B282" s="38">
        <v>111699</v>
      </c>
      <c r="C282" s="38">
        <v>230000111699</v>
      </c>
      <c r="D282" s="41">
        <v>377</v>
      </c>
      <c r="E282" s="41">
        <v>677</v>
      </c>
      <c r="F282" s="41">
        <v>3</v>
      </c>
      <c r="G282" s="41"/>
      <c r="H282">
        <v>32</v>
      </c>
      <c r="I282">
        <v>185</v>
      </c>
      <c r="J282">
        <v>124</v>
      </c>
      <c r="K282">
        <v>79</v>
      </c>
      <c r="L282">
        <v>128</v>
      </c>
      <c r="M282">
        <v>3653</v>
      </c>
      <c r="N282" t="str">
        <f t="shared" si="8"/>
        <v>Cobble</v>
      </c>
      <c r="O282" t="str">
        <f t="shared" si="9"/>
        <v>SC2</v>
      </c>
      <c r="P282" t="s">
        <v>53</v>
      </c>
    </row>
    <row r="283" spans="1:16" x14ac:dyDescent="0.25">
      <c r="A283" s="39">
        <v>199</v>
      </c>
      <c r="B283" s="38">
        <v>111612</v>
      </c>
      <c r="C283" s="38">
        <v>230000111612</v>
      </c>
      <c r="D283" s="41">
        <v>378</v>
      </c>
      <c r="E283" s="40">
        <v>678</v>
      </c>
      <c r="F283" s="41">
        <v>3</v>
      </c>
      <c r="G283" s="41"/>
      <c r="H283">
        <v>32</v>
      </c>
      <c r="I283">
        <v>135</v>
      </c>
      <c r="J283">
        <v>99</v>
      </c>
      <c r="K283">
        <v>82</v>
      </c>
      <c r="L283">
        <v>128</v>
      </c>
      <c r="M283">
        <v>1821</v>
      </c>
      <c r="N283" t="str">
        <f t="shared" si="8"/>
        <v>Cobble</v>
      </c>
      <c r="O283" t="str">
        <f t="shared" si="9"/>
        <v>SC2</v>
      </c>
      <c r="P283" t="s">
        <v>53</v>
      </c>
    </row>
    <row r="284" spans="1:16" x14ac:dyDescent="0.25">
      <c r="A284" s="39">
        <v>181</v>
      </c>
      <c r="B284" s="38">
        <v>111532</v>
      </c>
      <c r="C284" s="38">
        <v>230000111532</v>
      </c>
      <c r="D284" s="41">
        <v>379</v>
      </c>
      <c r="E284" s="41">
        <v>679</v>
      </c>
      <c r="F284" s="41">
        <v>3</v>
      </c>
      <c r="G284" s="41"/>
      <c r="H284">
        <v>32</v>
      </c>
      <c r="I284">
        <v>134</v>
      </c>
      <c r="J284">
        <v>126</v>
      </c>
      <c r="K284">
        <v>67</v>
      </c>
      <c r="L284">
        <v>128</v>
      </c>
      <c r="M284">
        <v>1534</v>
      </c>
      <c r="N284" t="str">
        <f t="shared" si="8"/>
        <v>Cobble</v>
      </c>
      <c r="O284" t="str">
        <f t="shared" si="9"/>
        <v>SC2</v>
      </c>
      <c r="P284" t="s">
        <v>53</v>
      </c>
    </row>
    <row r="285" spans="1:16" x14ac:dyDescent="0.25">
      <c r="A285" s="39">
        <v>185</v>
      </c>
      <c r="B285" s="38">
        <v>111680</v>
      </c>
      <c r="C285" s="38">
        <v>230000111680</v>
      </c>
      <c r="D285" s="41">
        <v>380</v>
      </c>
      <c r="E285" s="40">
        <v>680</v>
      </c>
      <c r="F285" s="41">
        <v>3</v>
      </c>
      <c r="G285" s="41"/>
      <c r="H285">
        <v>32</v>
      </c>
      <c r="I285">
        <v>131</v>
      </c>
      <c r="J285">
        <v>112</v>
      </c>
      <c r="K285">
        <v>71</v>
      </c>
      <c r="L285">
        <v>128</v>
      </c>
      <c r="M285">
        <v>1468</v>
      </c>
      <c r="N285" t="str">
        <f t="shared" si="8"/>
        <v>Cobble</v>
      </c>
      <c r="O285" t="str">
        <f t="shared" si="9"/>
        <v>SC2</v>
      </c>
      <c r="P285" t="s">
        <v>53</v>
      </c>
    </row>
    <row r="286" spans="1:16" x14ac:dyDescent="0.25">
      <c r="A286" s="44">
        <v>300</v>
      </c>
      <c r="B286" s="45">
        <v>111554</v>
      </c>
      <c r="C286" s="38">
        <v>230000111554</v>
      </c>
      <c r="D286" s="40">
        <v>381</v>
      </c>
      <c r="E286" s="41">
        <v>681</v>
      </c>
      <c r="F286" s="41">
        <v>3</v>
      </c>
      <c r="G286" s="41"/>
      <c r="H286" s="43">
        <v>32</v>
      </c>
      <c r="I286" s="43">
        <v>375</v>
      </c>
      <c r="J286" s="43">
        <v>265</v>
      </c>
      <c r="K286" s="43">
        <v>193</v>
      </c>
      <c r="L286" t="s">
        <v>68</v>
      </c>
      <c r="M286" s="43">
        <v>22700</v>
      </c>
      <c r="N286" t="str">
        <f t="shared" si="8"/>
        <v>Boulder</v>
      </c>
      <c r="O286" t="s">
        <v>69</v>
      </c>
      <c r="P286" t="s">
        <v>64</v>
      </c>
    </row>
    <row r="287" spans="1:16" x14ac:dyDescent="0.25">
      <c r="A287" s="39">
        <v>200</v>
      </c>
      <c r="B287" s="38">
        <v>111701</v>
      </c>
      <c r="C287" s="38">
        <v>230000111701</v>
      </c>
      <c r="D287" s="41">
        <v>382</v>
      </c>
      <c r="E287" s="40">
        <v>682</v>
      </c>
      <c r="F287" s="41">
        <v>3</v>
      </c>
      <c r="G287" s="41"/>
      <c r="H287">
        <v>32</v>
      </c>
      <c r="I287">
        <v>144</v>
      </c>
      <c r="J287">
        <v>135</v>
      </c>
      <c r="K287">
        <v>89</v>
      </c>
      <c r="L287">
        <v>128</v>
      </c>
      <c r="M287">
        <v>2792</v>
      </c>
      <c r="N287" t="str">
        <f t="shared" si="8"/>
        <v>Cobble</v>
      </c>
      <c r="O287" t="str">
        <f t="shared" si="9"/>
        <v>SC2</v>
      </c>
      <c r="P287" t="s">
        <v>53</v>
      </c>
    </row>
    <row r="288" spans="1:16" x14ac:dyDescent="0.25">
      <c r="A288" s="42">
        <v>260</v>
      </c>
      <c r="B288" s="38">
        <v>607542</v>
      </c>
      <c r="C288" s="38">
        <v>228000607542</v>
      </c>
      <c r="D288" s="41">
        <v>383</v>
      </c>
      <c r="E288" s="41">
        <v>683</v>
      </c>
      <c r="F288" s="41">
        <v>3</v>
      </c>
      <c r="G288" s="41"/>
      <c r="H288">
        <v>23</v>
      </c>
      <c r="I288">
        <v>119</v>
      </c>
      <c r="J288">
        <v>64</v>
      </c>
      <c r="K288">
        <v>45</v>
      </c>
      <c r="L288" s="43">
        <v>64</v>
      </c>
      <c r="M288" s="43">
        <v>469</v>
      </c>
      <c r="N288" t="str">
        <f t="shared" si="8"/>
        <v>Gravel</v>
      </c>
      <c r="O288" t="str">
        <f t="shared" si="9"/>
        <v>VCG2</v>
      </c>
      <c r="P288" t="s">
        <v>52</v>
      </c>
    </row>
    <row r="289" spans="1:16" x14ac:dyDescent="0.25">
      <c r="A289" s="39">
        <v>191</v>
      </c>
      <c r="B289" s="38">
        <v>111531</v>
      </c>
      <c r="C289" s="38">
        <v>230000111531</v>
      </c>
      <c r="D289" s="41">
        <v>384</v>
      </c>
      <c r="E289" s="40">
        <v>684</v>
      </c>
      <c r="F289" s="41">
        <v>3</v>
      </c>
      <c r="G289" s="41"/>
      <c r="H289">
        <v>32</v>
      </c>
      <c r="I289">
        <v>123</v>
      </c>
      <c r="J289">
        <v>113</v>
      </c>
      <c r="K289">
        <v>67</v>
      </c>
      <c r="L289">
        <v>128</v>
      </c>
      <c r="M289">
        <v>1519</v>
      </c>
      <c r="N289" t="str">
        <f t="shared" si="8"/>
        <v>Cobble</v>
      </c>
      <c r="O289" t="str">
        <f t="shared" si="9"/>
        <v>SC2</v>
      </c>
      <c r="P289" t="s">
        <v>53</v>
      </c>
    </row>
    <row r="290" spans="1:16" x14ac:dyDescent="0.25">
      <c r="A290" s="39">
        <v>190</v>
      </c>
      <c r="B290" s="38">
        <v>111608</v>
      </c>
      <c r="C290" s="38">
        <v>230000111608</v>
      </c>
      <c r="D290" s="41">
        <v>385</v>
      </c>
      <c r="E290" s="41">
        <v>685</v>
      </c>
      <c r="F290" s="41">
        <v>3</v>
      </c>
      <c r="G290" s="41"/>
      <c r="H290">
        <v>32</v>
      </c>
      <c r="I290">
        <v>160</v>
      </c>
      <c r="J290">
        <v>123</v>
      </c>
      <c r="K290">
        <v>71</v>
      </c>
      <c r="L290">
        <v>128</v>
      </c>
      <c r="M290">
        <v>2236</v>
      </c>
      <c r="N290" t="str">
        <f t="shared" si="8"/>
        <v>Cobble</v>
      </c>
      <c r="O290" t="str">
        <f t="shared" si="9"/>
        <v>SC2</v>
      </c>
      <c r="P290" t="s">
        <v>53</v>
      </c>
    </row>
    <row r="291" spans="1:16" x14ac:dyDescent="0.25">
      <c r="A291" s="39">
        <v>193</v>
      </c>
      <c r="B291" s="38">
        <v>111513</v>
      </c>
      <c r="C291" s="38">
        <v>230000111513</v>
      </c>
      <c r="D291" s="41">
        <v>386</v>
      </c>
      <c r="E291" s="40">
        <v>686</v>
      </c>
      <c r="F291" s="41">
        <v>3</v>
      </c>
      <c r="G291" s="41"/>
      <c r="H291">
        <v>32</v>
      </c>
      <c r="I291">
        <v>148</v>
      </c>
      <c r="J291">
        <v>93</v>
      </c>
      <c r="K291">
        <v>75</v>
      </c>
      <c r="L291">
        <v>90</v>
      </c>
      <c r="M291">
        <v>1599</v>
      </c>
      <c r="N291" t="str">
        <f t="shared" si="8"/>
        <v>Cobble</v>
      </c>
      <c r="O291" t="str">
        <f t="shared" si="9"/>
        <v>SC1</v>
      </c>
      <c r="P291" t="s">
        <v>53</v>
      </c>
    </row>
    <row r="292" spans="1:16" x14ac:dyDescent="0.25">
      <c r="A292" s="39">
        <v>1</v>
      </c>
      <c r="B292" s="38">
        <v>111589</v>
      </c>
      <c r="C292" s="47">
        <v>230000111589</v>
      </c>
      <c r="D292" s="41">
        <v>387</v>
      </c>
      <c r="E292" s="41">
        <v>687</v>
      </c>
      <c r="F292" s="41">
        <v>3</v>
      </c>
      <c r="G292" s="41"/>
      <c r="H292">
        <v>32</v>
      </c>
      <c r="I292">
        <v>125</v>
      </c>
      <c r="J292">
        <v>113</v>
      </c>
      <c r="K292">
        <v>95</v>
      </c>
      <c r="L292">
        <v>128</v>
      </c>
      <c r="M292">
        <v>2284</v>
      </c>
      <c r="N292" t="str">
        <f t="shared" si="8"/>
        <v>Cobble</v>
      </c>
      <c r="O292" t="str">
        <f t="shared" si="9"/>
        <v>SC2</v>
      </c>
      <c r="P292" t="s">
        <v>53</v>
      </c>
    </row>
    <row r="293" spans="1:16" x14ac:dyDescent="0.25">
      <c r="A293" s="42">
        <v>248</v>
      </c>
      <c r="B293" s="38">
        <v>607553</v>
      </c>
      <c r="C293" s="38">
        <v>228000607553</v>
      </c>
      <c r="D293" s="41">
        <v>388</v>
      </c>
      <c r="E293" s="40">
        <v>688</v>
      </c>
      <c r="F293" s="41">
        <v>3</v>
      </c>
      <c r="G293" s="41"/>
      <c r="H293">
        <v>23</v>
      </c>
      <c r="I293">
        <v>76</v>
      </c>
      <c r="J293">
        <v>59</v>
      </c>
      <c r="K293">
        <v>50</v>
      </c>
      <c r="L293" s="43">
        <v>64</v>
      </c>
      <c r="M293" s="43">
        <v>435</v>
      </c>
      <c r="N293" t="str">
        <f t="shared" si="8"/>
        <v>Gravel</v>
      </c>
      <c r="O293" t="str">
        <f t="shared" si="9"/>
        <v>VCG2</v>
      </c>
      <c r="P293" t="s">
        <v>52</v>
      </c>
    </row>
    <row r="294" spans="1:16" x14ac:dyDescent="0.25">
      <c r="A294" s="39">
        <v>187</v>
      </c>
      <c r="B294" s="38">
        <v>111519</v>
      </c>
      <c r="C294" s="38">
        <v>230000111519</v>
      </c>
      <c r="D294" s="41">
        <v>389</v>
      </c>
      <c r="E294" s="41">
        <v>689</v>
      </c>
      <c r="F294" s="41">
        <v>3</v>
      </c>
      <c r="G294" s="41"/>
      <c r="H294">
        <v>32</v>
      </c>
      <c r="I294">
        <v>151</v>
      </c>
      <c r="J294">
        <v>141</v>
      </c>
      <c r="K294">
        <v>52</v>
      </c>
      <c r="L294">
        <v>128</v>
      </c>
      <c r="M294">
        <v>1937</v>
      </c>
      <c r="N294" t="str">
        <f t="shared" si="8"/>
        <v>Cobble</v>
      </c>
      <c r="O294" t="str">
        <f t="shared" si="9"/>
        <v>SC2</v>
      </c>
      <c r="P294" t="s">
        <v>53</v>
      </c>
    </row>
    <row r="295" spans="1:16" x14ac:dyDescent="0.25">
      <c r="A295" s="39">
        <v>220</v>
      </c>
      <c r="B295" s="38">
        <v>111529</v>
      </c>
      <c r="C295" s="38">
        <v>230000111529</v>
      </c>
      <c r="D295" s="41">
        <v>390</v>
      </c>
      <c r="E295" s="40">
        <v>690</v>
      </c>
      <c r="F295" s="41">
        <v>3</v>
      </c>
      <c r="G295" s="41"/>
      <c r="H295">
        <v>32</v>
      </c>
      <c r="I295">
        <v>248</v>
      </c>
      <c r="J295">
        <v>168</v>
      </c>
      <c r="K295">
        <v>104</v>
      </c>
      <c r="L295">
        <v>180</v>
      </c>
      <c r="M295" s="49">
        <v>5200</v>
      </c>
      <c r="N295" t="str">
        <f t="shared" si="8"/>
        <v>Cobble</v>
      </c>
      <c r="O295" t="str">
        <f t="shared" si="9"/>
        <v>LC1</v>
      </c>
      <c r="P295" t="s">
        <v>60</v>
      </c>
    </row>
    <row r="296" spans="1:16" x14ac:dyDescent="0.25">
      <c r="A296" s="44">
        <v>293</v>
      </c>
      <c r="B296" s="45">
        <v>111565</v>
      </c>
      <c r="C296" s="38">
        <v>230000111565</v>
      </c>
      <c r="D296" s="40">
        <v>391</v>
      </c>
      <c r="E296" s="41">
        <v>691</v>
      </c>
      <c r="F296" s="41">
        <v>3</v>
      </c>
      <c r="G296" s="41"/>
      <c r="H296" s="43">
        <v>32</v>
      </c>
      <c r="I296" s="43">
        <v>311</v>
      </c>
      <c r="J296" s="43">
        <v>241</v>
      </c>
      <c r="K296" s="43">
        <v>149</v>
      </c>
      <c r="L296" s="43">
        <v>256</v>
      </c>
      <c r="M296" s="43">
        <v>13100</v>
      </c>
      <c r="N296" t="str">
        <f t="shared" si="8"/>
        <v>Cobble</v>
      </c>
      <c r="O296" t="str">
        <f t="shared" si="9"/>
        <v>LC2</v>
      </c>
      <c r="P296" t="s">
        <v>60</v>
      </c>
    </row>
    <row r="297" spans="1:16" x14ac:dyDescent="0.25">
      <c r="A297" s="42">
        <v>254</v>
      </c>
      <c r="B297" s="38">
        <v>607501</v>
      </c>
      <c r="C297" s="38">
        <v>228000607501</v>
      </c>
      <c r="D297" s="41">
        <v>392</v>
      </c>
      <c r="E297" s="40">
        <v>692</v>
      </c>
      <c r="F297" s="41">
        <v>3</v>
      </c>
      <c r="G297" s="41"/>
      <c r="H297">
        <v>23</v>
      </c>
      <c r="I297">
        <v>78</v>
      </c>
      <c r="J297">
        <v>52</v>
      </c>
      <c r="K297">
        <v>34</v>
      </c>
      <c r="L297" s="43">
        <v>64</v>
      </c>
      <c r="M297" s="43">
        <v>212</v>
      </c>
      <c r="N297" t="str">
        <f t="shared" si="8"/>
        <v>Gravel</v>
      </c>
      <c r="O297" t="str">
        <f t="shared" si="9"/>
        <v>VCG2</v>
      </c>
      <c r="P297" t="s">
        <v>52</v>
      </c>
    </row>
    <row r="298" spans="1:16" x14ac:dyDescent="0.25">
      <c r="A298" s="39">
        <v>146</v>
      </c>
      <c r="B298" s="38">
        <v>111691</v>
      </c>
      <c r="C298" s="38">
        <v>230000111691</v>
      </c>
      <c r="D298" s="41">
        <v>393</v>
      </c>
      <c r="E298" s="41">
        <v>693</v>
      </c>
      <c r="F298" s="41">
        <v>3</v>
      </c>
      <c r="G298" s="41"/>
      <c r="H298">
        <v>32</v>
      </c>
      <c r="I298">
        <v>145</v>
      </c>
      <c r="J298">
        <v>105</v>
      </c>
      <c r="K298">
        <v>63</v>
      </c>
      <c r="L298">
        <v>128</v>
      </c>
      <c r="M298">
        <v>1716</v>
      </c>
      <c r="N298" t="str">
        <f t="shared" si="8"/>
        <v>Cobble</v>
      </c>
      <c r="O298" t="str">
        <f t="shared" si="9"/>
        <v>SC2</v>
      </c>
      <c r="P298" t="s">
        <v>53</v>
      </c>
    </row>
    <row r="299" spans="1:16" x14ac:dyDescent="0.25">
      <c r="A299" s="39">
        <v>186</v>
      </c>
      <c r="B299" s="38">
        <v>111613</v>
      </c>
      <c r="C299" s="38">
        <v>230000111613</v>
      </c>
      <c r="D299" s="41">
        <v>394</v>
      </c>
      <c r="E299" s="40">
        <v>694</v>
      </c>
      <c r="F299" s="41">
        <v>3</v>
      </c>
      <c r="G299" s="41"/>
      <c r="H299">
        <v>32</v>
      </c>
      <c r="I299">
        <v>136</v>
      </c>
      <c r="J299">
        <v>112</v>
      </c>
      <c r="K299">
        <v>43</v>
      </c>
      <c r="L299">
        <v>90</v>
      </c>
      <c r="M299">
        <v>1002</v>
      </c>
      <c r="N299" t="str">
        <f t="shared" si="8"/>
        <v>Cobble</v>
      </c>
      <c r="O299" t="str">
        <f t="shared" si="9"/>
        <v>SC1</v>
      </c>
      <c r="P299" t="s">
        <v>53</v>
      </c>
    </row>
    <row r="300" spans="1:16" x14ac:dyDescent="0.25">
      <c r="A300" s="39">
        <v>195</v>
      </c>
      <c r="B300" s="38">
        <v>111505</v>
      </c>
      <c r="C300" s="38">
        <v>230000111505</v>
      </c>
      <c r="D300" s="41">
        <v>395</v>
      </c>
      <c r="E300" s="41">
        <v>695</v>
      </c>
      <c r="F300" s="41">
        <v>3</v>
      </c>
      <c r="G300" s="41"/>
      <c r="H300">
        <v>32</v>
      </c>
      <c r="I300">
        <v>117</v>
      </c>
      <c r="J300">
        <v>77</v>
      </c>
      <c r="K300">
        <v>71</v>
      </c>
      <c r="L300">
        <v>90</v>
      </c>
      <c r="M300">
        <v>941</v>
      </c>
      <c r="N300" t="str">
        <f t="shared" si="8"/>
        <v>Cobble</v>
      </c>
      <c r="O300" t="str">
        <f t="shared" si="9"/>
        <v>SC1</v>
      </c>
      <c r="P300" t="s">
        <v>53</v>
      </c>
    </row>
    <row r="301" spans="1:16" x14ac:dyDescent="0.25">
      <c r="A301" s="39">
        <v>184</v>
      </c>
      <c r="B301" s="38">
        <v>111511</v>
      </c>
      <c r="C301" s="38">
        <v>230000111511</v>
      </c>
      <c r="D301" s="41">
        <v>396</v>
      </c>
      <c r="E301" s="40">
        <v>696</v>
      </c>
      <c r="F301" s="41">
        <v>3</v>
      </c>
      <c r="G301" s="41"/>
      <c r="H301">
        <v>32</v>
      </c>
      <c r="I301">
        <v>106</v>
      </c>
      <c r="J301">
        <v>93</v>
      </c>
      <c r="K301">
        <v>80</v>
      </c>
      <c r="L301">
        <v>90</v>
      </c>
      <c r="M301">
        <v>1175</v>
      </c>
      <c r="N301" t="str">
        <f t="shared" si="8"/>
        <v>Cobble</v>
      </c>
      <c r="O301" t="str">
        <f t="shared" si="9"/>
        <v>SC1</v>
      </c>
      <c r="P301" t="s">
        <v>53</v>
      </c>
    </row>
    <row r="302" spans="1:16" x14ac:dyDescent="0.25">
      <c r="A302" s="39">
        <v>7</v>
      </c>
      <c r="B302" s="38">
        <v>111610</v>
      </c>
      <c r="C302" s="38">
        <v>230000111610</v>
      </c>
      <c r="D302" s="41">
        <v>397</v>
      </c>
      <c r="E302" s="41">
        <v>697</v>
      </c>
      <c r="F302" s="41">
        <v>3</v>
      </c>
      <c r="G302" s="41"/>
      <c r="H302">
        <v>32</v>
      </c>
      <c r="I302">
        <v>130</v>
      </c>
      <c r="J302">
        <v>85</v>
      </c>
      <c r="K302">
        <v>56</v>
      </c>
      <c r="L302">
        <v>90</v>
      </c>
      <c r="M302">
        <v>936</v>
      </c>
      <c r="N302" t="str">
        <f t="shared" si="8"/>
        <v>Cobble</v>
      </c>
      <c r="O302" t="str">
        <f t="shared" si="9"/>
        <v>SC1</v>
      </c>
      <c r="P302" t="s">
        <v>53</v>
      </c>
    </row>
    <row r="303" spans="1:16" x14ac:dyDescent="0.25">
      <c r="A303" s="39">
        <v>182</v>
      </c>
      <c r="B303" s="38">
        <v>111569</v>
      </c>
      <c r="C303" s="38">
        <v>230000111569</v>
      </c>
      <c r="D303" s="40">
        <v>398</v>
      </c>
      <c r="E303" s="40">
        <v>698</v>
      </c>
      <c r="F303" s="41">
        <v>3</v>
      </c>
      <c r="G303" s="41"/>
      <c r="H303">
        <v>32</v>
      </c>
      <c r="I303">
        <v>94</v>
      </c>
      <c r="J303">
        <v>71</v>
      </c>
      <c r="K303">
        <v>67</v>
      </c>
      <c r="L303">
        <v>90</v>
      </c>
      <c r="M303">
        <v>638</v>
      </c>
      <c r="N303" t="str">
        <f t="shared" si="8"/>
        <v>Cobble</v>
      </c>
      <c r="O303" t="str">
        <f t="shared" si="9"/>
        <v>SC1</v>
      </c>
      <c r="P303" t="s">
        <v>53</v>
      </c>
    </row>
    <row r="304" spans="1:16" x14ac:dyDescent="0.25">
      <c r="A304" s="42">
        <v>221</v>
      </c>
      <c r="B304" s="45">
        <v>607518</v>
      </c>
      <c r="C304" s="45">
        <v>228000607518</v>
      </c>
      <c r="D304" s="50">
        <v>399</v>
      </c>
      <c r="E304" s="41">
        <v>699</v>
      </c>
      <c r="F304" s="41">
        <v>3</v>
      </c>
      <c r="G304" s="41"/>
      <c r="H304" s="43">
        <v>23</v>
      </c>
      <c r="I304" s="43">
        <v>86</v>
      </c>
      <c r="J304" s="43">
        <v>66</v>
      </c>
      <c r="K304" s="43">
        <v>38</v>
      </c>
      <c r="L304" s="43">
        <v>64</v>
      </c>
      <c r="M304" s="43" t="s">
        <v>25</v>
      </c>
      <c r="N304" t="str">
        <f t="shared" si="8"/>
        <v>Gravel</v>
      </c>
      <c r="O304" t="str">
        <f t="shared" si="9"/>
        <v>VCG2</v>
      </c>
      <c r="P304" t="s">
        <v>52</v>
      </c>
    </row>
    <row r="305" spans="1:16" x14ac:dyDescent="0.25">
      <c r="A305" s="39">
        <v>142</v>
      </c>
      <c r="B305" s="38">
        <v>111588</v>
      </c>
      <c r="C305" s="38">
        <v>230000111588</v>
      </c>
      <c r="D305" s="41" t="s">
        <v>70</v>
      </c>
      <c r="E305" s="41" t="s">
        <v>70</v>
      </c>
      <c r="F305" s="41" t="s">
        <v>25</v>
      </c>
      <c r="G305" s="41"/>
      <c r="H305">
        <v>32</v>
      </c>
      <c r="I305">
        <v>110</v>
      </c>
      <c r="J305">
        <v>77</v>
      </c>
      <c r="K305">
        <v>55</v>
      </c>
      <c r="L305">
        <v>90</v>
      </c>
      <c r="M305">
        <v>937</v>
      </c>
      <c r="N305" t="str">
        <f t="shared" si="8"/>
        <v>Cobble</v>
      </c>
      <c r="O305" t="str">
        <f t="shared" si="9"/>
        <v>SC1</v>
      </c>
      <c r="P305" t="s">
        <v>53</v>
      </c>
    </row>
    <row r="306" spans="1:16" x14ac:dyDescent="0.25">
      <c r="A306" s="39">
        <v>57</v>
      </c>
      <c r="B306" s="38">
        <v>111639</v>
      </c>
      <c r="C306" s="38">
        <v>230000111639</v>
      </c>
      <c r="D306" s="41" t="s">
        <v>70</v>
      </c>
      <c r="E306" s="41" t="s">
        <v>70</v>
      </c>
      <c r="F306" s="41" t="s">
        <v>25</v>
      </c>
      <c r="G306" s="41"/>
      <c r="H306">
        <v>32</v>
      </c>
      <c r="I306">
        <v>116</v>
      </c>
      <c r="J306">
        <v>98</v>
      </c>
      <c r="K306">
        <v>53</v>
      </c>
      <c r="L306">
        <v>90</v>
      </c>
      <c r="M306">
        <v>714</v>
      </c>
      <c r="N306" t="str">
        <f t="shared" si="8"/>
        <v>Cobble</v>
      </c>
      <c r="O306" t="str">
        <f t="shared" si="9"/>
        <v>SC1</v>
      </c>
      <c r="P306" t="s">
        <v>53</v>
      </c>
    </row>
    <row r="307" spans="1:16" x14ac:dyDescent="0.25">
      <c r="A307" s="39">
        <v>159</v>
      </c>
      <c r="B307" s="38">
        <v>111690</v>
      </c>
      <c r="C307" s="38">
        <v>230000111690</v>
      </c>
      <c r="D307" s="41" t="s">
        <v>70</v>
      </c>
      <c r="E307" s="41" t="s">
        <v>70</v>
      </c>
      <c r="F307" s="41" t="s">
        <v>25</v>
      </c>
      <c r="G307" s="41"/>
      <c r="H307">
        <v>32</v>
      </c>
      <c r="I307">
        <v>170</v>
      </c>
      <c r="J307">
        <v>106</v>
      </c>
      <c r="K307">
        <v>83</v>
      </c>
      <c r="L307">
        <v>128</v>
      </c>
      <c r="M307">
        <v>2708</v>
      </c>
      <c r="N307" t="str">
        <f t="shared" si="8"/>
        <v>Cobble</v>
      </c>
      <c r="O307" t="str">
        <f t="shared" si="9"/>
        <v>SC2</v>
      </c>
      <c r="P307" t="s">
        <v>53</v>
      </c>
    </row>
    <row r="308" spans="1:16" x14ac:dyDescent="0.25">
      <c r="A308" s="42">
        <v>265</v>
      </c>
      <c r="B308" s="38">
        <v>607529</v>
      </c>
      <c r="C308" s="38">
        <v>228000607529</v>
      </c>
      <c r="D308" s="41" t="s">
        <v>70</v>
      </c>
      <c r="E308" s="41" t="s">
        <v>70</v>
      </c>
      <c r="F308" s="41" t="s">
        <v>25</v>
      </c>
      <c r="G308" s="41"/>
      <c r="H308">
        <v>23</v>
      </c>
      <c r="I308">
        <v>113</v>
      </c>
      <c r="J308">
        <v>52</v>
      </c>
      <c r="K308">
        <v>43</v>
      </c>
      <c r="L308" s="43">
        <v>64</v>
      </c>
      <c r="M308" s="43">
        <v>475</v>
      </c>
      <c r="N308" t="str">
        <f t="shared" si="8"/>
        <v>Gravel</v>
      </c>
      <c r="O308" t="str">
        <f t="shared" si="9"/>
        <v>VCG2</v>
      </c>
      <c r="P308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S12" sqref="S12"/>
    </sheetView>
  </sheetViews>
  <sheetFormatPr defaultRowHeight="15" x14ac:dyDescent="0.25"/>
  <cols>
    <col min="1" max="1" width="7.85546875" customWidth="1"/>
    <col min="2" max="2" width="7" bestFit="1" customWidth="1"/>
    <col min="3" max="3" width="15.7109375" bestFit="1" customWidth="1"/>
    <col min="4" max="5" width="9.28515625" bestFit="1" customWidth="1"/>
    <col min="6" max="6" width="13.42578125" bestFit="1" customWidth="1"/>
    <col min="7" max="7" width="10.28515625" bestFit="1" customWidth="1"/>
    <col min="8" max="8" width="13.42578125" bestFit="1" customWidth="1"/>
    <col min="9" max="9" width="19.28515625" bestFit="1" customWidth="1"/>
    <col min="10" max="10" width="24.140625" bestFit="1" customWidth="1"/>
    <col min="11" max="11" width="20.85546875" bestFit="1" customWidth="1"/>
    <col min="12" max="12" width="19" bestFit="1" customWidth="1"/>
    <col min="13" max="13" width="10.42578125" bestFit="1" customWidth="1"/>
    <col min="14" max="14" width="12.5703125" bestFit="1" customWidth="1"/>
    <col min="15" max="16" width="10.42578125" bestFit="1" customWidth="1"/>
    <col min="18" max="18" width="5.42578125" bestFit="1" customWidth="1"/>
    <col min="19" max="19" width="13.5703125" bestFit="1" customWidth="1"/>
  </cols>
  <sheetData>
    <row r="1" spans="1:19" x14ac:dyDescent="0.25">
      <c r="A1" t="s">
        <v>98</v>
      </c>
    </row>
    <row r="2" spans="1:19" x14ac:dyDescent="0.25">
      <c r="D2" s="11" t="s">
        <v>67</v>
      </c>
      <c r="E2" s="11" t="s">
        <v>39</v>
      </c>
    </row>
    <row r="3" spans="1:19" x14ac:dyDescent="0.25">
      <c r="A3" s="2" t="s">
        <v>34</v>
      </c>
      <c r="B3" s="11" t="s">
        <v>35</v>
      </c>
      <c r="C3" s="11" t="s">
        <v>36</v>
      </c>
      <c r="D3" s="12" t="s">
        <v>37</v>
      </c>
      <c r="E3" s="12" t="s">
        <v>37</v>
      </c>
      <c r="F3" s="12" t="s">
        <v>90</v>
      </c>
      <c r="G3" s="12" t="s">
        <v>91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</row>
    <row r="4" spans="1:19" x14ac:dyDescent="0.25">
      <c r="A4" s="39">
        <v>83</v>
      </c>
      <c r="B4" s="38">
        <v>111677</v>
      </c>
      <c r="C4" s="38">
        <v>230000111677</v>
      </c>
      <c r="D4" s="41">
        <v>101</v>
      </c>
      <c r="E4" s="41">
        <v>401</v>
      </c>
      <c r="F4" s="41">
        <v>1</v>
      </c>
      <c r="G4" s="41">
        <v>1</v>
      </c>
      <c r="H4">
        <v>32</v>
      </c>
      <c r="I4">
        <v>90</v>
      </c>
      <c r="J4">
        <v>78</v>
      </c>
      <c r="K4">
        <v>69</v>
      </c>
      <c r="L4">
        <v>90</v>
      </c>
      <c r="M4">
        <v>608</v>
      </c>
      <c r="N4" t="s">
        <v>77</v>
      </c>
      <c r="O4" t="s">
        <v>81</v>
      </c>
      <c r="P4" t="s">
        <v>53</v>
      </c>
    </row>
    <row r="5" spans="1:19" x14ac:dyDescent="0.25">
      <c r="A5" s="39">
        <v>90</v>
      </c>
      <c r="B5" s="38">
        <v>111624</v>
      </c>
      <c r="C5" s="38">
        <v>230000111624</v>
      </c>
      <c r="D5" s="41">
        <v>102</v>
      </c>
      <c r="E5" s="40">
        <v>402</v>
      </c>
      <c r="F5" s="40">
        <v>1</v>
      </c>
      <c r="G5" s="40">
        <v>1</v>
      </c>
      <c r="H5">
        <v>32</v>
      </c>
      <c r="I5">
        <v>157</v>
      </c>
      <c r="J5">
        <v>152</v>
      </c>
      <c r="K5">
        <v>82</v>
      </c>
      <c r="L5">
        <v>180</v>
      </c>
      <c r="M5">
        <v>2584</v>
      </c>
      <c r="N5" t="s">
        <v>77</v>
      </c>
      <c r="O5" t="s">
        <v>79</v>
      </c>
      <c r="P5" t="s">
        <v>60</v>
      </c>
    </row>
    <row r="6" spans="1:19" ht="15.75" thickBot="1" x14ac:dyDescent="0.3">
      <c r="A6" s="42">
        <v>237</v>
      </c>
      <c r="B6" s="38">
        <v>607573</v>
      </c>
      <c r="C6" s="38">
        <v>228000607573</v>
      </c>
      <c r="D6" s="41">
        <v>103</v>
      </c>
      <c r="E6" s="41">
        <v>403</v>
      </c>
      <c r="F6" s="41">
        <v>1</v>
      </c>
      <c r="G6" s="41">
        <v>1</v>
      </c>
      <c r="H6">
        <v>23</v>
      </c>
      <c r="I6">
        <v>102</v>
      </c>
      <c r="J6">
        <v>61</v>
      </c>
      <c r="K6">
        <v>48</v>
      </c>
      <c r="L6" s="43">
        <v>64</v>
      </c>
      <c r="M6" s="43">
        <v>550</v>
      </c>
      <c r="N6" t="s">
        <v>78</v>
      </c>
      <c r="O6" t="s">
        <v>84</v>
      </c>
      <c r="P6" t="s">
        <v>52</v>
      </c>
    </row>
    <row r="7" spans="1:19" ht="15.75" thickBot="1" x14ac:dyDescent="0.3">
      <c r="A7" s="39">
        <v>97</v>
      </c>
      <c r="B7" s="38">
        <v>111684</v>
      </c>
      <c r="C7" s="38">
        <v>230000111684</v>
      </c>
      <c r="D7" s="41">
        <v>106</v>
      </c>
      <c r="E7" s="40">
        <v>406</v>
      </c>
      <c r="F7" s="40">
        <v>1</v>
      </c>
      <c r="G7" s="40">
        <v>1</v>
      </c>
      <c r="H7">
        <v>32</v>
      </c>
      <c r="I7">
        <v>198</v>
      </c>
      <c r="J7">
        <v>117</v>
      </c>
      <c r="K7">
        <v>64</v>
      </c>
      <c r="L7">
        <v>128</v>
      </c>
      <c r="M7">
        <v>2248</v>
      </c>
      <c r="N7" t="s">
        <v>77</v>
      </c>
      <c r="O7" t="s">
        <v>82</v>
      </c>
      <c r="P7" t="s">
        <v>53</v>
      </c>
      <c r="R7" s="26"/>
      <c r="S7" s="27" t="s">
        <v>96</v>
      </c>
    </row>
    <row r="8" spans="1:19" x14ac:dyDescent="0.25">
      <c r="A8" s="44">
        <v>294</v>
      </c>
      <c r="B8" s="45">
        <v>111541</v>
      </c>
      <c r="C8" s="38">
        <v>230000111541</v>
      </c>
      <c r="D8" s="40">
        <v>107</v>
      </c>
      <c r="E8" s="41">
        <v>407</v>
      </c>
      <c r="F8" s="41">
        <v>1</v>
      </c>
      <c r="G8" s="41">
        <v>1</v>
      </c>
      <c r="H8" s="43">
        <v>32</v>
      </c>
      <c r="I8" s="43">
        <v>356</v>
      </c>
      <c r="J8" s="43">
        <v>290</v>
      </c>
      <c r="K8" s="43">
        <v>138</v>
      </c>
      <c r="L8" t="s">
        <v>68</v>
      </c>
      <c r="M8" s="43">
        <v>14100</v>
      </c>
      <c r="N8" t="s">
        <v>76</v>
      </c>
      <c r="O8" t="s">
        <v>69</v>
      </c>
      <c r="P8" t="s">
        <v>64</v>
      </c>
      <c r="R8" s="22" t="s">
        <v>50</v>
      </c>
      <c r="S8" s="23">
        <f>COUNTIF(P4:P103, "MG")</f>
        <v>15</v>
      </c>
    </row>
    <row r="9" spans="1:19" x14ac:dyDescent="0.25">
      <c r="A9" s="42">
        <v>261</v>
      </c>
      <c r="B9" s="38">
        <v>607534</v>
      </c>
      <c r="C9" s="38">
        <v>228000607534</v>
      </c>
      <c r="D9" s="41">
        <v>108</v>
      </c>
      <c r="E9" s="40">
        <v>408</v>
      </c>
      <c r="F9" s="40">
        <v>1</v>
      </c>
      <c r="G9" s="40">
        <v>1</v>
      </c>
      <c r="H9">
        <v>23</v>
      </c>
      <c r="I9">
        <v>70</v>
      </c>
      <c r="J9">
        <v>63</v>
      </c>
      <c r="K9">
        <v>55</v>
      </c>
      <c r="L9" s="43">
        <v>64</v>
      </c>
      <c r="M9" s="43">
        <v>654</v>
      </c>
      <c r="N9" t="s">
        <v>78</v>
      </c>
      <c r="O9" t="s">
        <v>84</v>
      </c>
      <c r="P9" t="s">
        <v>52</v>
      </c>
      <c r="R9" s="24" t="s">
        <v>51</v>
      </c>
      <c r="S9" s="25">
        <f>COUNTIF(P4:P103, "CG")</f>
        <v>15</v>
      </c>
    </row>
    <row r="10" spans="1:19" x14ac:dyDescent="0.25">
      <c r="A10" s="42">
        <v>222</v>
      </c>
      <c r="B10" s="38">
        <v>607505</v>
      </c>
      <c r="C10" s="38">
        <v>228000607505</v>
      </c>
      <c r="D10" s="46">
        <v>109</v>
      </c>
      <c r="E10" s="41">
        <v>409</v>
      </c>
      <c r="F10" s="41">
        <v>1</v>
      </c>
      <c r="G10" s="41">
        <v>1</v>
      </c>
      <c r="H10">
        <v>23</v>
      </c>
      <c r="I10">
        <v>94</v>
      </c>
      <c r="J10">
        <v>61</v>
      </c>
      <c r="K10">
        <v>41</v>
      </c>
      <c r="L10">
        <v>64</v>
      </c>
      <c r="M10">
        <v>336</v>
      </c>
      <c r="N10" t="s">
        <v>78</v>
      </c>
      <c r="O10" t="s">
        <v>84</v>
      </c>
      <c r="P10" t="s">
        <v>52</v>
      </c>
      <c r="R10" s="24" t="s">
        <v>52</v>
      </c>
      <c r="S10" s="25">
        <f>COUNTIF(P4:P103, "VCG")</f>
        <v>24</v>
      </c>
    </row>
    <row r="11" spans="1:19" x14ac:dyDescent="0.25">
      <c r="A11" s="39">
        <v>96</v>
      </c>
      <c r="B11" s="38">
        <v>111683</v>
      </c>
      <c r="C11" s="38">
        <v>230000111683</v>
      </c>
      <c r="D11" s="41">
        <v>110</v>
      </c>
      <c r="E11" s="40">
        <v>410</v>
      </c>
      <c r="F11" s="40">
        <v>1</v>
      </c>
      <c r="G11" s="40">
        <v>1</v>
      </c>
      <c r="H11">
        <v>32</v>
      </c>
      <c r="I11">
        <v>132</v>
      </c>
      <c r="J11">
        <v>90</v>
      </c>
      <c r="K11">
        <v>80</v>
      </c>
      <c r="L11">
        <v>128</v>
      </c>
      <c r="M11">
        <v>1427</v>
      </c>
      <c r="N11" t="s">
        <v>77</v>
      </c>
      <c r="O11" t="s">
        <v>82</v>
      </c>
      <c r="P11" t="s">
        <v>53</v>
      </c>
      <c r="R11" s="24" t="s">
        <v>53</v>
      </c>
      <c r="S11" s="25">
        <f>COUNTIF(P4:P103, "SC")</f>
        <v>33</v>
      </c>
    </row>
    <row r="12" spans="1:19" x14ac:dyDescent="0.25">
      <c r="A12" s="42">
        <v>229</v>
      </c>
      <c r="B12" s="38">
        <v>607513</v>
      </c>
      <c r="C12" s="38">
        <v>228000607513</v>
      </c>
      <c r="D12" s="41">
        <v>113</v>
      </c>
      <c r="E12" s="41">
        <v>413</v>
      </c>
      <c r="F12" s="41">
        <v>1</v>
      </c>
      <c r="G12" s="41">
        <v>1</v>
      </c>
      <c r="H12">
        <v>23</v>
      </c>
      <c r="I12">
        <v>91</v>
      </c>
      <c r="J12">
        <v>60</v>
      </c>
      <c r="K12">
        <v>38</v>
      </c>
      <c r="L12" s="43">
        <v>64</v>
      </c>
      <c r="M12">
        <v>273</v>
      </c>
      <c r="N12" t="s">
        <v>78</v>
      </c>
      <c r="O12" t="s">
        <v>84</v>
      </c>
      <c r="P12" t="s">
        <v>52</v>
      </c>
      <c r="R12" s="24" t="s">
        <v>60</v>
      </c>
      <c r="S12" s="25">
        <f>COUNTIF(P4:P103, "LC")</f>
        <v>10</v>
      </c>
    </row>
    <row r="13" spans="1:19" ht="15.75" thickBot="1" x14ac:dyDescent="0.3">
      <c r="A13" s="39">
        <v>85</v>
      </c>
      <c r="B13" s="38">
        <v>111644</v>
      </c>
      <c r="C13" s="38">
        <v>230000111644</v>
      </c>
      <c r="D13" s="41">
        <v>114</v>
      </c>
      <c r="E13" s="40">
        <v>414</v>
      </c>
      <c r="F13" s="40">
        <v>1</v>
      </c>
      <c r="G13" s="40">
        <v>1</v>
      </c>
      <c r="H13">
        <v>32</v>
      </c>
      <c r="I13">
        <v>135</v>
      </c>
      <c r="J13">
        <v>93</v>
      </c>
      <c r="K13">
        <v>72</v>
      </c>
      <c r="L13">
        <v>90</v>
      </c>
      <c r="M13">
        <v>1442</v>
      </c>
      <c r="N13" t="s">
        <v>77</v>
      </c>
      <c r="O13" t="s">
        <v>81</v>
      </c>
      <c r="P13" t="s">
        <v>53</v>
      </c>
      <c r="R13" s="29" t="s">
        <v>64</v>
      </c>
      <c r="S13" s="25">
        <f>COUNTIF(P4:P103, "SB")</f>
        <v>3</v>
      </c>
    </row>
    <row r="14" spans="1:19" ht="15.75" thickBot="1" x14ac:dyDescent="0.3">
      <c r="A14" s="39">
        <v>86</v>
      </c>
      <c r="B14" s="38">
        <v>111695</v>
      </c>
      <c r="C14" s="38">
        <v>230000111695</v>
      </c>
      <c r="D14" s="41">
        <v>116</v>
      </c>
      <c r="E14" s="40">
        <v>416</v>
      </c>
      <c r="F14" s="40">
        <v>1</v>
      </c>
      <c r="G14" s="40">
        <v>1</v>
      </c>
      <c r="H14">
        <v>32</v>
      </c>
      <c r="I14">
        <v>120</v>
      </c>
      <c r="J14">
        <v>97</v>
      </c>
      <c r="K14">
        <v>77</v>
      </c>
      <c r="L14">
        <v>90</v>
      </c>
      <c r="M14">
        <v>1034</v>
      </c>
      <c r="N14" t="s">
        <v>77</v>
      </c>
      <c r="O14" t="s">
        <v>81</v>
      </c>
      <c r="P14" t="s">
        <v>53</v>
      </c>
      <c r="R14" s="30" t="s">
        <v>63</v>
      </c>
      <c r="S14" s="31">
        <f>SUM(S8:S13)</f>
        <v>100</v>
      </c>
    </row>
    <row r="15" spans="1:19" x14ac:dyDescent="0.25">
      <c r="A15" s="42">
        <v>245</v>
      </c>
      <c r="B15" s="38">
        <v>607532</v>
      </c>
      <c r="C15" s="38">
        <v>228000607532</v>
      </c>
      <c r="D15" s="41">
        <v>117</v>
      </c>
      <c r="E15" s="41">
        <v>417</v>
      </c>
      <c r="F15" s="41">
        <v>1</v>
      </c>
      <c r="G15" s="41">
        <v>1</v>
      </c>
      <c r="H15">
        <v>23</v>
      </c>
      <c r="I15">
        <v>90</v>
      </c>
      <c r="J15">
        <v>55</v>
      </c>
      <c r="K15">
        <v>42</v>
      </c>
      <c r="L15" s="43">
        <v>64</v>
      </c>
      <c r="M15" s="43">
        <v>446</v>
      </c>
      <c r="N15" t="s">
        <v>78</v>
      </c>
      <c r="O15" t="s">
        <v>84</v>
      </c>
      <c r="P15" t="s">
        <v>52</v>
      </c>
    </row>
    <row r="16" spans="1:19" x14ac:dyDescent="0.25">
      <c r="A16" s="39">
        <v>87</v>
      </c>
      <c r="B16" s="38">
        <v>111631</v>
      </c>
      <c r="C16" s="38">
        <v>230000111631</v>
      </c>
      <c r="D16" s="41">
        <v>118</v>
      </c>
      <c r="E16" s="40">
        <v>418</v>
      </c>
      <c r="F16" s="40">
        <v>1</v>
      </c>
      <c r="G16" s="40">
        <v>1</v>
      </c>
      <c r="H16">
        <v>32</v>
      </c>
      <c r="I16">
        <v>97</v>
      </c>
      <c r="J16">
        <v>56</v>
      </c>
      <c r="K16">
        <v>50</v>
      </c>
      <c r="L16" s="43">
        <v>64</v>
      </c>
      <c r="M16">
        <v>363</v>
      </c>
      <c r="N16" t="s">
        <v>78</v>
      </c>
      <c r="O16" t="s">
        <v>84</v>
      </c>
      <c r="P16" t="s">
        <v>52</v>
      </c>
    </row>
    <row r="17" spans="1:16" x14ac:dyDescent="0.25">
      <c r="A17" s="42">
        <v>239</v>
      </c>
      <c r="B17" s="38">
        <v>607533</v>
      </c>
      <c r="C17" s="38">
        <v>228000607533</v>
      </c>
      <c r="D17" s="41">
        <v>120</v>
      </c>
      <c r="E17" s="40">
        <v>420</v>
      </c>
      <c r="F17" s="40">
        <v>1</v>
      </c>
      <c r="G17" s="40">
        <v>1</v>
      </c>
      <c r="H17">
        <v>23</v>
      </c>
      <c r="I17">
        <v>89</v>
      </c>
      <c r="J17">
        <v>65</v>
      </c>
      <c r="K17">
        <v>52</v>
      </c>
      <c r="L17" s="43">
        <v>64</v>
      </c>
      <c r="M17" s="43">
        <v>400</v>
      </c>
      <c r="N17" t="s">
        <v>78</v>
      </c>
      <c r="O17" t="s">
        <v>84</v>
      </c>
      <c r="P17" t="s">
        <v>52</v>
      </c>
    </row>
    <row r="18" spans="1:16" x14ac:dyDescent="0.25">
      <c r="A18" s="39">
        <v>88</v>
      </c>
      <c r="B18" s="38">
        <v>111712</v>
      </c>
      <c r="C18" s="38">
        <v>230000111712</v>
      </c>
      <c r="D18" s="41">
        <v>121</v>
      </c>
      <c r="E18" s="41">
        <v>421</v>
      </c>
      <c r="F18" s="41">
        <v>1</v>
      </c>
      <c r="G18" s="41">
        <v>1</v>
      </c>
      <c r="H18">
        <v>32</v>
      </c>
      <c r="I18">
        <v>176</v>
      </c>
      <c r="J18">
        <v>113</v>
      </c>
      <c r="K18">
        <v>74</v>
      </c>
      <c r="L18">
        <v>128</v>
      </c>
      <c r="M18">
        <v>2062</v>
      </c>
      <c r="N18" t="s">
        <v>77</v>
      </c>
      <c r="O18" t="s">
        <v>82</v>
      </c>
      <c r="P18" t="s">
        <v>53</v>
      </c>
    </row>
    <row r="19" spans="1:16" x14ac:dyDescent="0.25">
      <c r="A19" s="39">
        <v>115</v>
      </c>
      <c r="B19" s="38">
        <v>111534</v>
      </c>
      <c r="C19" s="38">
        <v>230000111534</v>
      </c>
      <c r="D19" s="41">
        <v>122</v>
      </c>
      <c r="E19" s="40">
        <v>422</v>
      </c>
      <c r="F19" s="40">
        <v>1</v>
      </c>
      <c r="G19" s="61">
        <v>1</v>
      </c>
      <c r="H19">
        <v>32</v>
      </c>
      <c r="I19">
        <v>157</v>
      </c>
      <c r="J19">
        <v>135</v>
      </c>
      <c r="K19">
        <v>130</v>
      </c>
      <c r="L19">
        <v>180</v>
      </c>
      <c r="M19">
        <v>3638</v>
      </c>
      <c r="N19" t="s">
        <v>77</v>
      </c>
      <c r="O19" t="s">
        <v>79</v>
      </c>
      <c r="P19" t="s">
        <v>60</v>
      </c>
    </row>
    <row r="20" spans="1:16" x14ac:dyDescent="0.25">
      <c r="A20" s="42">
        <v>273</v>
      </c>
      <c r="B20" s="38">
        <v>607520</v>
      </c>
      <c r="C20" s="38">
        <v>228000607520</v>
      </c>
      <c r="D20" s="41">
        <v>123</v>
      </c>
      <c r="E20" s="41">
        <v>423</v>
      </c>
      <c r="F20" s="41">
        <v>1</v>
      </c>
      <c r="G20" s="41">
        <v>1</v>
      </c>
      <c r="H20">
        <v>23</v>
      </c>
      <c r="I20">
        <v>90</v>
      </c>
      <c r="J20">
        <v>64</v>
      </c>
      <c r="K20">
        <v>52</v>
      </c>
      <c r="L20" s="43">
        <v>64</v>
      </c>
      <c r="M20" s="43">
        <v>543</v>
      </c>
      <c r="N20" t="s">
        <v>78</v>
      </c>
      <c r="O20" t="s">
        <v>84</v>
      </c>
      <c r="P20" t="s">
        <v>52</v>
      </c>
    </row>
    <row r="21" spans="1:16" x14ac:dyDescent="0.25">
      <c r="A21" s="42">
        <v>231</v>
      </c>
      <c r="B21" s="38">
        <v>607546</v>
      </c>
      <c r="C21" s="38">
        <v>228000607546</v>
      </c>
      <c r="D21" s="41">
        <v>126</v>
      </c>
      <c r="E21" s="40">
        <v>426</v>
      </c>
      <c r="F21" s="40">
        <v>1</v>
      </c>
      <c r="G21" s="40">
        <v>1</v>
      </c>
      <c r="H21">
        <v>23</v>
      </c>
      <c r="I21">
        <v>97</v>
      </c>
      <c r="J21">
        <v>71</v>
      </c>
      <c r="K21">
        <v>35</v>
      </c>
      <c r="L21" s="43">
        <v>64</v>
      </c>
      <c r="M21">
        <v>338</v>
      </c>
      <c r="N21" t="s">
        <v>78</v>
      </c>
      <c r="O21" t="s">
        <v>84</v>
      </c>
      <c r="P21" t="s">
        <v>52</v>
      </c>
    </row>
    <row r="22" spans="1:16" x14ac:dyDescent="0.25">
      <c r="A22" s="39">
        <v>109</v>
      </c>
      <c r="B22" s="38">
        <v>111698</v>
      </c>
      <c r="C22" s="38">
        <v>230000111698</v>
      </c>
      <c r="D22" s="41">
        <v>128</v>
      </c>
      <c r="E22" s="40">
        <v>428</v>
      </c>
      <c r="F22" s="40">
        <v>1</v>
      </c>
      <c r="G22" s="40">
        <v>1</v>
      </c>
      <c r="H22">
        <v>32</v>
      </c>
      <c r="I22">
        <v>89</v>
      </c>
      <c r="J22">
        <v>82</v>
      </c>
      <c r="K22">
        <v>70</v>
      </c>
      <c r="L22">
        <v>90</v>
      </c>
      <c r="M22">
        <v>771</v>
      </c>
      <c r="N22" t="s">
        <v>77</v>
      </c>
      <c r="O22" t="s">
        <v>81</v>
      </c>
      <c r="P22" t="s">
        <v>53</v>
      </c>
    </row>
    <row r="23" spans="1:16" x14ac:dyDescent="0.25">
      <c r="A23" s="39">
        <v>119</v>
      </c>
      <c r="B23" s="38">
        <v>111643</v>
      </c>
      <c r="C23" s="38">
        <v>230000111643</v>
      </c>
      <c r="D23" s="41">
        <v>129</v>
      </c>
      <c r="E23" s="41">
        <v>429</v>
      </c>
      <c r="F23" s="41">
        <v>1</v>
      </c>
      <c r="G23" s="41">
        <v>1</v>
      </c>
      <c r="H23">
        <v>32</v>
      </c>
      <c r="I23">
        <v>184</v>
      </c>
      <c r="J23">
        <v>125</v>
      </c>
      <c r="K23">
        <v>58</v>
      </c>
      <c r="L23">
        <v>128</v>
      </c>
      <c r="M23">
        <v>2352</v>
      </c>
      <c r="N23" t="s">
        <v>77</v>
      </c>
      <c r="O23" t="s">
        <v>82</v>
      </c>
      <c r="P23" t="s">
        <v>53</v>
      </c>
    </row>
    <row r="24" spans="1:16" x14ac:dyDescent="0.25">
      <c r="A24" s="42">
        <v>243</v>
      </c>
      <c r="B24" s="38">
        <v>607537</v>
      </c>
      <c r="C24" s="38">
        <v>228000607537</v>
      </c>
      <c r="D24" s="41">
        <v>130</v>
      </c>
      <c r="E24" s="40">
        <v>430</v>
      </c>
      <c r="F24" s="40">
        <v>1</v>
      </c>
      <c r="G24" s="40">
        <v>1</v>
      </c>
      <c r="H24">
        <v>23</v>
      </c>
      <c r="I24">
        <v>95</v>
      </c>
      <c r="J24">
        <v>61</v>
      </c>
      <c r="K24">
        <v>35</v>
      </c>
      <c r="L24" s="43">
        <v>64</v>
      </c>
      <c r="M24" s="43">
        <v>458</v>
      </c>
      <c r="N24" t="s">
        <v>78</v>
      </c>
      <c r="O24" t="s">
        <v>84</v>
      </c>
      <c r="P24" t="s">
        <v>52</v>
      </c>
    </row>
    <row r="25" spans="1:16" x14ac:dyDescent="0.25">
      <c r="A25" s="39">
        <v>120</v>
      </c>
      <c r="B25" s="38">
        <v>111734</v>
      </c>
      <c r="C25" s="38">
        <v>230000111734</v>
      </c>
      <c r="D25" s="41">
        <v>131</v>
      </c>
      <c r="E25" s="41">
        <v>431</v>
      </c>
      <c r="F25" s="41">
        <v>1</v>
      </c>
      <c r="G25" s="41">
        <v>1</v>
      </c>
      <c r="H25">
        <v>32</v>
      </c>
      <c r="I25">
        <v>120</v>
      </c>
      <c r="J25">
        <v>104</v>
      </c>
      <c r="K25">
        <v>64</v>
      </c>
      <c r="L25">
        <v>128</v>
      </c>
      <c r="M25">
        <v>1233</v>
      </c>
      <c r="N25" t="s">
        <v>77</v>
      </c>
      <c r="O25" t="s">
        <v>82</v>
      </c>
      <c r="P25" t="s">
        <v>53</v>
      </c>
    </row>
    <row r="26" spans="1:16" x14ac:dyDescent="0.25">
      <c r="A26" s="44">
        <v>302</v>
      </c>
      <c r="B26" s="45">
        <v>111733</v>
      </c>
      <c r="C26" s="38">
        <v>230000111733</v>
      </c>
      <c r="D26" s="41">
        <v>133</v>
      </c>
      <c r="E26" s="41">
        <v>433</v>
      </c>
      <c r="F26" s="41">
        <v>1</v>
      </c>
      <c r="G26" s="41">
        <v>1</v>
      </c>
      <c r="H26" s="43">
        <v>32</v>
      </c>
      <c r="I26" s="43">
        <v>303</v>
      </c>
      <c r="J26" s="43">
        <v>265</v>
      </c>
      <c r="K26" s="43">
        <v>148</v>
      </c>
      <c r="L26" t="s">
        <v>68</v>
      </c>
      <c r="M26" s="43">
        <v>15900</v>
      </c>
      <c r="N26" t="s">
        <v>76</v>
      </c>
      <c r="O26" t="s">
        <v>69</v>
      </c>
      <c r="P26" t="s">
        <v>64</v>
      </c>
    </row>
    <row r="27" spans="1:16" x14ac:dyDescent="0.25">
      <c r="A27" s="42">
        <v>228</v>
      </c>
      <c r="B27" s="38">
        <v>607541</v>
      </c>
      <c r="C27" s="38">
        <v>228000607541</v>
      </c>
      <c r="D27" s="41">
        <v>139</v>
      </c>
      <c r="E27" s="41">
        <v>439</v>
      </c>
      <c r="F27" s="41">
        <v>1</v>
      </c>
      <c r="G27" s="41">
        <v>1</v>
      </c>
      <c r="H27">
        <v>23</v>
      </c>
      <c r="I27">
        <v>91</v>
      </c>
      <c r="J27">
        <v>64</v>
      </c>
      <c r="K27">
        <v>40</v>
      </c>
      <c r="L27" s="43">
        <v>64</v>
      </c>
      <c r="M27">
        <v>398</v>
      </c>
      <c r="N27" t="s">
        <v>78</v>
      </c>
      <c r="O27" t="s">
        <v>84</v>
      </c>
      <c r="P27" t="s">
        <v>52</v>
      </c>
    </row>
    <row r="28" spans="1:16" x14ac:dyDescent="0.25">
      <c r="A28" s="39">
        <v>137</v>
      </c>
      <c r="B28" s="38">
        <v>111708</v>
      </c>
      <c r="C28" s="38">
        <v>230000111708</v>
      </c>
      <c r="D28" s="41">
        <v>141</v>
      </c>
      <c r="E28" s="41">
        <v>441</v>
      </c>
      <c r="F28" s="41">
        <v>1</v>
      </c>
      <c r="G28" s="41">
        <v>1</v>
      </c>
      <c r="H28">
        <v>32</v>
      </c>
      <c r="I28">
        <v>181</v>
      </c>
      <c r="J28">
        <v>124</v>
      </c>
      <c r="K28">
        <v>84</v>
      </c>
      <c r="L28">
        <v>128</v>
      </c>
      <c r="M28">
        <v>2277</v>
      </c>
      <c r="N28" t="s">
        <v>77</v>
      </c>
      <c r="O28" t="s">
        <v>82</v>
      </c>
      <c r="P28" t="s">
        <v>53</v>
      </c>
    </row>
    <row r="29" spans="1:16" x14ac:dyDescent="0.25">
      <c r="A29" s="42">
        <v>232</v>
      </c>
      <c r="B29" s="45">
        <v>607524</v>
      </c>
      <c r="C29" s="38">
        <v>228000607524</v>
      </c>
      <c r="D29" s="41">
        <v>142</v>
      </c>
      <c r="E29" s="40">
        <v>442</v>
      </c>
      <c r="F29" s="40">
        <v>1</v>
      </c>
      <c r="G29" s="40">
        <v>1</v>
      </c>
      <c r="H29" s="43">
        <v>23</v>
      </c>
      <c r="I29" s="43">
        <v>86</v>
      </c>
      <c r="J29" s="43">
        <v>68</v>
      </c>
      <c r="K29" s="43">
        <v>54</v>
      </c>
      <c r="L29" s="43">
        <v>64</v>
      </c>
      <c r="M29" s="43">
        <v>562</v>
      </c>
      <c r="N29" t="s">
        <v>78</v>
      </c>
      <c r="O29" t="s">
        <v>84</v>
      </c>
      <c r="P29" t="s">
        <v>52</v>
      </c>
    </row>
    <row r="30" spans="1:16" x14ac:dyDescent="0.25">
      <c r="A30" s="44">
        <v>303</v>
      </c>
      <c r="B30" s="45">
        <v>111510</v>
      </c>
      <c r="C30" s="38">
        <v>230000111510</v>
      </c>
      <c r="D30" s="41">
        <v>144</v>
      </c>
      <c r="E30" s="40">
        <v>444</v>
      </c>
      <c r="F30" s="40">
        <v>1</v>
      </c>
      <c r="G30" s="40">
        <v>1</v>
      </c>
      <c r="H30" s="43">
        <v>32</v>
      </c>
      <c r="I30" s="43">
        <v>460</v>
      </c>
      <c r="J30" s="43">
        <v>230</v>
      </c>
      <c r="K30" s="43">
        <v>125</v>
      </c>
      <c r="L30" s="43">
        <v>256</v>
      </c>
      <c r="M30" s="43">
        <v>17100</v>
      </c>
      <c r="N30" t="s">
        <v>77</v>
      </c>
      <c r="O30" t="s">
        <v>80</v>
      </c>
      <c r="P30" t="s">
        <v>60</v>
      </c>
    </row>
    <row r="31" spans="1:16" x14ac:dyDescent="0.25">
      <c r="A31" s="42">
        <v>266</v>
      </c>
      <c r="B31" s="38">
        <v>607516</v>
      </c>
      <c r="C31" s="38">
        <v>228000607516</v>
      </c>
      <c r="D31" s="41">
        <v>145</v>
      </c>
      <c r="E31" s="41">
        <v>445</v>
      </c>
      <c r="F31" s="41">
        <v>1</v>
      </c>
      <c r="G31" s="41">
        <v>1</v>
      </c>
      <c r="H31">
        <v>23</v>
      </c>
      <c r="I31">
        <v>81</v>
      </c>
      <c r="J31">
        <v>63</v>
      </c>
      <c r="K31">
        <v>55</v>
      </c>
      <c r="L31" s="43">
        <v>64</v>
      </c>
      <c r="M31" s="43">
        <v>514</v>
      </c>
      <c r="N31" t="s">
        <v>78</v>
      </c>
      <c r="O31" t="s">
        <v>84</v>
      </c>
      <c r="P31" t="s">
        <v>52</v>
      </c>
    </row>
    <row r="32" spans="1:16" x14ac:dyDescent="0.25">
      <c r="A32" s="39">
        <v>126</v>
      </c>
      <c r="B32" s="38">
        <v>111735</v>
      </c>
      <c r="C32" s="38">
        <v>230000111735</v>
      </c>
      <c r="D32" s="41">
        <v>148</v>
      </c>
      <c r="E32" s="40">
        <v>448</v>
      </c>
      <c r="F32" s="40">
        <v>1</v>
      </c>
      <c r="G32" s="40">
        <v>1</v>
      </c>
      <c r="H32">
        <v>32</v>
      </c>
      <c r="I32">
        <v>141</v>
      </c>
      <c r="J32">
        <v>117</v>
      </c>
      <c r="K32">
        <v>56</v>
      </c>
      <c r="L32">
        <v>128</v>
      </c>
      <c r="M32">
        <v>1706</v>
      </c>
      <c r="N32" t="s">
        <v>77</v>
      </c>
      <c r="O32" t="s">
        <v>82</v>
      </c>
      <c r="P32" t="s">
        <v>53</v>
      </c>
    </row>
    <row r="33" spans="1:16" x14ac:dyDescent="0.25">
      <c r="A33" s="39">
        <v>140</v>
      </c>
      <c r="B33" s="38">
        <v>111686</v>
      </c>
      <c r="C33" s="38">
        <v>230000111686</v>
      </c>
      <c r="D33" s="41">
        <v>149</v>
      </c>
      <c r="E33" s="41">
        <v>449</v>
      </c>
      <c r="F33" s="41">
        <v>1</v>
      </c>
      <c r="G33" s="41">
        <v>1</v>
      </c>
      <c r="H33">
        <v>32</v>
      </c>
      <c r="I33">
        <v>110</v>
      </c>
      <c r="J33">
        <v>78</v>
      </c>
      <c r="K33">
        <v>34</v>
      </c>
      <c r="L33">
        <v>90</v>
      </c>
      <c r="M33">
        <v>601</v>
      </c>
      <c r="N33" t="s">
        <v>77</v>
      </c>
      <c r="O33" t="s">
        <v>81</v>
      </c>
      <c r="P33" t="s">
        <v>53</v>
      </c>
    </row>
    <row r="34" spans="1:16" x14ac:dyDescent="0.25">
      <c r="A34" s="42">
        <v>225</v>
      </c>
      <c r="B34" s="38">
        <v>607509</v>
      </c>
      <c r="C34" s="38">
        <v>228000607509</v>
      </c>
      <c r="D34" s="41">
        <v>150</v>
      </c>
      <c r="E34" s="40">
        <v>450</v>
      </c>
      <c r="F34" s="40">
        <v>1</v>
      </c>
      <c r="G34" s="40">
        <v>1</v>
      </c>
      <c r="H34">
        <v>23</v>
      </c>
      <c r="I34">
        <v>106</v>
      </c>
      <c r="J34">
        <v>64</v>
      </c>
      <c r="K34">
        <v>36</v>
      </c>
      <c r="L34" s="43">
        <v>64</v>
      </c>
      <c r="M34">
        <v>440</v>
      </c>
      <c r="N34" t="s">
        <v>78</v>
      </c>
      <c r="O34" t="s">
        <v>84</v>
      </c>
      <c r="P34" t="s">
        <v>52</v>
      </c>
    </row>
    <row r="35" spans="1:16" x14ac:dyDescent="0.25">
      <c r="A35" s="39">
        <v>121</v>
      </c>
      <c r="B35" s="38">
        <v>111728</v>
      </c>
      <c r="C35" s="38">
        <v>230000111728</v>
      </c>
      <c r="D35" s="41">
        <v>151</v>
      </c>
      <c r="E35" s="41">
        <v>451</v>
      </c>
      <c r="F35" s="41">
        <v>1</v>
      </c>
      <c r="G35" s="41">
        <v>1</v>
      </c>
      <c r="H35">
        <v>32</v>
      </c>
      <c r="I35">
        <v>165</v>
      </c>
      <c r="J35">
        <v>123</v>
      </c>
      <c r="K35">
        <v>75</v>
      </c>
      <c r="L35">
        <v>180</v>
      </c>
      <c r="M35">
        <v>2327</v>
      </c>
      <c r="N35" t="s">
        <v>77</v>
      </c>
      <c r="O35" t="s">
        <v>79</v>
      </c>
      <c r="P35" t="s">
        <v>60</v>
      </c>
    </row>
    <row r="36" spans="1:16" x14ac:dyDescent="0.25">
      <c r="A36" s="39">
        <v>138</v>
      </c>
      <c r="B36" s="38">
        <v>111594</v>
      </c>
      <c r="C36" s="38">
        <v>230000111594</v>
      </c>
      <c r="D36" s="41">
        <v>152</v>
      </c>
      <c r="E36" s="40">
        <v>452</v>
      </c>
      <c r="F36" s="40">
        <v>1</v>
      </c>
      <c r="G36" s="40">
        <v>1</v>
      </c>
      <c r="H36">
        <v>32</v>
      </c>
      <c r="I36">
        <v>135</v>
      </c>
      <c r="J36">
        <v>67</v>
      </c>
      <c r="K36">
        <v>55</v>
      </c>
      <c r="L36">
        <v>90</v>
      </c>
      <c r="M36">
        <v>911</v>
      </c>
      <c r="N36" t="s">
        <v>77</v>
      </c>
      <c r="O36" t="s">
        <v>81</v>
      </c>
      <c r="P36" t="s">
        <v>53</v>
      </c>
    </row>
    <row r="37" spans="1:16" x14ac:dyDescent="0.25">
      <c r="A37" s="39">
        <v>131</v>
      </c>
      <c r="B37" s="38">
        <v>111566</v>
      </c>
      <c r="C37" s="38">
        <v>230000111566</v>
      </c>
      <c r="D37" s="40">
        <v>153</v>
      </c>
      <c r="E37" s="41">
        <v>453</v>
      </c>
      <c r="F37" s="41">
        <v>1</v>
      </c>
      <c r="G37" s="41">
        <v>1</v>
      </c>
      <c r="H37">
        <v>32</v>
      </c>
      <c r="I37">
        <v>134</v>
      </c>
      <c r="J37">
        <v>115</v>
      </c>
      <c r="K37">
        <v>43</v>
      </c>
      <c r="L37">
        <v>128</v>
      </c>
      <c r="M37">
        <v>1003</v>
      </c>
      <c r="N37" t="s">
        <v>77</v>
      </c>
      <c r="O37" t="s">
        <v>82</v>
      </c>
      <c r="P37" t="s">
        <v>53</v>
      </c>
    </row>
    <row r="38" spans="1:16" x14ac:dyDescent="0.25">
      <c r="A38" s="44">
        <v>297</v>
      </c>
      <c r="B38" s="45">
        <v>111507</v>
      </c>
      <c r="C38" s="38">
        <v>230000111507</v>
      </c>
      <c r="D38" s="41">
        <v>154</v>
      </c>
      <c r="E38" s="40">
        <v>454</v>
      </c>
      <c r="F38" s="40">
        <v>1</v>
      </c>
      <c r="G38" s="40">
        <v>1</v>
      </c>
      <c r="H38" s="43">
        <v>32</v>
      </c>
      <c r="I38" s="43">
        <v>331</v>
      </c>
      <c r="J38" s="43">
        <v>236</v>
      </c>
      <c r="K38" s="43">
        <v>143</v>
      </c>
      <c r="L38" s="43">
        <v>256</v>
      </c>
      <c r="M38" s="43">
        <v>11400</v>
      </c>
      <c r="N38" t="s">
        <v>77</v>
      </c>
      <c r="O38" t="s">
        <v>80</v>
      </c>
      <c r="P38" t="s">
        <v>60</v>
      </c>
    </row>
    <row r="39" spans="1:16" x14ac:dyDescent="0.25">
      <c r="A39" s="39">
        <v>127</v>
      </c>
      <c r="B39" s="38">
        <v>111717</v>
      </c>
      <c r="C39" s="38">
        <v>230000111717</v>
      </c>
      <c r="D39" s="41">
        <v>155</v>
      </c>
      <c r="E39" s="41">
        <v>455</v>
      </c>
      <c r="F39" s="41">
        <v>1</v>
      </c>
      <c r="G39" s="41">
        <v>1</v>
      </c>
      <c r="H39">
        <v>32</v>
      </c>
      <c r="I39">
        <v>135</v>
      </c>
      <c r="J39">
        <v>93</v>
      </c>
      <c r="K39">
        <v>59</v>
      </c>
      <c r="L39">
        <v>90</v>
      </c>
      <c r="M39">
        <v>1398</v>
      </c>
      <c r="N39" t="s">
        <v>77</v>
      </c>
      <c r="O39" t="s">
        <v>81</v>
      </c>
      <c r="P39" t="s">
        <v>53</v>
      </c>
    </row>
    <row r="40" spans="1:16" x14ac:dyDescent="0.25">
      <c r="A40" s="39">
        <v>129</v>
      </c>
      <c r="B40" s="38">
        <v>111560</v>
      </c>
      <c r="C40" s="38">
        <v>230000111560</v>
      </c>
      <c r="D40" s="40">
        <v>156</v>
      </c>
      <c r="E40" s="40">
        <v>456</v>
      </c>
      <c r="F40" s="40">
        <v>1</v>
      </c>
      <c r="G40" s="40">
        <v>1</v>
      </c>
      <c r="H40">
        <v>32</v>
      </c>
      <c r="I40">
        <v>91</v>
      </c>
      <c r="J40">
        <v>75</v>
      </c>
      <c r="K40">
        <v>50</v>
      </c>
      <c r="L40" s="43">
        <v>64</v>
      </c>
      <c r="M40">
        <v>337</v>
      </c>
      <c r="N40" t="s">
        <v>78</v>
      </c>
      <c r="O40" t="s">
        <v>84</v>
      </c>
      <c r="P40" t="s">
        <v>52</v>
      </c>
    </row>
    <row r="41" spans="1:16" x14ac:dyDescent="0.25">
      <c r="A41" s="39">
        <v>122</v>
      </c>
      <c r="B41" s="38">
        <v>111527</v>
      </c>
      <c r="C41" s="38">
        <v>230000111527</v>
      </c>
      <c r="D41" s="41">
        <v>158</v>
      </c>
      <c r="E41" s="40">
        <v>458</v>
      </c>
      <c r="F41" s="40">
        <v>1</v>
      </c>
      <c r="G41" s="40">
        <v>1</v>
      </c>
      <c r="H41">
        <v>32</v>
      </c>
      <c r="I41">
        <v>139</v>
      </c>
      <c r="J41">
        <v>76</v>
      </c>
      <c r="K41">
        <v>75</v>
      </c>
      <c r="L41">
        <v>90</v>
      </c>
      <c r="M41">
        <v>1153</v>
      </c>
      <c r="N41" t="s">
        <v>77</v>
      </c>
      <c r="O41" t="s">
        <v>81</v>
      </c>
      <c r="P41" t="s">
        <v>53</v>
      </c>
    </row>
    <row r="42" spans="1:16" x14ac:dyDescent="0.25">
      <c r="A42" s="39">
        <v>132</v>
      </c>
      <c r="B42" s="38">
        <v>111575</v>
      </c>
      <c r="C42" s="38">
        <v>230000111575</v>
      </c>
      <c r="D42" s="41">
        <v>159</v>
      </c>
      <c r="E42" s="41">
        <v>459</v>
      </c>
      <c r="F42" s="41">
        <v>1</v>
      </c>
      <c r="G42" s="41">
        <v>1</v>
      </c>
      <c r="H42">
        <v>32</v>
      </c>
      <c r="I42">
        <v>135</v>
      </c>
      <c r="J42">
        <v>96</v>
      </c>
      <c r="K42">
        <v>53</v>
      </c>
      <c r="L42">
        <v>90</v>
      </c>
      <c r="M42">
        <v>1034</v>
      </c>
      <c r="N42" t="s">
        <v>77</v>
      </c>
      <c r="O42" t="s">
        <v>81</v>
      </c>
      <c r="P42" t="s">
        <v>53</v>
      </c>
    </row>
    <row r="43" spans="1:16" x14ac:dyDescent="0.25">
      <c r="A43" s="42">
        <v>269</v>
      </c>
      <c r="B43" s="38">
        <v>607549</v>
      </c>
      <c r="C43" s="38">
        <v>228000607549</v>
      </c>
      <c r="D43" s="41">
        <v>160</v>
      </c>
      <c r="E43" s="40">
        <v>460</v>
      </c>
      <c r="F43" s="40">
        <v>1</v>
      </c>
      <c r="G43" s="40">
        <v>1</v>
      </c>
      <c r="H43">
        <v>23</v>
      </c>
      <c r="I43">
        <v>72</v>
      </c>
      <c r="J43">
        <v>50</v>
      </c>
      <c r="K43">
        <v>38</v>
      </c>
      <c r="L43" s="43">
        <v>64</v>
      </c>
      <c r="M43" s="43">
        <v>185</v>
      </c>
      <c r="N43" t="s">
        <v>78</v>
      </c>
      <c r="O43" t="s">
        <v>84</v>
      </c>
      <c r="P43" t="s">
        <v>52</v>
      </c>
    </row>
    <row r="44" spans="1:16" x14ac:dyDescent="0.25">
      <c r="A44" s="39">
        <v>95</v>
      </c>
      <c r="B44" s="38">
        <v>111570</v>
      </c>
      <c r="C44" s="38">
        <v>230000111570</v>
      </c>
      <c r="D44" s="40">
        <v>162</v>
      </c>
      <c r="E44" s="40">
        <v>462</v>
      </c>
      <c r="F44" s="40">
        <v>1</v>
      </c>
      <c r="G44" s="40">
        <v>1</v>
      </c>
      <c r="H44">
        <v>32</v>
      </c>
      <c r="I44">
        <v>218</v>
      </c>
      <c r="J44">
        <v>94</v>
      </c>
      <c r="K44">
        <v>50</v>
      </c>
      <c r="L44">
        <v>128</v>
      </c>
      <c r="M44">
        <v>2142</v>
      </c>
      <c r="N44" t="s">
        <v>77</v>
      </c>
      <c r="O44" t="s">
        <v>82</v>
      </c>
      <c r="P44" t="s">
        <v>53</v>
      </c>
    </row>
    <row r="45" spans="1:16" x14ac:dyDescent="0.25">
      <c r="A45" s="42">
        <v>249</v>
      </c>
      <c r="B45" s="38">
        <v>607577</v>
      </c>
      <c r="C45" s="38">
        <v>228000607577</v>
      </c>
      <c r="D45" s="41">
        <v>163</v>
      </c>
      <c r="E45" s="41">
        <v>463</v>
      </c>
      <c r="F45" s="41">
        <v>1</v>
      </c>
      <c r="G45" s="41">
        <v>1</v>
      </c>
      <c r="H45">
        <v>23</v>
      </c>
      <c r="I45">
        <v>94</v>
      </c>
      <c r="J45">
        <v>66</v>
      </c>
      <c r="K45">
        <v>23</v>
      </c>
      <c r="L45" s="43">
        <v>64</v>
      </c>
      <c r="M45" s="43">
        <v>361</v>
      </c>
      <c r="N45" t="s">
        <v>78</v>
      </c>
      <c r="O45" t="s">
        <v>84</v>
      </c>
      <c r="P45" t="s">
        <v>52</v>
      </c>
    </row>
    <row r="46" spans="1:16" x14ac:dyDescent="0.25">
      <c r="A46" s="39">
        <v>118</v>
      </c>
      <c r="B46" s="38">
        <v>111716</v>
      </c>
      <c r="C46" s="38">
        <v>230000111716</v>
      </c>
      <c r="D46" s="41">
        <v>165</v>
      </c>
      <c r="E46" s="41">
        <v>465</v>
      </c>
      <c r="F46" s="41">
        <v>1</v>
      </c>
      <c r="G46" s="41">
        <v>1</v>
      </c>
      <c r="H46">
        <v>32</v>
      </c>
      <c r="I46">
        <v>129</v>
      </c>
      <c r="J46">
        <v>116</v>
      </c>
      <c r="K46">
        <v>60</v>
      </c>
      <c r="L46">
        <v>128</v>
      </c>
      <c r="M46">
        <v>1338</v>
      </c>
      <c r="N46" t="s">
        <v>77</v>
      </c>
      <c r="O46" t="s">
        <v>82</v>
      </c>
      <c r="P46" t="s">
        <v>53</v>
      </c>
    </row>
    <row r="47" spans="1:16" x14ac:dyDescent="0.25">
      <c r="A47" s="39">
        <v>168</v>
      </c>
      <c r="B47" s="38">
        <v>111592</v>
      </c>
      <c r="C47" s="38">
        <v>230000111592</v>
      </c>
      <c r="D47" s="41">
        <v>166</v>
      </c>
      <c r="E47" s="40">
        <v>466</v>
      </c>
      <c r="F47" s="40">
        <v>1</v>
      </c>
      <c r="G47" s="40">
        <v>1</v>
      </c>
      <c r="H47">
        <v>32</v>
      </c>
      <c r="I47">
        <v>213</v>
      </c>
      <c r="J47">
        <v>113</v>
      </c>
      <c r="K47">
        <v>49</v>
      </c>
      <c r="L47">
        <v>128</v>
      </c>
      <c r="M47">
        <v>2412</v>
      </c>
      <c r="N47" t="s">
        <v>77</v>
      </c>
      <c r="O47" t="s">
        <v>82</v>
      </c>
      <c r="P47" t="s">
        <v>53</v>
      </c>
    </row>
    <row r="48" spans="1:16" x14ac:dyDescent="0.25">
      <c r="A48" s="42">
        <v>259</v>
      </c>
      <c r="B48" s="38">
        <v>607565</v>
      </c>
      <c r="C48" s="38">
        <v>228000607565</v>
      </c>
      <c r="D48" s="41">
        <v>167</v>
      </c>
      <c r="E48" s="41">
        <v>467</v>
      </c>
      <c r="F48" s="41">
        <v>1</v>
      </c>
      <c r="G48" s="41">
        <v>1</v>
      </c>
      <c r="H48">
        <v>23</v>
      </c>
      <c r="I48">
        <v>94</v>
      </c>
      <c r="J48">
        <v>58</v>
      </c>
      <c r="K48">
        <v>56</v>
      </c>
      <c r="L48" s="43">
        <v>64</v>
      </c>
      <c r="M48" s="43">
        <v>433</v>
      </c>
      <c r="N48" t="s">
        <v>78</v>
      </c>
      <c r="O48" t="s">
        <v>84</v>
      </c>
      <c r="P48" t="s">
        <v>52</v>
      </c>
    </row>
    <row r="49" spans="1:16" x14ac:dyDescent="0.25">
      <c r="A49" s="39">
        <v>176</v>
      </c>
      <c r="B49" s="38">
        <v>111551</v>
      </c>
      <c r="C49" s="38">
        <v>230000111551</v>
      </c>
      <c r="D49" s="40">
        <v>168</v>
      </c>
      <c r="E49" s="40">
        <v>468</v>
      </c>
      <c r="F49" s="40">
        <v>1</v>
      </c>
      <c r="G49" s="40">
        <v>1</v>
      </c>
      <c r="H49">
        <v>32</v>
      </c>
      <c r="I49">
        <v>189</v>
      </c>
      <c r="J49">
        <v>103</v>
      </c>
      <c r="K49">
        <v>71</v>
      </c>
      <c r="L49">
        <v>128</v>
      </c>
      <c r="M49">
        <v>1963</v>
      </c>
      <c r="N49" t="s">
        <v>77</v>
      </c>
      <c r="O49" t="s">
        <v>82</v>
      </c>
      <c r="P49" t="s">
        <v>53</v>
      </c>
    </row>
    <row r="50" spans="1:16" x14ac:dyDescent="0.25">
      <c r="A50" s="44">
        <v>301</v>
      </c>
      <c r="B50" s="45">
        <v>111578</v>
      </c>
      <c r="C50" s="38">
        <v>230000111578</v>
      </c>
      <c r="D50" s="41">
        <v>170</v>
      </c>
      <c r="E50" s="40">
        <v>470</v>
      </c>
      <c r="F50" s="40">
        <v>1</v>
      </c>
      <c r="G50" s="40">
        <v>1</v>
      </c>
      <c r="H50" s="43">
        <v>32</v>
      </c>
      <c r="I50" s="43">
        <v>374</v>
      </c>
      <c r="J50" s="43">
        <v>275</v>
      </c>
      <c r="K50" s="43">
        <v>144</v>
      </c>
      <c r="L50" t="s">
        <v>68</v>
      </c>
      <c r="M50" s="43">
        <v>19700</v>
      </c>
      <c r="N50" t="s">
        <v>76</v>
      </c>
      <c r="O50" t="s">
        <v>69</v>
      </c>
      <c r="P50" t="s">
        <v>64</v>
      </c>
    </row>
    <row r="51" spans="1:16" x14ac:dyDescent="0.25">
      <c r="A51" s="39">
        <v>135</v>
      </c>
      <c r="B51" s="38">
        <v>111555</v>
      </c>
      <c r="C51" s="38">
        <v>230000111555</v>
      </c>
      <c r="D51" s="40">
        <v>171</v>
      </c>
      <c r="E51" s="41">
        <v>471</v>
      </c>
      <c r="F51" s="41">
        <v>1</v>
      </c>
      <c r="G51" s="41">
        <v>1</v>
      </c>
      <c r="H51">
        <v>32</v>
      </c>
      <c r="I51">
        <v>109</v>
      </c>
      <c r="J51">
        <v>71</v>
      </c>
      <c r="K51">
        <v>69</v>
      </c>
      <c r="L51">
        <v>90</v>
      </c>
      <c r="M51">
        <v>826</v>
      </c>
      <c r="N51" t="s">
        <v>77</v>
      </c>
      <c r="O51" t="s">
        <v>81</v>
      </c>
      <c r="P51" t="s">
        <v>53</v>
      </c>
    </row>
    <row r="52" spans="1:16" x14ac:dyDescent="0.25">
      <c r="A52" s="39">
        <v>82</v>
      </c>
      <c r="B52" s="38">
        <v>111746</v>
      </c>
      <c r="C52" s="38">
        <v>230000111746</v>
      </c>
      <c r="D52" s="41">
        <v>172</v>
      </c>
      <c r="E52" s="40">
        <v>472</v>
      </c>
      <c r="F52" s="40">
        <v>1</v>
      </c>
      <c r="G52" s="40">
        <v>1</v>
      </c>
      <c r="H52">
        <v>32</v>
      </c>
      <c r="I52">
        <v>111</v>
      </c>
      <c r="J52">
        <v>68</v>
      </c>
      <c r="K52">
        <v>59</v>
      </c>
      <c r="L52">
        <v>90</v>
      </c>
      <c r="M52">
        <v>775</v>
      </c>
      <c r="N52" t="s">
        <v>77</v>
      </c>
      <c r="O52" t="s">
        <v>81</v>
      </c>
      <c r="P52" t="s">
        <v>53</v>
      </c>
    </row>
    <row r="53" spans="1:16" x14ac:dyDescent="0.25">
      <c r="A53" s="39">
        <v>177</v>
      </c>
      <c r="B53" s="38">
        <v>111567</v>
      </c>
      <c r="C53" s="38">
        <v>230000111567</v>
      </c>
      <c r="D53" s="40">
        <v>176</v>
      </c>
      <c r="E53" s="40">
        <v>476</v>
      </c>
      <c r="F53" s="40">
        <v>1</v>
      </c>
      <c r="G53" s="40">
        <v>1</v>
      </c>
      <c r="H53">
        <v>32</v>
      </c>
      <c r="I53">
        <v>128</v>
      </c>
      <c r="J53">
        <v>104</v>
      </c>
      <c r="K53">
        <v>33</v>
      </c>
      <c r="L53">
        <v>90</v>
      </c>
      <c r="M53">
        <v>645</v>
      </c>
      <c r="N53" t="s">
        <v>77</v>
      </c>
      <c r="O53" t="s">
        <v>81</v>
      </c>
      <c r="P53" t="s">
        <v>53</v>
      </c>
    </row>
    <row r="54" spans="1:16" x14ac:dyDescent="0.25">
      <c r="A54" s="42">
        <v>283</v>
      </c>
      <c r="B54" s="38">
        <v>607560</v>
      </c>
      <c r="C54" s="38">
        <v>228000607560</v>
      </c>
      <c r="D54" s="41">
        <v>177</v>
      </c>
      <c r="E54" s="41">
        <v>477</v>
      </c>
      <c r="F54" s="41">
        <v>1</v>
      </c>
      <c r="G54" s="41">
        <v>1</v>
      </c>
      <c r="H54">
        <v>23</v>
      </c>
      <c r="I54">
        <v>82</v>
      </c>
      <c r="J54">
        <v>64</v>
      </c>
      <c r="K54">
        <v>37</v>
      </c>
      <c r="L54" s="43">
        <v>64</v>
      </c>
      <c r="M54" s="43">
        <v>407</v>
      </c>
      <c r="N54" t="s">
        <v>78</v>
      </c>
      <c r="O54" t="s">
        <v>84</v>
      </c>
      <c r="P54" t="s">
        <v>52</v>
      </c>
    </row>
    <row r="55" spans="1:16" x14ac:dyDescent="0.25">
      <c r="A55" s="39">
        <v>134</v>
      </c>
      <c r="B55" s="38">
        <v>111648</v>
      </c>
      <c r="C55" s="38">
        <v>230000111648</v>
      </c>
      <c r="D55" s="41">
        <v>178</v>
      </c>
      <c r="E55" s="40">
        <v>478</v>
      </c>
      <c r="F55" s="40">
        <v>1</v>
      </c>
      <c r="G55" s="40">
        <v>1</v>
      </c>
      <c r="H55">
        <v>32</v>
      </c>
      <c r="I55">
        <v>101</v>
      </c>
      <c r="J55">
        <v>88</v>
      </c>
      <c r="K55">
        <v>34</v>
      </c>
      <c r="L55">
        <v>90</v>
      </c>
      <c r="M55">
        <v>508</v>
      </c>
      <c r="N55" t="s">
        <v>77</v>
      </c>
      <c r="O55" t="s">
        <v>81</v>
      </c>
      <c r="P55" t="s">
        <v>53</v>
      </c>
    </row>
    <row r="56" spans="1:16" x14ac:dyDescent="0.25">
      <c r="A56" s="42">
        <v>242</v>
      </c>
      <c r="B56" s="38">
        <v>607517</v>
      </c>
      <c r="C56" s="38">
        <v>228000607517</v>
      </c>
      <c r="D56" s="41">
        <v>179</v>
      </c>
      <c r="E56" s="41">
        <v>479</v>
      </c>
      <c r="F56" s="41">
        <v>1</v>
      </c>
      <c r="G56" s="41">
        <v>1</v>
      </c>
      <c r="H56">
        <v>23</v>
      </c>
      <c r="I56">
        <v>68</v>
      </c>
      <c r="J56">
        <v>56</v>
      </c>
      <c r="K56">
        <v>43</v>
      </c>
      <c r="L56" s="43">
        <v>64</v>
      </c>
      <c r="M56" s="43">
        <v>241</v>
      </c>
      <c r="N56" t="s">
        <v>78</v>
      </c>
      <c r="O56" t="s">
        <v>84</v>
      </c>
      <c r="P56" t="s">
        <v>52</v>
      </c>
    </row>
    <row r="57" spans="1:16" x14ac:dyDescent="0.25">
      <c r="A57" s="39">
        <v>175</v>
      </c>
      <c r="B57" s="38">
        <v>111581</v>
      </c>
      <c r="C57" s="38">
        <v>230000111581</v>
      </c>
      <c r="D57" s="41">
        <v>180</v>
      </c>
      <c r="E57" s="40">
        <v>480</v>
      </c>
      <c r="F57" s="40">
        <v>1</v>
      </c>
      <c r="G57" s="40">
        <v>1</v>
      </c>
      <c r="H57">
        <v>32</v>
      </c>
      <c r="I57">
        <v>113</v>
      </c>
      <c r="J57">
        <v>101</v>
      </c>
      <c r="K57">
        <v>43</v>
      </c>
      <c r="L57">
        <v>90</v>
      </c>
      <c r="M57">
        <v>755</v>
      </c>
      <c r="N57" t="s">
        <v>77</v>
      </c>
      <c r="O57" t="s">
        <v>81</v>
      </c>
      <c r="P57" t="s">
        <v>53</v>
      </c>
    </row>
    <row r="58" spans="1:16" x14ac:dyDescent="0.25">
      <c r="A58" s="42">
        <v>252</v>
      </c>
      <c r="B58" s="38">
        <v>607507</v>
      </c>
      <c r="C58" s="38">
        <v>228000607507</v>
      </c>
      <c r="D58" s="41">
        <v>181</v>
      </c>
      <c r="E58" s="41">
        <v>481</v>
      </c>
      <c r="F58" s="41">
        <v>1</v>
      </c>
      <c r="G58" s="41">
        <v>1</v>
      </c>
      <c r="H58">
        <v>23</v>
      </c>
      <c r="I58">
        <v>65</v>
      </c>
      <c r="J58">
        <v>45</v>
      </c>
      <c r="K58">
        <v>42</v>
      </c>
      <c r="L58" s="43">
        <v>64</v>
      </c>
      <c r="M58" s="43">
        <v>197</v>
      </c>
      <c r="N58" t="s">
        <v>78</v>
      </c>
      <c r="O58" t="s">
        <v>84</v>
      </c>
      <c r="P58" t="s">
        <v>52</v>
      </c>
    </row>
    <row r="59" spans="1:16" x14ac:dyDescent="0.25">
      <c r="A59" s="39">
        <v>172</v>
      </c>
      <c r="B59" s="38">
        <v>111562</v>
      </c>
      <c r="C59" s="38">
        <v>230000111562</v>
      </c>
      <c r="D59" s="40">
        <v>184</v>
      </c>
      <c r="E59" s="40">
        <v>484</v>
      </c>
      <c r="F59" s="40">
        <v>1</v>
      </c>
      <c r="G59" s="61">
        <v>1</v>
      </c>
      <c r="H59">
        <v>32</v>
      </c>
      <c r="I59">
        <v>197</v>
      </c>
      <c r="J59">
        <v>169</v>
      </c>
      <c r="K59">
        <v>68</v>
      </c>
      <c r="L59">
        <v>180</v>
      </c>
      <c r="M59">
        <v>3575</v>
      </c>
      <c r="N59" t="s">
        <v>77</v>
      </c>
      <c r="O59" t="s">
        <v>79</v>
      </c>
      <c r="P59" t="s">
        <v>60</v>
      </c>
    </row>
    <row r="60" spans="1:16" x14ac:dyDescent="0.25">
      <c r="A60" s="42">
        <v>227</v>
      </c>
      <c r="B60" s="38">
        <v>607552</v>
      </c>
      <c r="C60" s="38">
        <v>228000607552</v>
      </c>
      <c r="D60" s="41">
        <v>185</v>
      </c>
      <c r="E60" s="41">
        <v>485</v>
      </c>
      <c r="F60" s="41">
        <v>1</v>
      </c>
      <c r="G60" s="41">
        <v>1</v>
      </c>
      <c r="H60">
        <v>23</v>
      </c>
      <c r="I60">
        <v>75</v>
      </c>
      <c r="J60">
        <v>64</v>
      </c>
      <c r="K60">
        <v>54</v>
      </c>
      <c r="L60" s="43">
        <v>64</v>
      </c>
      <c r="M60">
        <v>543</v>
      </c>
      <c r="N60" t="s">
        <v>78</v>
      </c>
      <c r="O60" t="s">
        <v>84</v>
      </c>
      <c r="P60" t="s">
        <v>52</v>
      </c>
    </row>
    <row r="61" spans="1:16" x14ac:dyDescent="0.25">
      <c r="A61" s="39">
        <v>178</v>
      </c>
      <c r="B61" s="38">
        <v>111700</v>
      </c>
      <c r="C61" s="38">
        <v>230000111700</v>
      </c>
      <c r="D61" s="41">
        <v>186</v>
      </c>
      <c r="E61" s="40">
        <v>486</v>
      </c>
      <c r="F61" s="40">
        <v>1</v>
      </c>
      <c r="G61" s="40">
        <v>1</v>
      </c>
      <c r="H61">
        <v>32</v>
      </c>
      <c r="I61">
        <v>131</v>
      </c>
      <c r="J61">
        <v>82</v>
      </c>
      <c r="K61">
        <v>56</v>
      </c>
      <c r="L61">
        <v>90</v>
      </c>
      <c r="M61">
        <v>709</v>
      </c>
      <c r="N61" t="s">
        <v>77</v>
      </c>
      <c r="O61" t="s">
        <v>81</v>
      </c>
      <c r="P61" t="s">
        <v>53</v>
      </c>
    </row>
    <row r="62" spans="1:16" x14ac:dyDescent="0.25">
      <c r="A62" s="42">
        <v>224</v>
      </c>
      <c r="B62" s="38">
        <v>607535</v>
      </c>
      <c r="C62" s="38">
        <v>228000607535</v>
      </c>
      <c r="D62" s="41">
        <v>189</v>
      </c>
      <c r="E62" s="41">
        <v>489</v>
      </c>
      <c r="F62" s="41">
        <v>1</v>
      </c>
      <c r="G62" s="41">
        <v>1</v>
      </c>
      <c r="H62">
        <v>23</v>
      </c>
      <c r="I62">
        <v>74</v>
      </c>
      <c r="J62">
        <v>54</v>
      </c>
      <c r="K62">
        <v>36</v>
      </c>
      <c r="L62">
        <v>64</v>
      </c>
      <c r="M62">
        <v>254</v>
      </c>
      <c r="N62" t="s">
        <v>78</v>
      </c>
      <c r="O62" t="s">
        <v>84</v>
      </c>
      <c r="P62" t="s">
        <v>52</v>
      </c>
    </row>
    <row r="63" spans="1:16" x14ac:dyDescent="0.25">
      <c r="A63" s="39">
        <v>163</v>
      </c>
      <c r="B63" s="38">
        <v>111545</v>
      </c>
      <c r="C63" s="38">
        <v>230000111545</v>
      </c>
      <c r="D63" s="40">
        <v>190</v>
      </c>
      <c r="E63" s="40">
        <v>490</v>
      </c>
      <c r="F63" s="40">
        <v>1</v>
      </c>
      <c r="G63" s="40">
        <v>1</v>
      </c>
      <c r="H63">
        <v>32</v>
      </c>
      <c r="I63">
        <v>121</v>
      </c>
      <c r="J63">
        <v>71</v>
      </c>
      <c r="K63">
        <v>58</v>
      </c>
      <c r="L63">
        <v>90</v>
      </c>
      <c r="M63">
        <v>829</v>
      </c>
      <c r="N63" t="s">
        <v>77</v>
      </c>
      <c r="O63" t="s">
        <v>81</v>
      </c>
      <c r="P63" t="s">
        <v>53</v>
      </c>
    </row>
    <row r="64" spans="1:16" x14ac:dyDescent="0.25">
      <c r="A64" s="39">
        <v>179</v>
      </c>
      <c r="B64" s="38">
        <v>111540</v>
      </c>
      <c r="C64" s="38">
        <v>230000111540</v>
      </c>
      <c r="D64" s="40">
        <v>191</v>
      </c>
      <c r="E64" s="41">
        <v>491</v>
      </c>
      <c r="F64" s="41">
        <v>1</v>
      </c>
      <c r="G64" s="41">
        <v>1</v>
      </c>
      <c r="H64">
        <v>32</v>
      </c>
      <c r="I64">
        <v>119</v>
      </c>
      <c r="J64">
        <v>82</v>
      </c>
      <c r="K64">
        <v>59</v>
      </c>
      <c r="L64">
        <v>90</v>
      </c>
      <c r="M64">
        <v>734</v>
      </c>
      <c r="N64" t="s">
        <v>77</v>
      </c>
      <c r="O64" t="s">
        <v>81</v>
      </c>
      <c r="P64" t="s">
        <v>53</v>
      </c>
    </row>
    <row r="65" spans="1:18" x14ac:dyDescent="0.25">
      <c r="A65" s="44">
        <v>298</v>
      </c>
      <c r="B65" s="45">
        <v>111614</v>
      </c>
      <c r="C65" s="38">
        <v>230000111614</v>
      </c>
      <c r="D65" s="41">
        <v>194</v>
      </c>
      <c r="E65" s="40">
        <v>494</v>
      </c>
      <c r="F65" s="40">
        <v>1</v>
      </c>
      <c r="G65" s="40">
        <v>1</v>
      </c>
      <c r="H65" s="43">
        <v>32</v>
      </c>
      <c r="I65" s="43">
        <v>306</v>
      </c>
      <c r="J65" s="43">
        <v>205</v>
      </c>
      <c r="K65" s="43">
        <v>256</v>
      </c>
      <c r="L65" s="43">
        <v>256</v>
      </c>
      <c r="M65" s="43">
        <v>18900</v>
      </c>
      <c r="N65" t="s">
        <v>77</v>
      </c>
      <c r="O65" t="s">
        <v>80</v>
      </c>
      <c r="P65" t="s">
        <v>60</v>
      </c>
    </row>
    <row r="66" spans="1:18" x14ac:dyDescent="0.25">
      <c r="A66" s="39">
        <v>171</v>
      </c>
      <c r="B66" s="38">
        <v>111596</v>
      </c>
      <c r="C66" s="38">
        <v>230000111596</v>
      </c>
      <c r="D66" s="41">
        <v>196</v>
      </c>
      <c r="E66" s="40">
        <v>496</v>
      </c>
      <c r="F66" s="40">
        <v>1</v>
      </c>
      <c r="G66" s="40">
        <v>1</v>
      </c>
      <c r="H66">
        <v>32</v>
      </c>
      <c r="I66">
        <v>86</v>
      </c>
      <c r="J66">
        <v>73</v>
      </c>
      <c r="K66">
        <v>64</v>
      </c>
      <c r="L66">
        <v>90</v>
      </c>
      <c r="M66">
        <v>548</v>
      </c>
      <c r="N66" t="s">
        <v>77</v>
      </c>
      <c r="O66" t="s">
        <v>81</v>
      </c>
      <c r="P66" t="s">
        <v>53</v>
      </c>
    </row>
    <row r="67" spans="1:18" x14ac:dyDescent="0.25">
      <c r="A67" s="39">
        <v>169</v>
      </c>
      <c r="B67" s="38">
        <v>111548</v>
      </c>
      <c r="C67" s="38">
        <v>230000111548</v>
      </c>
      <c r="D67" s="40">
        <v>198</v>
      </c>
      <c r="E67" s="40">
        <v>498</v>
      </c>
      <c r="F67" s="40">
        <v>1</v>
      </c>
      <c r="G67" s="40">
        <v>1</v>
      </c>
      <c r="H67">
        <v>32</v>
      </c>
      <c r="I67">
        <v>90</v>
      </c>
      <c r="J67">
        <v>76</v>
      </c>
      <c r="K67">
        <v>52</v>
      </c>
      <c r="L67">
        <v>90</v>
      </c>
      <c r="M67">
        <v>530</v>
      </c>
      <c r="N67" t="s">
        <v>77</v>
      </c>
      <c r="O67" t="s">
        <v>81</v>
      </c>
      <c r="P67" t="s">
        <v>53</v>
      </c>
    </row>
    <row r="68" spans="1:18" x14ac:dyDescent="0.25">
      <c r="A68" s="42">
        <v>234</v>
      </c>
      <c r="B68" s="38">
        <v>607571</v>
      </c>
      <c r="C68" s="38">
        <v>228000607571</v>
      </c>
      <c r="D68" s="41">
        <v>199</v>
      </c>
      <c r="E68" s="41">
        <v>499</v>
      </c>
      <c r="F68" s="41">
        <v>1</v>
      </c>
      <c r="G68" s="41">
        <v>1</v>
      </c>
      <c r="H68">
        <v>23</v>
      </c>
      <c r="I68">
        <v>127</v>
      </c>
      <c r="J68">
        <v>71</v>
      </c>
      <c r="K68">
        <v>31</v>
      </c>
      <c r="L68" s="43">
        <v>64</v>
      </c>
      <c r="M68" s="43">
        <v>415</v>
      </c>
      <c r="N68" t="s">
        <v>78</v>
      </c>
      <c r="O68" t="s">
        <v>84</v>
      </c>
      <c r="P68" t="s">
        <v>52</v>
      </c>
    </row>
    <row r="69" spans="1:18" x14ac:dyDescent="0.25">
      <c r="A69" s="39">
        <v>180</v>
      </c>
      <c r="B69" s="38">
        <v>111523</v>
      </c>
      <c r="C69" s="38">
        <v>230000111523</v>
      </c>
      <c r="D69" s="41">
        <v>127</v>
      </c>
      <c r="E69" s="41">
        <v>427</v>
      </c>
      <c r="F69" s="40">
        <v>1</v>
      </c>
      <c r="G69" s="40">
        <v>1</v>
      </c>
      <c r="H69">
        <v>32</v>
      </c>
      <c r="I69">
        <v>150</v>
      </c>
      <c r="J69">
        <v>109</v>
      </c>
      <c r="K69">
        <v>78</v>
      </c>
      <c r="L69">
        <v>128</v>
      </c>
      <c r="M69">
        <v>1992</v>
      </c>
      <c r="N69" t="s">
        <v>77</v>
      </c>
      <c r="O69" t="s">
        <v>82</v>
      </c>
      <c r="P69" t="s">
        <v>53</v>
      </c>
      <c r="Q69" s="40"/>
      <c r="R69" s="40"/>
    </row>
    <row r="70" spans="1:18" x14ac:dyDescent="0.25">
      <c r="A70" s="39">
        <v>136</v>
      </c>
      <c r="B70" s="38">
        <v>111668</v>
      </c>
      <c r="C70" s="38">
        <v>230000111668</v>
      </c>
      <c r="D70" s="41">
        <v>143</v>
      </c>
      <c r="E70" s="41">
        <v>443</v>
      </c>
      <c r="F70" s="40">
        <v>1</v>
      </c>
      <c r="G70" s="40">
        <v>1</v>
      </c>
      <c r="H70">
        <v>32</v>
      </c>
      <c r="I70">
        <v>177</v>
      </c>
      <c r="J70">
        <v>112</v>
      </c>
      <c r="K70">
        <v>67</v>
      </c>
      <c r="L70">
        <v>128</v>
      </c>
      <c r="M70">
        <v>1929</v>
      </c>
      <c r="N70" t="s">
        <v>77</v>
      </c>
      <c r="O70" t="s">
        <v>82</v>
      </c>
      <c r="P70" t="s">
        <v>53</v>
      </c>
      <c r="Q70" s="40"/>
      <c r="R70" s="40"/>
    </row>
    <row r="71" spans="1:18" x14ac:dyDescent="0.25">
      <c r="A71" s="14"/>
      <c r="B71" s="1"/>
      <c r="C71" s="1">
        <v>226001370342</v>
      </c>
      <c r="D71" s="61" t="s">
        <v>70</v>
      </c>
      <c r="E71" s="61" t="s">
        <v>70</v>
      </c>
      <c r="F71" s="61" t="s">
        <v>25</v>
      </c>
      <c r="G71" s="61">
        <v>1</v>
      </c>
      <c r="H71">
        <v>12</v>
      </c>
      <c r="I71">
        <v>29</v>
      </c>
      <c r="J71">
        <v>17</v>
      </c>
      <c r="K71">
        <v>10</v>
      </c>
      <c r="L71">
        <v>16</v>
      </c>
      <c r="M71">
        <v>7.81</v>
      </c>
      <c r="N71" t="s">
        <v>78</v>
      </c>
      <c r="O71" t="s">
        <v>85</v>
      </c>
      <c r="P71" t="s">
        <v>50</v>
      </c>
    </row>
    <row r="72" spans="1:18" x14ac:dyDescent="0.25">
      <c r="A72" s="15"/>
      <c r="B72" s="1"/>
      <c r="C72" s="1">
        <v>226001370356</v>
      </c>
      <c r="D72" s="61" t="s">
        <v>70</v>
      </c>
      <c r="E72" s="61" t="s">
        <v>70</v>
      </c>
      <c r="F72" s="61" t="s">
        <v>25</v>
      </c>
      <c r="G72" s="61">
        <v>1</v>
      </c>
      <c r="H72">
        <v>12</v>
      </c>
      <c r="I72">
        <v>36</v>
      </c>
      <c r="J72">
        <v>17</v>
      </c>
      <c r="K72">
        <v>8</v>
      </c>
      <c r="L72">
        <v>16</v>
      </c>
      <c r="M72">
        <v>6.6239999999999997</v>
      </c>
      <c r="N72" t="s">
        <v>78</v>
      </c>
      <c r="O72" t="s">
        <v>85</v>
      </c>
      <c r="P72" t="s">
        <v>50</v>
      </c>
    </row>
    <row r="73" spans="1:18" x14ac:dyDescent="0.25">
      <c r="A73" s="15"/>
      <c r="B73" s="1"/>
      <c r="C73" s="1">
        <v>226001370318</v>
      </c>
      <c r="D73" s="61" t="s">
        <v>70</v>
      </c>
      <c r="E73" s="61" t="s">
        <v>70</v>
      </c>
      <c r="F73" s="61" t="s">
        <v>25</v>
      </c>
      <c r="G73" s="61">
        <v>1</v>
      </c>
      <c r="H73">
        <v>12</v>
      </c>
      <c r="I73">
        <v>28</v>
      </c>
      <c r="J73">
        <v>16</v>
      </c>
      <c r="K73">
        <v>8</v>
      </c>
      <c r="L73">
        <v>16</v>
      </c>
      <c r="M73">
        <v>6.6180000000000003</v>
      </c>
      <c r="N73" t="s">
        <v>78</v>
      </c>
      <c r="O73" t="s">
        <v>85</v>
      </c>
      <c r="P73" t="s">
        <v>50</v>
      </c>
    </row>
    <row r="74" spans="1:18" x14ac:dyDescent="0.25">
      <c r="A74" s="15"/>
      <c r="B74" s="1"/>
      <c r="C74" s="1">
        <v>226001370337</v>
      </c>
      <c r="D74" s="61" t="s">
        <v>70</v>
      </c>
      <c r="E74" s="61" t="s">
        <v>70</v>
      </c>
      <c r="F74" s="61" t="s">
        <v>25</v>
      </c>
      <c r="G74" s="61">
        <v>1</v>
      </c>
      <c r="H74">
        <v>12</v>
      </c>
      <c r="I74">
        <v>24</v>
      </c>
      <c r="J74">
        <v>17</v>
      </c>
      <c r="K74">
        <v>8</v>
      </c>
      <c r="L74">
        <v>16</v>
      </c>
      <c r="M74">
        <v>5.73</v>
      </c>
      <c r="N74" t="s">
        <v>78</v>
      </c>
      <c r="O74" t="s">
        <v>85</v>
      </c>
      <c r="P74" t="s">
        <v>50</v>
      </c>
    </row>
    <row r="75" spans="1:18" x14ac:dyDescent="0.25">
      <c r="A75" s="15"/>
      <c r="B75" s="1"/>
      <c r="C75" s="1">
        <v>226001370376</v>
      </c>
      <c r="D75" s="61" t="s">
        <v>70</v>
      </c>
      <c r="E75" s="61" t="s">
        <v>70</v>
      </c>
      <c r="F75" s="61" t="s">
        <v>25</v>
      </c>
      <c r="G75" s="61">
        <v>1</v>
      </c>
      <c r="H75">
        <v>12</v>
      </c>
      <c r="I75">
        <v>25</v>
      </c>
      <c r="J75">
        <v>17</v>
      </c>
      <c r="K75">
        <v>7</v>
      </c>
      <c r="L75">
        <v>16</v>
      </c>
      <c r="M75">
        <v>5.5940000000000003</v>
      </c>
      <c r="N75" t="s">
        <v>78</v>
      </c>
      <c r="O75" t="s">
        <v>85</v>
      </c>
      <c r="P75" t="s">
        <v>50</v>
      </c>
    </row>
    <row r="76" spans="1:18" x14ac:dyDescent="0.25">
      <c r="A76" s="15"/>
      <c r="B76" s="1"/>
      <c r="C76" s="1">
        <v>231000039720</v>
      </c>
      <c r="D76" s="61" t="s">
        <v>70</v>
      </c>
      <c r="E76" s="61" t="s">
        <v>70</v>
      </c>
      <c r="F76" s="61" t="s">
        <v>25</v>
      </c>
      <c r="G76" s="61">
        <v>1</v>
      </c>
      <c r="H76">
        <v>14</v>
      </c>
      <c r="I76">
        <v>88</v>
      </c>
      <c r="J76">
        <v>39</v>
      </c>
      <c r="K76">
        <v>14</v>
      </c>
      <c r="L76">
        <v>32</v>
      </c>
      <c r="M76">
        <v>82</v>
      </c>
      <c r="N76" t="s">
        <v>78</v>
      </c>
      <c r="O76" t="s">
        <v>86</v>
      </c>
      <c r="P76" t="s">
        <v>51</v>
      </c>
    </row>
    <row r="77" spans="1:18" x14ac:dyDescent="0.25">
      <c r="A77" s="17"/>
      <c r="B77" s="1"/>
      <c r="C77" s="1">
        <v>230000298013</v>
      </c>
      <c r="D77" s="61" t="s">
        <v>70</v>
      </c>
      <c r="E77" s="61" t="s">
        <v>70</v>
      </c>
      <c r="F77" s="61" t="s">
        <v>25</v>
      </c>
      <c r="G77" s="61">
        <v>1</v>
      </c>
      <c r="H77">
        <v>32</v>
      </c>
      <c r="I77">
        <v>225</v>
      </c>
      <c r="J77">
        <v>170</v>
      </c>
      <c r="K77">
        <v>104</v>
      </c>
      <c r="L77" s="13">
        <v>256</v>
      </c>
      <c r="M77" s="13">
        <v>9100</v>
      </c>
      <c r="N77" t="s">
        <v>77</v>
      </c>
      <c r="O77" t="s">
        <v>80</v>
      </c>
      <c r="P77" t="s">
        <v>60</v>
      </c>
    </row>
    <row r="78" spans="1:18" x14ac:dyDescent="0.25">
      <c r="A78" s="17"/>
      <c r="B78" s="1"/>
      <c r="C78" s="1">
        <v>230000298011</v>
      </c>
      <c r="D78" s="61" t="s">
        <v>70</v>
      </c>
      <c r="E78" s="61" t="s">
        <v>70</v>
      </c>
      <c r="F78" s="61" t="s">
        <v>25</v>
      </c>
      <c r="G78" s="61">
        <v>1</v>
      </c>
      <c r="H78">
        <v>32</v>
      </c>
      <c r="I78">
        <v>235</v>
      </c>
      <c r="J78">
        <v>210</v>
      </c>
      <c r="K78">
        <v>63</v>
      </c>
      <c r="L78" s="13">
        <v>256</v>
      </c>
      <c r="M78" s="13">
        <v>7400</v>
      </c>
      <c r="N78" t="s">
        <v>77</v>
      </c>
      <c r="O78" t="s">
        <v>80</v>
      </c>
      <c r="P78" t="s">
        <v>60</v>
      </c>
    </row>
    <row r="79" spans="1:18" x14ac:dyDescent="0.25">
      <c r="A79" s="15"/>
      <c r="B79" s="1"/>
      <c r="C79" s="1">
        <v>226001370232</v>
      </c>
      <c r="D79" s="61" t="s">
        <v>70</v>
      </c>
      <c r="E79" s="61" t="s">
        <v>70</v>
      </c>
      <c r="F79" s="61" t="s">
        <v>25</v>
      </c>
      <c r="G79" s="61">
        <v>1</v>
      </c>
      <c r="H79">
        <v>12</v>
      </c>
      <c r="I79">
        <v>40</v>
      </c>
      <c r="J79">
        <v>34</v>
      </c>
      <c r="K79">
        <v>17</v>
      </c>
      <c r="L79" s="13">
        <v>32</v>
      </c>
      <c r="M79" s="13">
        <v>52</v>
      </c>
      <c r="N79" t="s">
        <v>78</v>
      </c>
      <c r="O79" t="s">
        <v>86</v>
      </c>
      <c r="P79" t="s">
        <v>51</v>
      </c>
    </row>
    <row r="80" spans="1:18" x14ac:dyDescent="0.25">
      <c r="A80" s="15"/>
      <c r="B80" s="1"/>
      <c r="C80" s="1">
        <v>226001370264</v>
      </c>
      <c r="D80" s="61" t="s">
        <v>70</v>
      </c>
      <c r="E80" s="61" t="s">
        <v>70</v>
      </c>
      <c r="F80" s="61" t="s">
        <v>25</v>
      </c>
      <c r="G80" s="61">
        <v>1</v>
      </c>
      <c r="H80">
        <v>12</v>
      </c>
      <c r="I80">
        <v>30</v>
      </c>
      <c r="J80">
        <v>23</v>
      </c>
      <c r="K80">
        <v>12</v>
      </c>
      <c r="L80" s="13">
        <v>32</v>
      </c>
      <c r="M80" s="13">
        <v>28.5</v>
      </c>
      <c r="N80" t="s">
        <v>78</v>
      </c>
      <c r="O80" t="s">
        <v>86</v>
      </c>
      <c r="P80" t="s">
        <v>51</v>
      </c>
    </row>
    <row r="81" spans="1:16" x14ac:dyDescent="0.25">
      <c r="A81" s="15"/>
      <c r="B81" s="1"/>
      <c r="C81" s="1">
        <v>226001370206</v>
      </c>
      <c r="D81" s="61" t="s">
        <v>70</v>
      </c>
      <c r="E81" s="61" t="s">
        <v>70</v>
      </c>
      <c r="F81" s="61" t="s">
        <v>25</v>
      </c>
      <c r="G81" s="61">
        <v>1</v>
      </c>
      <c r="H81">
        <v>12</v>
      </c>
      <c r="I81">
        <v>35</v>
      </c>
      <c r="J81">
        <v>27</v>
      </c>
      <c r="K81">
        <v>20</v>
      </c>
      <c r="L81" s="13">
        <v>32</v>
      </c>
      <c r="M81" s="13">
        <v>49</v>
      </c>
      <c r="N81" t="s">
        <v>78</v>
      </c>
      <c r="O81" t="s">
        <v>86</v>
      </c>
      <c r="P81" t="s">
        <v>51</v>
      </c>
    </row>
    <row r="82" spans="1:16" x14ac:dyDescent="0.25">
      <c r="A82" s="15"/>
      <c r="B82" s="1"/>
      <c r="C82" s="1">
        <v>226001370237</v>
      </c>
      <c r="D82" s="61" t="s">
        <v>70</v>
      </c>
      <c r="E82" s="61" t="s">
        <v>70</v>
      </c>
      <c r="F82" s="61" t="s">
        <v>25</v>
      </c>
      <c r="G82" s="61">
        <v>1</v>
      </c>
      <c r="H82">
        <v>12</v>
      </c>
      <c r="I82">
        <v>31</v>
      </c>
      <c r="J82">
        <v>27</v>
      </c>
      <c r="K82">
        <v>15</v>
      </c>
      <c r="L82" s="13">
        <v>32</v>
      </c>
      <c r="M82" s="13">
        <v>36.5</v>
      </c>
      <c r="N82" t="s">
        <v>78</v>
      </c>
      <c r="O82" t="s">
        <v>86</v>
      </c>
      <c r="P82" t="s">
        <v>51</v>
      </c>
    </row>
    <row r="83" spans="1:16" x14ac:dyDescent="0.25">
      <c r="A83" s="15"/>
      <c r="B83" s="1"/>
      <c r="C83" s="1">
        <v>226001370219</v>
      </c>
      <c r="D83" s="61" t="s">
        <v>70</v>
      </c>
      <c r="E83" s="61" t="s">
        <v>70</v>
      </c>
      <c r="F83" s="61" t="s">
        <v>25</v>
      </c>
      <c r="G83" s="61">
        <v>1</v>
      </c>
      <c r="H83">
        <v>12</v>
      </c>
      <c r="I83">
        <v>34</v>
      </c>
      <c r="J83">
        <v>22</v>
      </c>
      <c r="K83">
        <v>19</v>
      </c>
      <c r="L83" s="13">
        <v>32</v>
      </c>
      <c r="M83" s="13">
        <v>41.5</v>
      </c>
      <c r="N83" t="s">
        <v>78</v>
      </c>
      <c r="O83" t="s">
        <v>86</v>
      </c>
      <c r="P83" t="s">
        <v>51</v>
      </c>
    </row>
    <row r="84" spans="1:16" x14ac:dyDescent="0.25">
      <c r="A84" s="17"/>
      <c r="B84" s="1"/>
      <c r="C84" s="1">
        <v>230000111725</v>
      </c>
      <c r="D84" s="61" t="s">
        <v>70</v>
      </c>
      <c r="E84" s="61" t="s">
        <v>70</v>
      </c>
      <c r="F84" s="61" t="s">
        <v>25</v>
      </c>
      <c r="G84" s="61">
        <v>1</v>
      </c>
      <c r="H84">
        <v>32</v>
      </c>
      <c r="I84">
        <v>312</v>
      </c>
      <c r="J84">
        <v>245</v>
      </c>
      <c r="K84">
        <v>140</v>
      </c>
      <c r="L84" s="13">
        <v>256</v>
      </c>
      <c r="M84">
        <v>18500</v>
      </c>
      <c r="N84" t="s">
        <v>77</v>
      </c>
      <c r="O84" t="s">
        <v>80</v>
      </c>
      <c r="P84" t="s">
        <v>60</v>
      </c>
    </row>
    <row r="85" spans="1:16" x14ac:dyDescent="0.25">
      <c r="A85" s="15"/>
      <c r="B85" s="1"/>
      <c r="C85" s="1">
        <v>226001370215</v>
      </c>
      <c r="D85" s="61" t="s">
        <v>70</v>
      </c>
      <c r="E85" s="61" t="s">
        <v>70</v>
      </c>
      <c r="F85" s="61" t="s">
        <v>25</v>
      </c>
      <c r="G85" s="61">
        <v>1</v>
      </c>
      <c r="H85">
        <v>12</v>
      </c>
      <c r="I85">
        <v>23</v>
      </c>
      <c r="J85">
        <v>12</v>
      </c>
      <c r="K85">
        <v>8</v>
      </c>
      <c r="L85">
        <v>16</v>
      </c>
      <c r="M85">
        <v>2.7549999999999999</v>
      </c>
      <c r="N85" t="s">
        <v>78</v>
      </c>
      <c r="O85" t="s">
        <v>85</v>
      </c>
      <c r="P85" t="s">
        <v>50</v>
      </c>
    </row>
    <row r="86" spans="1:16" x14ac:dyDescent="0.25">
      <c r="A86" s="15"/>
      <c r="B86" s="1"/>
      <c r="C86" s="1">
        <v>226001370235</v>
      </c>
      <c r="D86" s="61" t="s">
        <v>70</v>
      </c>
      <c r="E86" s="61" t="s">
        <v>70</v>
      </c>
      <c r="F86" s="61" t="s">
        <v>25</v>
      </c>
      <c r="G86" s="61">
        <v>1</v>
      </c>
      <c r="H86">
        <v>12</v>
      </c>
      <c r="I86">
        <v>19</v>
      </c>
      <c r="J86">
        <v>17</v>
      </c>
      <c r="K86">
        <v>10</v>
      </c>
      <c r="L86">
        <v>16</v>
      </c>
      <c r="M86">
        <v>4.1710000000000003</v>
      </c>
      <c r="N86" t="s">
        <v>78</v>
      </c>
      <c r="O86" t="s">
        <v>85</v>
      </c>
      <c r="P86" t="s">
        <v>50</v>
      </c>
    </row>
    <row r="87" spans="1:16" x14ac:dyDescent="0.25">
      <c r="A87" s="15"/>
      <c r="B87" s="1"/>
      <c r="C87" s="1">
        <v>226001370277</v>
      </c>
      <c r="D87" s="61" t="s">
        <v>70</v>
      </c>
      <c r="E87" s="61" t="s">
        <v>70</v>
      </c>
      <c r="F87" s="61" t="s">
        <v>25</v>
      </c>
      <c r="G87" s="61">
        <v>1</v>
      </c>
      <c r="H87">
        <v>12</v>
      </c>
      <c r="I87">
        <v>23</v>
      </c>
      <c r="J87">
        <v>15</v>
      </c>
      <c r="K87">
        <v>13</v>
      </c>
      <c r="L87">
        <v>16</v>
      </c>
      <c r="M87">
        <v>6.0620000000000003</v>
      </c>
      <c r="N87" t="s">
        <v>78</v>
      </c>
      <c r="O87" t="s">
        <v>85</v>
      </c>
      <c r="P87" t="s">
        <v>50</v>
      </c>
    </row>
    <row r="88" spans="1:16" x14ac:dyDescent="0.25">
      <c r="A88" s="15"/>
      <c r="B88" s="1"/>
      <c r="C88" s="1">
        <v>226001370292</v>
      </c>
      <c r="D88" s="61" t="s">
        <v>70</v>
      </c>
      <c r="E88" s="61" t="s">
        <v>70</v>
      </c>
      <c r="F88" s="61" t="s">
        <v>25</v>
      </c>
      <c r="G88" s="61">
        <v>1</v>
      </c>
      <c r="H88">
        <v>12</v>
      </c>
      <c r="I88">
        <v>20</v>
      </c>
      <c r="J88">
        <v>18</v>
      </c>
      <c r="K88">
        <v>11</v>
      </c>
      <c r="L88">
        <v>16</v>
      </c>
      <c r="M88">
        <v>4.7279999999999998</v>
      </c>
      <c r="N88" t="s">
        <v>78</v>
      </c>
      <c r="O88" t="s">
        <v>85</v>
      </c>
      <c r="P88" t="s">
        <v>50</v>
      </c>
    </row>
    <row r="89" spans="1:16" x14ac:dyDescent="0.25">
      <c r="A89" s="15"/>
      <c r="B89" s="1"/>
      <c r="C89" s="1">
        <v>226001370256</v>
      </c>
      <c r="D89" s="61" t="s">
        <v>70</v>
      </c>
      <c r="E89" s="61" t="s">
        <v>70</v>
      </c>
      <c r="F89" s="61" t="s">
        <v>25</v>
      </c>
      <c r="G89" s="61">
        <v>1</v>
      </c>
      <c r="H89">
        <v>12</v>
      </c>
      <c r="I89">
        <v>20</v>
      </c>
      <c r="J89">
        <v>17</v>
      </c>
      <c r="K89">
        <v>7</v>
      </c>
      <c r="L89">
        <v>16</v>
      </c>
      <c r="M89">
        <v>2.964</v>
      </c>
      <c r="N89" t="s">
        <v>78</v>
      </c>
      <c r="O89" t="s">
        <v>85</v>
      </c>
      <c r="P89" t="s">
        <v>50</v>
      </c>
    </row>
    <row r="90" spans="1:16" x14ac:dyDescent="0.25">
      <c r="A90" s="15"/>
      <c r="B90" s="1"/>
      <c r="C90" s="1">
        <v>226001370228</v>
      </c>
      <c r="D90" s="61" t="s">
        <v>70</v>
      </c>
      <c r="E90" s="61" t="s">
        <v>70</v>
      </c>
      <c r="F90" s="61" t="s">
        <v>25</v>
      </c>
      <c r="G90" s="61">
        <v>1</v>
      </c>
      <c r="H90">
        <v>12</v>
      </c>
      <c r="I90">
        <v>21</v>
      </c>
      <c r="J90">
        <v>15</v>
      </c>
      <c r="K90">
        <v>14</v>
      </c>
      <c r="L90">
        <v>16</v>
      </c>
      <c r="M90">
        <v>5.62</v>
      </c>
      <c r="N90" t="s">
        <v>78</v>
      </c>
      <c r="O90" t="s">
        <v>85</v>
      </c>
      <c r="P90" t="s">
        <v>50</v>
      </c>
    </row>
    <row r="91" spans="1:16" x14ac:dyDescent="0.25">
      <c r="A91" s="15"/>
      <c r="B91" s="1"/>
      <c r="C91" s="1">
        <v>226001370281</v>
      </c>
      <c r="D91" s="61" t="s">
        <v>70</v>
      </c>
      <c r="E91" s="61" t="s">
        <v>70</v>
      </c>
      <c r="F91" s="61" t="s">
        <v>25</v>
      </c>
      <c r="G91" s="61">
        <v>1</v>
      </c>
      <c r="H91">
        <v>12</v>
      </c>
      <c r="I91">
        <v>21</v>
      </c>
      <c r="J91">
        <v>16</v>
      </c>
      <c r="K91">
        <v>11</v>
      </c>
      <c r="L91">
        <v>16</v>
      </c>
      <c r="M91">
        <v>4.3019999999999996</v>
      </c>
      <c r="N91" t="s">
        <v>78</v>
      </c>
      <c r="O91" t="s">
        <v>85</v>
      </c>
      <c r="P91" t="s">
        <v>50</v>
      </c>
    </row>
    <row r="92" spans="1:16" x14ac:dyDescent="0.25">
      <c r="A92" s="15"/>
      <c r="B92" s="1"/>
      <c r="C92" s="1">
        <v>226001370244</v>
      </c>
      <c r="D92" s="61" t="s">
        <v>70</v>
      </c>
      <c r="E92" s="61" t="s">
        <v>70</v>
      </c>
      <c r="F92" s="61" t="s">
        <v>25</v>
      </c>
      <c r="G92" s="61">
        <v>1</v>
      </c>
      <c r="H92">
        <v>12</v>
      </c>
      <c r="I92">
        <v>17</v>
      </c>
      <c r="J92">
        <v>15</v>
      </c>
      <c r="K92">
        <v>9</v>
      </c>
      <c r="L92">
        <v>16</v>
      </c>
      <c r="M92">
        <v>3.1480000000000001</v>
      </c>
      <c r="N92" t="s">
        <v>78</v>
      </c>
      <c r="O92" t="s">
        <v>85</v>
      </c>
      <c r="P92" t="s">
        <v>50</v>
      </c>
    </row>
    <row r="93" spans="1:16" x14ac:dyDescent="0.25">
      <c r="A93" s="15"/>
      <c r="B93" s="1"/>
      <c r="C93" s="1">
        <v>226001370243</v>
      </c>
      <c r="D93" s="61" t="s">
        <v>70</v>
      </c>
      <c r="E93" s="61" t="s">
        <v>70</v>
      </c>
      <c r="F93" s="61" t="s">
        <v>25</v>
      </c>
      <c r="G93" s="61">
        <v>1</v>
      </c>
      <c r="H93">
        <v>12</v>
      </c>
      <c r="I93">
        <v>20</v>
      </c>
      <c r="J93">
        <v>18</v>
      </c>
      <c r="K93">
        <v>11</v>
      </c>
      <c r="L93">
        <v>16</v>
      </c>
      <c r="M93">
        <v>4.9669999999999996</v>
      </c>
      <c r="N93" t="s">
        <v>78</v>
      </c>
      <c r="O93" t="s">
        <v>85</v>
      </c>
      <c r="P93" t="s">
        <v>50</v>
      </c>
    </row>
    <row r="94" spans="1:16" x14ac:dyDescent="0.25">
      <c r="A94" s="15"/>
      <c r="B94" s="1"/>
      <c r="C94" s="1">
        <v>226001370212</v>
      </c>
      <c r="D94" s="61" t="s">
        <v>70</v>
      </c>
      <c r="E94" s="61" t="s">
        <v>70</v>
      </c>
      <c r="F94" s="61" t="s">
        <v>25</v>
      </c>
      <c r="G94" s="61">
        <v>1</v>
      </c>
      <c r="H94">
        <v>12</v>
      </c>
      <c r="I94">
        <v>25</v>
      </c>
      <c r="J94">
        <v>15</v>
      </c>
      <c r="K94">
        <v>10</v>
      </c>
      <c r="L94">
        <v>16</v>
      </c>
      <c r="M94">
        <v>4.6749999999999998</v>
      </c>
      <c r="N94" t="s">
        <v>78</v>
      </c>
      <c r="O94" t="s">
        <v>85</v>
      </c>
      <c r="P94" t="s">
        <v>50</v>
      </c>
    </row>
    <row r="95" spans="1:16" x14ac:dyDescent="0.25">
      <c r="A95" s="15"/>
      <c r="B95" s="1"/>
      <c r="C95" s="1">
        <v>231000039714</v>
      </c>
      <c r="D95" s="61" t="s">
        <v>70</v>
      </c>
      <c r="E95" s="61" t="s">
        <v>70</v>
      </c>
      <c r="F95" s="61" t="s">
        <v>25</v>
      </c>
      <c r="G95" s="61">
        <v>1</v>
      </c>
      <c r="H95">
        <v>14</v>
      </c>
      <c r="I95">
        <v>55</v>
      </c>
      <c r="J95">
        <v>24</v>
      </c>
      <c r="K95">
        <v>20</v>
      </c>
      <c r="L95">
        <v>32</v>
      </c>
      <c r="M95">
        <v>52.5</v>
      </c>
      <c r="N95" t="s">
        <v>78</v>
      </c>
      <c r="O95" t="s">
        <v>86</v>
      </c>
      <c r="P95" t="s">
        <v>51</v>
      </c>
    </row>
    <row r="96" spans="1:16" x14ac:dyDescent="0.25">
      <c r="A96" s="15"/>
      <c r="B96" s="1"/>
      <c r="C96" s="1">
        <v>231000039711</v>
      </c>
      <c r="D96" s="61" t="s">
        <v>70</v>
      </c>
      <c r="E96" s="61" t="s">
        <v>70</v>
      </c>
      <c r="F96" s="61" t="s">
        <v>25</v>
      </c>
      <c r="G96" s="61">
        <v>1</v>
      </c>
      <c r="H96">
        <v>14</v>
      </c>
      <c r="I96">
        <v>38</v>
      </c>
      <c r="J96">
        <v>34</v>
      </c>
      <c r="K96">
        <v>22</v>
      </c>
      <c r="L96">
        <v>32</v>
      </c>
      <c r="M96">
        <v>44</v>
      </c>
      <c r="N96" t="s">
        <v>78</v>
      </c>
      <c r="O96" t="s">
        <v>86</v>
      </c>
      <c r="P96" t="s">
        <v>51</v>
      </c>
    </row>
    <row r="97" spans="1:16" x14ac:dyDescent="0.25">
      <c r="A97" s="15"/>
      <c r="B97" s="1"/>
      <c r="C97" s="1">
        <v>231000039781</v>
      </c>
      <c r="D97" s="61" t="s">
        <v>70</v>
      </c>
      <c r="E97" s="61" t="s">
        <v>70</v>
      </c>
      <c r="F97" s="61" t="s">
        <v>25</v>
      </c>
      <c r="G97" s="61">
        <v>1</v>
      </c>
      <c r="H97">
        <v>14</v>
      </c>
      <c r="I97">
        <v>52</v>
      </c>
      <c r="J97">
        <v>28</v>
      </c>
      <c r="K97">
        <v>24</v>
      </c>
      <c r="L97">
        <v>32</v>
      </c>
      <c r="M97">
        <v>57.5</v>
      </c>
      <c r="N97" t="s">
        <v>78</v>
      </c>
      <c r="O97" t="s">
        <v>86</v>
      </c>
      <c r="P97" t="s">
        <v>51</v>
      </c>
    </row>
    <row r="98" spans="1:16" x14ac:dyDescent="0.25">
      <c r="A98" s="15"/>
      <c r="B98" s="1"/>
      <c r="C98" s="1">
        <v>231000039702</v>
      </c>
      <c r="D98" s="61" t="s">
        <v>70</v>
      </c>
      <c r="E98" s="61" t="s">
        <v>70</v>
      </c>
      <c r="F98" s="61" t="s">
        <v>25</v>
      </c>
      <c r="G98" s="61">
        <v>1</v>
      </c>
      <c r="H98">
        <v>14</v>
      </c>
      <c r="I98">
        <v>42</v>
      </c>
      <c r="J98">
        <v>38</v>
      </c>
      <c r="K98">
        <v>25</v>
      </c>
      <c r="L98">
        <v>32</v>
      </c>
      <c r="M98">
        <v>42</v>
      </c>
      <c r="N98" t="s">
        <v>78</v>
      </c>
      <c r="O98" t="s">
        <v>86</v>
      </c>
      <c r="P98" t="s">
        <v>51</v>
      </c>
    </row>
    <row r="99" spans="1:16" x14ac:dyDescent="0.25">
      <c r="A99" s="15"/>
      <c r="B99" s="1"/>
      <c r="C99" s="1">
        <v>231000039733</v>
      </c>
      <c r="D99" s="61" t="s">
        <v>70</v>
      </c>
      <c r="E99" s="61" t="s">
        <v>70</v>
      </c>
      <c r="F99" s="61" t="s">
        <v>25</v>
      </c>
      <c r="G99" s="61">
        <v>1</v>
      </c>
      <c r="H99">
        <v>14</v>
      </c>
      <c r="I99">
        <v>47</v>
      </c>
      <c r="J99">
        <v>37</v>
      </c>
      <c r="K99">
        <v>20</v>
      </c>
      <c r="L99">
        <v>32</v>
      </c>
      <c r="M99">
        <v>50</v>
      </c>
      <c r="N99" t="s">
        <v>78</v>
      </c>
      <c r="O99" t="s">
        <v>86</v>
      </c>
      <c r="P99" t="s">
        <v>51</v>
      </c>
    </row>
    <row r="100" spans="1:16" x14ac:dyDescent="0.25">
      <c r="A100" s="15"/>
      <c r="B100" s="1"/>
      <c r="C100" s="1">
        <v>231000039765</v>
      </c>
      <c r="D100" s="61" t="s">
        <v>70</v>
      </c>
      <c r="E100" s="61" t="s">
        <v>70</v>
      </c>
      <c r="F100" s="61" t="s">
        <v>25</v>
      </c>
      <c r="G100" s="61">
        <v>1</v>
      </c>
      <c r="H100">
        <v>14</v>
      </c>
      <c r="I100">
        <v>46</v>
      </c>
      <c r="J100">
        <v>30</v>
      </c>
      <c r="K100">
        <v>22</v>
      </c>
      <c r="L100">
        <v>32</v>
      </c>
      <c r="M100">
        <v>44</v>
      </c>
      <c r="N100" t="s">
        <v>78</v>
      </c>
      <c r="O100" t="s">
        <v>86</v>
      </c>
      <c r="P100" t="s">
        <v>51</v>
      </c>
    </row>
    <row r="101" spans="1:16" x14ac:dyDescent="0.25">
      <c r="A101" s="15"/>
      <c r="B101" s="1"/>
      <c r="C101" s="1">
        <v>231000039738</v>
      </c>
      <c r="D101" s="61" t="s">
        <v>70</v>
      </c>
      <c r="E101" s="61" t="s">
        <v>70</v>
      </c>
      <c r="F101" s="61" t="s">
        <v>25</v>
      </c>
      <c r="G101" s="61">
        <v>1</v>
      </c>
      <c r="H101">
        <v>14</v>
      </c>
      <c r="I101">
        <v>45</v>
      </c>
      <c r="J101">
        <v>34</v>
      </c>
      <c r="K101">
        <v>23</v>
      </c>
      <c r="L101">
        <v>32</v>
      </c>
      <c r="M101">
        <v>53.5</v>
      </c>
      <c r="N101" t="s">
        <v>78</v>
      </c>
      <c r="O101" t="s">
        <v>86</v>
      </c>
      <c r="P101" t="s">
        <v>51</v>
      </c>
    </row>
    <row r="102" spans="1:16" x14ac:dyDescent="0.25">
      <c r="A102" s="15"/>
      <c r="B102" s="1"/>
      <c r="C102" s="1">
        <v>231000039735</v>
      </c>
      <c r="D102" s="61" t="s">
        <v>70</v>
      </c>
      <c r="E102" s="61" t="s">
        <v>70</v>
      </c>
      <c r="F102" s="61" t="s">
        <v>25</v>
      </c>
      <c r="G102" s="61">
        <v>1</v>
      </c>
      <c r="H102">
        <v>14</v>
      </c>
      <c r="I102">
        <v>61</v>
      </c>
      <c r="J102">
        <v>31</v>
      </c>
      <c r="K102">
        <v>28</v>
      </c>
      <c r="L102">
        <v>32</v>
      </c>
      <c r="M102">
        <v>87.5</v>
      </c>
      <c r="N102" t="s">
        <v>78</v>
      </c>
      <c r="O102" t="s">
        <v>86</v>
      </c>
      <c r="P102" t="s">
        <v>51</v>
      </c>
    </row>
    <row r="103" spans="1:16" x14ac:dyDescent="0.25">
      <c r="A103" s="15"/>
      <c r="B103" s="1"/>
      <c r="C103" s="1">
        <v>231000039758</v>
      </c>
      <c r="D103" s="61" t="s">
        <v>70</v>
      </c>
      <c r="E103" s="61" t="s">
        <v>70</v>
      </c>
      <c r="F103" s="61" t="s">
        <v>25</v>
      </c>
      <c r="G103" s="61">
        <v>1</v>
      </c>
      <c r="H103">
        <v>14</v>
      </c>
      <c r="I103">
        <v>40</v>
      </c>
      <c r="J103">
        <v>33</v>
      </c>
      <c r="K103">
        <v>18</v>
      </c>
      <c r="L103">
        <v>32</v>
      </c>
      <c r="M103">
        <v>40.5</v>
      </c>
      <c r="N103" t="s">
        <v>78</v>
      </c>
      <c r="O103" t="s">
        <v>86</v>
      </c>
      <c r="P103" t="s">
        <v>51</v>
      </c>
    </row>
    <row r="110" spans="1:16" x14ac:dyDescent="0.25">
      <c r="C110" s="38"/>
    </row>
    <row r="111" spans="1:16" x14ac:dyDescent="0.25">
      <c r="C111" s="38"/>
    </row>
    <row r="112" spans="1:16" x14ac:dyDescent="0.25">
      <c r="C112" s="38"/>
    </row>
    <row r="113" spans="3:8" x14ac:dyDescent="0.25">
      <c r="C113" s="38"/>
    </row>
    <row r="114" spans="3:8" x14ac:dyDescent="0.25">
      <c r="C114" s="38"/>
    </row>
    <row r="115" spans="3:8" x14ac:dyDescent="0.25">
      <c r="C115" s="38"/>
    </row>
    <row r="116" spans="3:8" x14ac:dyDescent="0.25">
      <c r="C116" s="38"/>
    </row>
    <row r="117" spans="3:8" x14ac:dyDescent="0.25">
      <c r="C117" s="1"/>
    </row>
    <row r="118" spans="3:8" x14ac:dyDescent="0.25">
      <c r="C118" s="1"/>
      <c r="H118" s="1"/>
    </row>
    <row r="119" spans="3:8" x14ac:dyDescent="0.25">
      <c r="C119" s="1"/>
      <c r="H119" s="1"/>
    </row>
    <row r="120" spans="3:8" x14ac:dyDescent="0.25">
      <c r="C120" s="1"/>
    </row>
    <row r="121" spans="3:8" x14ac:dyDescent="0.25">
      <c r="C121" s="1"/>
      <c r="H121" s="1"/>
    </row>
    <row r="122" spans="3:8" x14ac:dyDescent="0.25">
      <c r="H12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S30" sqref="S30"/>
    </sheetView>
  </sheetViews>
  <sheetFormatPr defaultRowHeight="15" x14ac:dyDescent="0.25"/>
  <cols>
    <col min="3" max="3" width="15.7109375" bestFit="1" customWidth="1"/>
    <col min="19" max="19" width="16.5703125" customWidth="1"/>
  </cols>
  <sheetData>
    <row r="1" spans="1:19" x14ac:dyDescent="0.25">
      <c r="A1" t="s">
        <v>99</v>
      </c>
    </row>
    <row r="2" spans="1:19" x14ac:dyDescent="0.25">
      <c r="D2" s="11" t="s">
        <v>67</v>
      </c>
      <c r="E2" s="11" t="s">
        <v>39</v>
      </c>
    </row>
    <row r="3" spans="1:19" x14ac:dyDescent="0.25">
      <c r="A3" s="2" t="s">
        <v>34</v>
      </c>
      <c r="B3" s="11" t="s">
        <v>35</v>
      </c>
      <c r="C3" s="11" t="s">
        <v>36</v>
      </c>
      <c r="D3" s="12" t="s">
        <v>37</v>
      </c>
      <c r="E3" s="12" t="s">
        <v>37</v>
      </c>
      <c r="F3" s="12" t="s">
        <v>90</v>
      </c>
      <c r="G3" s="12" t="s">
        <v>91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</row>
    <row r="4" spans="1:19" x14ac:dyDescent="0.25">
      <c r="A4" s="42">
        <v>223</v>
      </c>
      <c r="B4" s="38">
        <v>607576</v>
      </c>
      <c r="C4" s="38">
        <v>228000607576</v>
      </c>
      <c r="D4" s="41">
        <v>206</v>
      </c>
      <c r="E4" s="40">
        <v>506</v>
      </c>
      <c r="F4" s="41">
        <v>2</v>
      </c>
      <c r="G4" s="41" t="s">
        <v>73</v>
      </c>
      <c r="H4">
        <v>23</v>
      </c>
      <c r="I4">
        <v>104</v>
      </c>
      <c r="J4">
        <v>64</v>
      </c>
      <c r="K4">
        <v>43</v>
      </c>
      <c r="L4">
        <v>64</v>
      </c>
      <c r="M4">
        <v>599</v>
      </c>
      <c r="N4" t="s">
        <v>78</v>
      </c>
      <c r="O4" t="s">
        <v>84</v>
      </c>
      <c r="P4" t="s">
        <v>52</v>
      </c>
    </row>
    <row r="5" spans="1:19" x14ac:dyDescent="0.25">
      <c r="A5" s="39">
        <v>47</v>
      </c>
      <c r="B5" s="38">
        <v>111704</v>
      </c>
      <c r="C5" s="38">
        <v>230000111704</v>
      </c>
      <c r="D5" s="41">
        <v>209</v>
      </c>
      <c r="E5" s="41">
        <v>509</v>
      </c>
      <c r="F5" s="41">
        <v>2</v>
      </c>
      <c r="G5" s="41" t="s">
        <v>73</v>
      </c>
      <c r="H5">
        <v>32</v>
      </c>
      <c r="I5">
        <v>95</v>
      </c>
      <c r="J5">
        <v>73</v>
      </c>
      <c r="K5">
        <v>41</v>
      </c>
      <c r="L5" s="43">
        <v>64</v>
      </c>
      <c r="M5">
        <v>416</v>
      </c>
      <c r="N5" t="s">
        <v>78</v>
      </c>
      <c r="O5" t="s">
        <v>84</v>
      </c>
      <c r="P5" t="s">
        <v>52</v>
      </c>
    </row>
    <row r="6" spans="1:19" ht="15.75" thickBot="1" x14ac:dyDescent="0.3">
      <c r="A6" s="39">
        <v>48</v>
      </c>
      <c r="B6" s="38">
        <v>111657</v>
      </c>
      <c r="C6" s="38">
        <v>230000111657</v>
      </c>
      <c r="D6" s="41">
        <v>211</v>
      </c>
      <c r="E6" s="41">
        <v>511</v>
      </c>
      <c r="F6" s="41">
        <v>2</v>
      </c>
      <c r="G6" s="41" t="s">
        <v>73</v>
      </c>
      <c r="H6">
        <v>32</v>
      </c>
      <c r="I6">
        <v>100</v>
      </c>
      <c r="J6">
        <v>72</v>
      </c>
      <c r="K6">
        <v>42</v>
      </c>
      <c r="L6" s="43">
        <v>64</v>
      </c>
      <c r="M6">
        <v>379</v>
      </c>
      <c r="N6" t="s">
        <v>78</v>
      </c>
      <c r="O6" t="s">
        <v>84</v>
      </c>
      <c r="P6" t="s">
        <v>52</v>
      </c>
    </row>
    <row r="7" spans="1:19" ht="15.75" thickBot="1" x14ac:dyDescent="0.3">
      <c r="A7" s="39">
        <v>192</v>
      </c>
      <c r="B7" s="38">
        <v>111547</v>
      </c>
      <c r="C7" s="38">
        <v>230000111547</v>
      </c>
      <c r="D7" s="40">
        <v>212</v>
      </c>
      <c r="E7" s="40">
        <v>512</v>
      </c>
      <c r="F7" s="41">
        <v>2</v>
      </c>
      <c r="G7" s="41" t="s">
        <v>73</v>
      </c>
      <c r="H7">
        <v>32</v>
      </c>
      <c r="I7">
        <v>168</v>
      </c>
      <c r="J7">
        <v>111</v>
      </c>
      <c r="K7">
        <v>53</v>
      </c>
      <c r="L7">
        <v>90</v>
      </c>
      <c r="M7">
        <v>1488</v>
      </c>
      <c r="N7" t="s">
        <v>77</v>
      </c>
      <c r="O7" t="s">
        <v>81</v>
      </c>
      <c r="P7" t="s">
        <v>53</v>
      </c>
      <c r="R7" s="26"/>
      <c r="S7" s="27" t="s">
        <v>96</v>
      </c>
    </row>
    <row r="8" spans="1:19" x14ac:dyDescent="0.25">
      <c r="A8" s="39">
        <v>67</v>
      </c>
      <c r="B8" s="38">
        <v>111583</v>
      </c>
      <c r="C8" s="38">
        <v>230000111583</v>
      </c>
      <c r="D8" s="41">
        <v>218</v>
      </c>
      <c r="E8" s="40">
        <v>518</v>
      </c>
      <c r="F8" s="41">
        <v>2</v>
      </c>
      <c r="G8" s="41" t="s">
        <v>73</v>
      </c>
      <c r="H8">
        <v>32</v>
      </c>
      <c r="I8">
        <v>85</v>
      </c>
      <c r="J8">
        <v>61</v>
      </c>
      <c r="K8">
        <v>55</v>
      </c>
      <c r="L8">
        <v>90</v>
      </c>
      <c r="M8">
        <v>493</v>
      </c>
      <c r="N8" t="s">
        <v>77</v>
      </c>
      <c r="O8" t="s">
        <v>81</v>
      </c>
      <c r="P8" t="s">
        <v>53</v>
      </c>
      <c r="R8" s="22" t="s">
        <v>50</v>
      </c>
      <c r="S8" s="23">
        <f>COUNTIF(P4:P103, "MG")</f>
        <v>15</v>
      </c>
    </row>
    <row r="9" spans="1:19" x14ac:dyDescent="0.25">
      <c r="A9" s="39">
        <v>71</v>
      </c>
      <c r="B9" s="38">
        <v>111599</v>
      </c>
      <c r="C9" s="38">
        <v>230000111599</v>
      </c>
      <c r="D9" s="41">
        <v>226</v>
      </c>
      <c r="E9" s="40">
        <v>526</v>
      </c>
      <c r="F9" s="41">
        <v>2</v>
      </c>
      <c r="G9" s="41" t="s">
        <v>73</v>
      </c>
      <c r="H9">
        <v>32</v>
      </c>
      <c r="I9">
        <v>135</v>
      </c>
      <c r="J9">
        <v>120</v>
      </c>
      <c r="K9">
        <v>75</v>
      </c>
      <c r="L9">
        <v>128</v>
      </c>
      <c r="M9">
        <v>1877</v>
      </c>
      <c r="N9" t="s">
        <v>77</v>
      </c>
      <c r="O9" t="s">
        <v>82</v>
      </c>
      <c r="P9" t="s">
        <v>53</v>
      </c>
      <c r="R9" s="24" t="s">
        <v>51</v>
      </c>
      <c r="S9" s="25">
        <f>COUNTIF(P4:P103, "CG")</f>
        <v>15</v>
      </c>
    </row>
    <row r="10" spans="1:19" x14ac:dyDescent="0.25">
      <c r="A10" s="39">
        <v>78</v>
      </c>
      <c r="B10" s="38">
        <v>111732</v>
      </c>
      <c r="C10" s="38">
        <v>230000111732</v>
      </c>
      <c r="D10" s="41">
        <v>228</v>
      </c>
      <c r="E10" s="40">
        <v>528</v>
      </c>
      <c r="F10" s="41">
        <v>2</v>
      </c>
      <c r="G10" s="41" t="s">
        <v>73</v>
      </c>
      <c r="H10">
        <v>32</v>
      </c>
      <c r="I10">
        <v>210</v>
      </c>
      <c r="J10">
        <v>158</v>
      </c>
      <c r="K10">
        <v>107</v>
      </c>
      <c r="L10">
        <v>180</v>
      </c>
      <c r="M10">
        <v>3929</v>
      </c>
      <c r="N10" t="s">
        <v>77</v>
      </c>
      <c r="O10" t="s">
        <v>79</v>
      </c>
      <c r="P10" t="s">
        <v>60</v>
      </c>
      <c r="R10" s="24" t="s">
        <v>52</v>
      </c>
      <c r="S10" s="25">
        <f>COUNTIF(P4:P103, "VCG")</f>
        <v>23</v>
      </c>
    </row>
    <row r="11" spans="1:19" x14ac:dyDescent="0.25">
      <c r="A11" s="42">
        <v>257</v>
      </c>
      <c r="B11" s="38">
        <v>607528</v>
      </c>
      <c r="C11" s="38">
        <v>228000607528</v>
      </c>
      <c r="D11" s="41">
        <v>230</v>
      </c>
      <c r="E11" s="40">
        <v>530</v>
      </c>
      <c r="F11" s="41">
        <v>2</v>
      </c>
      <c r="G11" s="41" t="s">
        <v>73</v>
      </c>
      <c r="H11">
        <v>23</v>
      </c>
      <c r="I11">
        <v>84</v>
      </c>
      <c r="J11">
        <v>69</v>
      </c>
      <c r="K11">
        <v>41</v>
      </c>
      <c r="L11" s="43">
        <v>64</v>
      </c>
      <c r="M11" s="43">
        <v>409</v>
      </c>
      <c r="N11" t="s">
        <v>78</v>
      </c>
      <c r="O11" t="s">
        <v>84</v>
      </c>
      <c r="P11" t="s">
        <v>52</v>
      </c>
      <c r="R11" s="24" t="s">
        <v>53</v>
      </c>
      <c r="S11" s="25">
        <f>COUNTIF(P4:P103, "SC")</f>
        <v>33</v>
      </c>
    </row>
    <row r="12" spans="1:19" x14ac:dyDescent="0.25">
      <c r="A12" s="42">
        <v>271</v>
      </c>
      <c r="B12" s="38">
        <v>607506</v>
      </c>
      <c r="C12" s="38">
        <v>228000607506</v>
      </c>
      <c r="D12" s="41">
        <v>234</v>
      </c>
      <c r="E12" s="40">
        <v>534</v>
      </c>
      <c r="F12" s="41">
        <v>2</v>
      </c>
      <c r="G12" s="41" t="s">
        <v>73</v>
      </c>
      <c r="H12">
        <v>23</v>
      </c>
      <c r="I12">
        <v>87</v>
      </c>
      <c r="J12">
        <v>72</v>
      </c>
      <c r="K12">
        <v>35</v>
      </c>
      <c r="L12" s="43">
        <v>64</v>
      </c>
      <c r="M12" s="43">
        <v>423</v>
      </c>
      <c r="N12" t="s">
        <v>78</v>
      </c>
      <c r="O12" t="s">
        <v>84</v>
      </c>
      <c r="P12" t="s">
        <v>52</v>
      </c>
      <c r="R12" s="24" t="s">
        <v>60</v>
      </c>
      <c r="S12" s="25">
        <f>COUNTIF(P4:P103, "LC")</f>
        <v>10</v>
      </c>
    </row>
    <row r="13" spans="1:19" ht="15.75" thickBot="1" x14ac:dyDescent="0.3">
      <c r="A13" s="39">
        <v>26</v>
      </c>
      <c r="B13" s="38">
        <v>111621</v>
      </c>
      <c r="C13" s="38">
        <v>230000111621</v>
      </c>
      <c r="D13" s="41">
        <v>236</v>
      </c>
      <c r="E13" s="40">
        <v>536</v>
      </c>
      <c r="F13" s="41">
        <v>2</v>
      </c>
      <c r="G13" s="41" t="s">
        <v>73</v>
      </c>
      <c r="H13">
        <v>32</v>
      </c>
      <c r="I13">
        <v>118</v>
      </c>
      <c r="J13">
        <v>79</v>
      </c>
      <c r="K13">
        <v>65</v>
      </c>
      <c r="L13">
        <v>90</v>
      </c>
      <c r="M13">
        <v>1151</v>
      </c>
      <c r="N13" t="s">
        <v>77</v>
      </c>
      <c r="O13" t="s">
        <v>81</v>
      </c>
      <c r="P13" t="s">
        <v>53</v>
      </c>
      <c r="R13" s="29" t="s">
        <v>64</v>
      </c>
      <c r="S13" s="25">
        <f>COUNTIF(P4:P103, "SB")</f>
        <v>4</v>
      </c>
    </row>
    <row r="14" spans="1:19" ht="15.75" thickBot="1" x14ac:dyDescent="0.3">
      <c r="A14" s="39">
        <v>29</v>
      </c>
      <c r="B14" s="38">
        <v>111671</v>
      </c>
      <c r="C14" s="38">
        <v>230000111671</v>
      </c>
      <c r="D14" s="41">
        <v>239</v>
      </c>
      <c r="E14" s="41">
        <v>539</v>
      </c>
      <c r="F14" s="41">
        <v>2</v>
      </c>
      <c r="G14" s="41" t="s">
        <v>73</v>
      </c>
      <c r="H14">
        <v>32</v>
      </c>
      <c r="I14">
        <v>110</v>
      </c>
      <c r="J14">
        <v>93</v>
      </c>
      <c r="K14">
        <v>42</v>
      </c>
      <c r="L14">
        <v>90</v>
      </c>
      <c r="M14">
        <v>657</v>
      </c>
      <c r="N14" t="s">
        <v>77</v>
      </c>
      <c r="O14" t="s">
        <v>81</v>
      </c>
      <c r="P14" t="s">
        <v>53</v>
      </c>
      <c r="R14" s="30" t="s">
        <v>63</v>
      </c>
      <c r="S14" s="31">
        <f>SUM(S8:S13)</f>
        <v>100</v>
      </c>
    </row>
    <row r="15" spans="1:19" x14ac:dyDescent="0.25">
      <c r="A15" s="39">
        <v>37</v>
      </c>
      <c r="B15" s="38">
        <v>111629</v>
      </c>
      <c r="C15" s="38">
        <v>230000111629</v>
      </c>
      <c r="D15" s="41">
        <v>244</v>
      </c>
      <c r="E15" s="40">
        <v>544</v>
      </c>
      <c r="F15" s="41">
        <v>2</v>
      </c>
      <c r="G15" s="41" t="s">
        <v>73</v>
      </c>
      <c r="H15">
        <v>32</v>
      </c>
      <c r="I15">
        <v>155</v>
      </c>
      <c r="J15">
        <v>132</v>
      </c>
      <c r="K15">
        <v>54</v>
      </c>
      <c r="L15">
        <v>128</v>
      </c>
      <c r="M15">
        <v>1834</v>
      </c>
      <c r="N15" t="s">
        <v>77</v>
      </c>
      <c r="O15" t="s">
        <v>82</v>
      </c>
      <c r="P15" t="s">
        <v>53</v>
      </c>
    </row>
    <row r="16" spans="1:19" ht="15.75" thickBot="1" x14ac:dyDescent="0.3">
      <c r="A16" s="42">
        <v>284</v>
      </c>
      <c r="B16" s="38">
        <v>607564</v>
      </c>
      <c r="C16" s="38">
        <v>228000607564</v>
      </c>
      <c r="D16" s="41">
        <v>245</v>
      </c>
      <c r="E16" s="40">
        <v>545</v>
      </c>
      <c r="F16" s="41">
        <v>2</v>
      </c>
      <c r="G16" s="41" t="s">
        <v>73</v>
      </c>
      <c r="H16">
        <v>23</v>
      </c>
      <c r="I16">
        <v>108</v>
      </c>
      <c r="J16">
        <v>64</v>
      </c>
      <c r="K16">
        <v>45</v>
      </c>
      <c r="L16">
        <v>64</v>
      </c>
      <c r="M16">
        <v>477</v>
      </c>
      <c r="N16" t="s">
        <v>78</v>
      </c>
      <c r="O16" t="s">
        <v>84</v>
      </c>
      <c r="P16" t="s">
        <v>52</v>
      </c>
    </row>
    <row r="17" spans="1:20" ht="15.75" thickBot="1" x14ac:dyDescent="0.3">
      <c r="A17" s="39">
        <v>72</v>
      </c>
      <c r="B17" s="38">
        <v>111658</v>
      </c>
      <c r="C17" s="38">
        <v>230000111658</v>
      </c>
      <c r="D17" s="41">
        <v>247</v>
      </c>
      <c r="E17" s="41">
        <v>547</v>
      </c>
      <c r="F17" s="41">
        <v>2</v>
      </c>
      <c r="G17" s="41" t="s">
        <v>73</v>
      </c>
      <c r="H17">
        <v>32</v>
      </c>
      <c r="I17">
        <v>90</v>
      </c>
      <c r="J17">
        <v>83</v>
      </c>
      <c r="K17">
        <v>56</v>
      </c>
      <c r="L17">
        <v>90</v>
      </c>
      <c r="M17">
        <v>732</v>
      </c>
      <c r="N17" t="s">
        <v>77</v>
      </c>
      <c r="O17" t="s">
        <v>81</v>
      </c>
      <c r="P17" t="s">
        <v>53</v>
      </c>
      <c r="R17" s="72"/>
      <c r="S17" s="71" t="s">
        <v>73</v>
      </c>
      <c r="T17" s="31" t="s">
        <v>74</v>
      </c>
    </row>
    <row r="18" spans="1:20" x14ac:dyDescent="0.25">
      <c r="A18" s="39">
        <v>25</v>
      </c>
      <c r="B18" s="38">
        <v>111718</v>
      </c>
      <c r="C18" s="38">
        <v>230000111718</v>
      </c>
      <c r="D18" s="41">
        <v>248</v>
      </c>
      <c r="E18" s="40">
        <v>548</v>
      </c>
      <c r="F18" s="41">
        <v>2</v>
      </c>
      <c r="G18" s="41" t="s">
        <v>73</v>
      </c>
      <c r="H18">
        <v>32</v>
      </c>
      <c r="I18">
        <v>85</v>
      </c>
      <c r="J18">
        <v>72</v>
      </c>
      <c r="K18">
        <v>57</v>
      </c>
      <c r="L18">
        <v>90</v>
      </c>
      <c r="M18">
        <v>509</v>
      </c>
      <c r="N18" t="s">
        <v>77</v>
      </c>
      <c r="O18" t="s">
        <v>81</v>
      </c>
      <c r="P18" t="s">
        <v>53</v>
      </c>
      <c r="R18" s="24" t="s">
        <v>50</v>
      </c>
      <c r="S18" s="69">
        <f>COUNTIF(P4:P53, "MG")</f>
        <v>7</v>
      </c>
      <c r="T18" s="25">
        <f>COUNTIF(P54:P103, "MG")</f>
        <v>8</v>
      </c>
    </row>
    <row r="19" spans="1:20" x14ac:dyDescent="0.25">
      <c r="A19" s="39">
        <v>34</v>
      </c>
      <c r="B19" s="38">
        <v>111586</v>
      </c>
      <c r="C19" s="38">
        <v>230000111586</v>
      </c>
      <c r="D19" s="41">
        <v>254</v>
      </c>
      <c r="E19" s="40">
        <v>554</v>
      </c>
      <c r="F19" s="41">
        <v>2</v>
      </c>
      <c r="G19" s="41" t="s">
        <v>73</v>
      </c>
      <c r="H19">
        <v>32</v>
      </c>
      <c r="I19">
        <v>135</v>
      </c>
      <c r="J19">
        <v>97</v>
      </c>
      <c r="K19">
        <v>68</v>
      </c>
      <c r="L19">
        <v>128</v>
      </c>
      <c r="M19">
        <v>1766</v>
      </c>
      <c r="N19" t="s">
        <v>77</v>
      </c>
      <c r="O19" t="s">
        <v>82</v>
      </c>
      <c r="P19" t="s">
        <v>53</v>
      </c>
      <c r="R19" s="24" t="s">
        <v>51</v>
      </c>
      <c r="S19" s="69">
        <f>COUNTIF(P4:P53, "CG")</f>
        <v>8</v>
      </c>
      <c r="T19" s="25">
        <f>COUNTIF(P54:P103, "CG")</f>
        <v>7</v>
      </c>
    </row>
    <row r="20" spans="1:20" x14ac:dyDescent="0.25">
      <c r="A20" s="42">
        <v>264</v>
      </c>
      <c r="B20" s="38">
        <v>607561</v>
      </c>
      <c r="C20" s="38">
        <v>228000607561</v>
      </c>
      <c r="D20" s="41">
        <v>255</v>
      </c>
      <c r="E20" s="41">
        <v>555</v>
      </c>
      <c r="F20" s="41">
        <v>2</v>
      </c>
      <c r="G20" s="41" t="s">
        <v>73</v>
      </c>
      <c r="H20">
        <v>23</v>
      </c>
      <c r="I20">
        <v>106</v>
      </c>
      <c r="J20">
        <v>53</v>
      </c>
      <c r="K20">
        <v>49</v>
      </c>
      <c r="L20" s="43">
        <v>64</v>
      </c>
      <c r="M20" s="43">
        <v>350</v>
      </c>
      <c r="N20" t="s">
        <v>78</v>
      </c>
      <c r="O20" t="s">
        <v>84</v>
      </c>
      <c r="P20" t="s">
        <v>52</v>
      </c>
      <c r="R20" s="24" t="s">
        <v>52</v>
      </c>
      <c r="S20" s="69">
        <f>COUNTIF(P4:P53, "VCG")</f>
        <v>12</v>
      </c>
      <c r="T20" s="25">
        <f>COUNTIF(P54:P103, "VCG")</f>
        <v>11</v>
      </c>
    </row>
    <row r="21" spans="1:20" x14ac:dyDescent="0.25">
      <c r="A21" s="39">
        <v>76</v>
      </c>
      <c r="B21" s="38">
        <v>111738</v>
      </c>
      <c r="C21" s="38">
        <v>230000111738</v>
      </c>
      <c r="D21" s="41">
        <v>259</v>
      </c>
      <c r="E21" s="41">
        <v>559</v>
      </c>
      <c r="F21" s="41">
        <v>2</v>
      </c>
      <c r="G21" s="41" t="s">
        <v>73</v>
      </c>
      <c r="H21">
        <v>32</v>
      </c>
      <c r="I21">
        <v>140</v>
      </c>
      <c r="J21">
        <v>110</v>
      </c>
      <c r="K21">
        <v>77</v>
      </c>
      <c r="L21">
        <v>128</v>
      </c>
      <c r="M21">
        <v>1999</v>
      </c>
      <c r="N21" t="s">
        <v>77</v>
      </c>
      <c r="O21" t="s">
        <v>82</v>
      </c>
      <c r="P21" t="s">
        <v>53</v>
      </c>
      <c r="R21" s="24" t="s">
        <v>53</v>
      </c>
      <c r="S21" s="69">
        <f>COUNTIF(P4:P53, "SC")</f>
        <v>16</v>
      </c>
      <c r="T21" s="25">
        <f>COUNTIF(P54:P103, "SC")</f>
        <v>17</v>
      </c>
    </row>
    <row r="22" spans="1:20" x14ac:dyDescent="0.25">
      <c r="A22" s="44">
        <v>288</v>
      </c>
      <c r="B22" s="45">
        <v>111634</v>
      </c>
      <c r="C22" s="47">
        <v>230000111634</v>
      </c>
      <c r="D22" s="41">
        <v>261</v>
      </c>
      <c r="E22" s="41">
        <v>561</v>
      </c>
      <c r="F22" s="41">
        <v>2</v>
      </c>
      <c r="G22" s="41" t="s">
        <v>73</v>
      </c>
      <c r="H22" s="43">
        <v>32</v>
      </c>
      <c r="I22" s="43">
        <v>367</v>
      </c>
      <c r="J22" s="43">
        <v>215</v>
      </c>
      <c r="K22" s="43">
        <v>128</v>
      </c>
      <c r="L22" s="43">
        <v>256</v>
      </c>
      <c r="M22" s="43">
        <v>16700</v>
      </c>
      <c r="N22" t="s">
        <v>77</v>
      </c>
      <c r="O22" t="s">
        <v>80</v>
      </c>
      <c r="P22" t="s">
        <v>60</v>
      </c>
      <c r="R22" s="24" t="s">
        <v>60</v>
      </c>
      <c r="S22" s="69">
        <f>COUNTIF(P4:P53, "LC")</f>
        <v>5</v>
      </c>
      <c r="T22" s="25">
        <f>COUNTIF(P54:P103, "LC")</f>
        <v>5</v>
      </c>
    </row>
    <row r="23" spans="1:20" x14ac:dyDescent="0.25">
      <c r="A23" s="39">
        <v>68</v>
      </c>
      <c r="B23" s="38">
        <v>111719</v>
      </c>
      <c r="C23" s="38">
        <v>230000111719</v>
      </c>
      <c r="D23" s="41">
        <v>263</v>
      </c>
      <c r="E23" s="41">
        <v>563</v>
      </c>
      <c r="F23" s="41">
        <v>2</v>
      </c>
      <c r="G23" s="41" t="s">
        <v>73</v>
      </c>
      <c r="H23">
        <v>32</v>
      </c>
      <c r="I23">
        <v>165</v>
      </c>
      <c r="J23">
        <v>110</v>
      </c>
      <c r="K23">
        <v>61</v>
      </c>
      <c r="L23">
        <v>128</v>
      </c>
      <c r="M23">
        <v>1712</v>
      </c>
      <c r="N23" t="s">
        <v>77</v>
      </c>
      <c r="O23" t="s">
        <v>82</v>
      </c>
      <c r="P23" t="s">
        <v>53</v>
      </c>
      <c r="R23" s="29" t="s">
        <v>64</v>
      </c>
      <c r="S23" s="69">
        <f>COUNTIF(P4:P53, "SB")</f>
        <v>2</v>
      </c>
      <c r="T23" s="25">
        <f>COUNTIF(P54:P103, "SB")</f>
        <v>2</v>
      </c>
    </row>
    <row r="24" spans="1:20" ht="15.75" thickBot="1" x14ac:dyDescent="0.3">
      <c r="A24" s="44">
        <v>292</v>
      </c>
      <c r="B24" s="45">
        <v>111587</v>
      </c>
      <c r="C24" s="38">
        <v>230000111587</v>
      </c>
      <c r="D24" s="41">
        <v>264</v>
      </c>
      <c r="E24" s="40">
        <v>564</v>
      </c>
      <c r="F24" s="41">
        <v>2</v>
      </c>
      <c r="G24" s="41" t="s">
        <v>73</v>
      </c>
      <c r="H24" s="43">
        <v>32</v>
      </c>
      <c r="I24" s="43">
        <v>320</v>
      </c>
      <c r="J24" s="43">
        <v>235</v>
      </c>
      <c r="K24" s="43">
        <v>105</v>
      </c>
      <c r="L24" s="43">
        <v>256</v>
      </c>
      <c r="M24" s="43">
        <v>11600</v>
      </c>
      <c r="N24" t="s">
        <v>77</v>
      </c>
      <c r="O24" t="s">
        <v>80</v>
      </c>
      <c r="P24" t="s">
        <v>60</v>
      </c>
      <c r="R24" s="33" t="s">
        <v>63</v>
      </c>
      <c r="S24" s="70">
        <f>SUM(S18:S23)</f>
        <v>50</v>
      </c>
      <c r="T24" s="53">
        <f>SUM(T18:T23)</f>
        <v>50</v>
      </c>
    </row>
    <row r="25" spans="1:20" x14ac:dyDescent="0.25">
      <c r="A25" s="39">
        <v>39</v>
      </c>
      <c r="B25" s="38">
        <v>111603</v>
      </c>
      <c r="C25" s="38">
        <v>230000111603</v>
      </c>
      <c r="D25" s="41">
        <v>266</v>
      </c>
      <c r="E25" s="40">
        <v>566</v>
      </c>
      <c r="F25" s="41">
        <v>2</v>
      </c>
      <c r="G25" s="41" t="s">
        <v>73</v>
      </c>
      <c r="H25">
        <v>32</v>
      </c>
      <c r="I25">
        <v>181</v>
      </c>
      <c r="J25">
        <v>125</v>
      </c>
      <c r="K25">
        <v>100</v>
      </c>
      <c r="L25">
        <v>128</v>
      </c>
      <c r="M25">
        <v>3827</v>
      </c>
      <c r="N25" t="s">
        <v>77</v>
      </c>
      <c r="O25" t="s">
        <v>82</v>
      </c>
      <c r="P25" t="s">
        <v>53</v>
      </c>
    </row>
    <row r="26" spans="1:20" x14ac:dyDescent="0.25">
      <c r="A26" s="42">
        <v>274</v>
      </c>
      <c r="B26" s="38">
        <v>607538</v>
      </c>
      <c r="C26" s="38">
        <v>228000607538</v>
      </c>
      <c r="D26" s="41">
        <v>267</v>
      </c>
      <c r="E26" s="41">
        <v>567</v>
      </c>
      <c r="F26" s="41">
        <v>2</v>
      </c>
      <c r="G26" s="41" t="s">
        <v>73</v>
      </c>
      <c r="H26">
        <v>23</v>
      </c>
      <c r="I26">
        <v>74</v>
      </c>
      <c r="J26">
        <v>53</v>
      </c>
      <c r="K26">
        <v>22</v>
      </c>
      <c r="L26" s="43">
        <v>64</v>
      </c>
      <c r="M26" s="43">
        <v>257</v>
      </c>
      <c r="N26" t="s">
        <v>78</v>
      </c>
      <c r="O26" t="s">
        <v>84</v>
      </c>
      <c r="P26" t="s">
        <v>52</v>
      </c>
    </row>
    <row r="27" spans="1:20" x14ac:dyDescent="0.25">
      <c r="A27" s="39">
        <v>66</v>
      </c>
      <c r="B27" s="38">
        <v>111660</v>
      </c>
      <c r="C27" s="38">
        <v>230000111660</v>
      </c>
      <c r="D27" s="41">
        <v>274</v>
      </c>
      <c r="E27" s="40">
        <v>574</v>
      </c>
      <c r="F27" s="41">
        <v>2</v>
      </c>
      <c r="G27" s="41" t="s">
        <v>73</v>
      </c>
      <c r="H27">
        <v>32</v>
      </c>
      <c r="I27">
        <v>112</v>
      </c>
      <c r="J27">
        <v>87</v>
      </c>
      <c r="K27">
        <v>57</v>
      </c>
      <c r="L27">
        <v>90</v>
      </c>
      <c r="M27">
        <v>727</v>
      </c>
      <c r="N27" t="s">
        <v>77</v>
      </c>
      <c r="O27" t="s">
        <v>81</v>
      </c>
      <c r="P27" t="s">
        <v>53</v>
      </c>
    </row>
    <row r="28" spans="1:20" x14ac:dyDescent="0.25">
      <c r="A28" s="39">
        <v>102</v>
      </c>
      <c r="B28" s="38">
        <v>111602</v>
      </c>
      <c r="C28" s="38">
        <v>230000111602</v>
      </c>
      <c r="D28" s="41">
        <v>275</v>
      </c>
      <c r="E28" s="41">
        <v>575</v>
      </c>
      <c r="F28" s="41">
        <v>2</v>
      </c>
      <c r="G28" s="41" t="s">
        <v>73</v>
      </c>
      <c r="H28">
        <v>32</v>
      </c>
      <c r="I28">
        <v>178</v>
      </c>
      <c r="J28">
        <v>155</v>
      </c>
      <c r="K28">
        <v>48</v>
      </c>
      <c r="L28">
        <v>180</v>
      </c>
      <c r="M28">
        <v>2087</v>
      </c>
      <c r="N28" t="s">
        <v>77</v>
      </c>
      <c r="O28" t="s">
        <v>79</v>
      </c>
      <c r="P28" t="s">
        <v>60</v>
      </c>
    </row>
    <row r="29" spans="1:20" x14ac:dyDescent="0.25">
      <c r="A29" s="39">
        <v>107</v>
      </c>
      <c r="B29" s="38">
        <v>111645</v>
      </c>
      <c r="C29" s="38">
        <v>230000111645</v>
      </c>
      <c r="D29" s="41">
        <v>276</v>
      </c>
      <c r="E29" s="40">
        <v>576</v>
      </c>
      <c r="F29" s="41">
        <v>2</v>
      </c>
      <c r="G29" s="41" t="s">
        <v>73</v>
      </c>
      <c r="H29">
        <v>32</v>
      </c>
      <c r="I29">
        <v>134</v>
      </c>
      <c r="J29">
        <v>101</v>
      </c>
      <c r="K29">
        <v>91</v>
      </c>
      <c r="L29">
        <v>128</v>
      </c>
      <c r="M29">
        <v>2037</v>
      </c>
      <c r="N29" t="s">
        <v>77</v>
      </c>
      <c r="O29" t="s">
        <v>82</v>
      </c>
      <c r="P29" t="s">
        <v>53</v>
      </c>
    </row>
    <row r="30" spans="1:20" x14ac:dyDescent="0.25">
      <c r="A30" s="42">
        <v>280</v>
      </c>
      <c r="B30" s="38">
        <v>607547</v>
      </c>
      <c r="C30" s="38">
        <v>228000607547</v>
      </c>
      <c r="D30" s="41">
        <v>277</v>
      </c>
      <c r="E30" s="41">
        <v>577</v>
      </c>
      <c r="F30" s="41">
        <v>2</v>
      </c>
      <c r="G30" s="41" t="s">
        <v>73</v>
      </c>
      <c r="H30">
        <v>23</v>
      </c>
      <c r="I30">
        <v>80</v>
      </c>
      <c r="J30">
        <v>70</v>
      </c>
      <c r="K30">
        <v>43</v>
      </c>
      <c r="L30" s="43">
        <v>64</v>
      </c>
      <c r="M30" s="43">
        <v>370</v>
      </c>
      <c r="N30" t="s">
        <v>78</v>
      </c>
      <c r="O30" t="s">
        <v>84</v>
      </c>
      <c r="P30" t="s">
        <v>52</v>
      </c>
    </row>
    <row r="31" spans="1:20" x14ac:dyDescent="0.25">
      <c r="A31" s="44">
        <v>290</v>
      </c>
      <c r="B31" s="45">
        <v>111729</v>
      </c>
      <c r="C31" s="38">
        <v>230000111729</v>
      </c>
      <c r="D31" s="41">
        <v>281</v>
      </c>
      <c r="E31" s="41">
        <v>581</v>
      </c>
      <c r="F31" s="41">
        <v>2</v>
      </c>
      <c r="G31" s="41" t="s">
        <v>73</v>
      </c>
      <c r="H31" s="43">
        <v>32</v>
      </c>
      <c r="I31" s="43">
        <v>346</v>
      </c>
      <c r="J31" s="43">
        <v>280</v>
      </c>
      <c r="K31" s="43">
        <v>115</v>
      </c>
      <c r="L31" t="s">
        <v>68</v>
      </c>
      <c r="M31" s="43">
        <v>21300</v>
      </c>
      <c r="N31" t="s">
        <v>76</v>
      </c>
      <c r="O31" t="s">
        <v>69</v>
      </c>
      <c r="P31" t="s">
        <v>64</v>
      </c>
    </row>
    <row r="32" spans="1:20" x14ac:dyDescent="0.25">
      <c r="A32" s="42">
        <v>275</v>
      </c>
      <c r="B32" s="38">
        <v>607539</v>
      </c>
      <c r="C32" s="38">
        <v>228000607539</v>
      </c>
      <c r="D32" s="41">
        <v>284</v>
      </c>
      <c r="E32" s="40">
        <v>584</v>
      </c>
      <c r="F32" s="41">
        <v>2</v>
      </c>
      <c r="G32" s="41" t="s">
        <v>73</v>
      </c>
      <c r="H32">
        <v>23</v>
      </c>
      <c r="I32">
        <v>110</v>
      </c>
      <c r="J32">
        <v>63</v>
      </c>
      <c r="K32">
        <v>31</v>
      </c>
      <c r="L32" s="43">
        <v>64</v>
      </c>
      <c r="M32" s="43">
        <v>372</v>
      </c>
      <c r="N32" t="s">
        <v>78</v>
      </c>
      <c r="O32" t="s">
        <v>84</v>
      </c>
      <c r="P32" t="s">
        <v>52</v>
      </c>
    </row>
    <row r="33" spans="1:16" x14ac:dyDescent="0.25">
      <c r="A33" s="39">
        <v>101</v>
      </c>
      <c r="B33" s="38">
        <v>111709</v>
      </c>
      <c r="C33" s="38">
        <v>230000111709</v>
      </c>
      <c r="D33" s="41">
        <v>285</v>
      </c>
      <c r="E33" s="41">
        <v>585</v>
      </c>
      <c r="F33" s="41">
        <v>2</v>
      </c>
      <c r="G33" s="41" t="s">
        <v>73</v>
      </c>
      <c r="H33">
        <v>32</v>
      </c>
      <c r="I33">
        <v>201</v>
      </c>
      <c r="J33">
        <v>182</v>
      </c>
      <c r="K33">
        <v>58</v>
      </c>
      <c r="L33">
        <v>180</v>
      </c>
      <c r="M33">
        <v>3584</v>
      </c>
      <c r="N33" t="s">
        <v>77</v>
      </c>
      <c r="O33" t="s">
        <v>79</v>
      </c>
      <c r="P33" t="s">
        <v>60</v>
      </c>
    </row>
    <row r="34" spans="1:16" x14ac:dyDescent="0.25">
      <c r="A34" s="39">
        <v>15</v>
      </c>
      <c r="B34" s="38">
        <v>111605</v>
      </c>
      <c r="C34" s="38">
        <v>230000111605</v>
      </c>
      <c r="D34" s="41">
        <v>286</v>
      </c>
      <c r="E34" s="40">
        <v>586</v>
      </c>
      <c r="F34" s="41">
        <v>2</v>
      </c>
      <c r="G34" s="41" t="s">
        <v>73</v>
      </c>
      <c r="H34">
        <v>32</v>
      </c>
      <c r="I34">
        <v>140</v>
      </c>
      <c r="J34">
        <v>121</v>
      </c>
      <c r="K34">
        <v>59</v>
      </c>
      <c r="L34">
        <v>128</v>
      </c>
      <c r="M34">
        <v>1380</v>
      </c>
      <c r="N34" t="s">
        <v>77</v>
      </c>
      <c r="O34" t="s">
        <v>82</v>
      </c>
      <c r="P34" t="s">
        <v>53</v>
      </c>
    </row>
    <row r="35" spans="1:16" x14ac:dyDescent="0.25">
      <c r="A35" s="39">
        <v>73</v>
      </c>
      <c r="B35" s="38">
        <v>111694</v>
      </c>
      <c r="C35" s="38">
        <v>230000111694</v>
      </c>
      <c r="D35" s="41">
        <v>287</v>
      </c>
      <c r="E35" s="41">
        <v>587</v>
      </c>
      <c r="F35" s="41">
        <v>2</v>
      </c>
      <c r="G35" s="41" t="s">
        <v>73</v>
      </c>
      <c r="H35">
        <v>32</v>
      </c>
      <c r="I35">
        <v>150</v>
      </c>
      <c r="J35">
        <v>109</v>
      </c>
      <c r="K35">
        <v>88</v>
      </c>
      <c r="L35">
        <v>128</v>
      </c>
      <c r="M35">
        <v>1738</v>
      </c>
      <c r="N35" t="s">
        <v>77</v>
      </c>
      <c r="O35" t="s">
        <v>82</v>
      </c>
      <c r="P35" t="s">
        <v>53</v>
      </c>
    </row>
    <row r="36" spans="1:16" x14ac:dyDescent="0.25">
      <c r="A36" s="42">
        <v>258</v>
      </c>
      <c r="B36" s="38">
        <v>607569</v>
      </c>
      <c r="C36" s="38">
        <v>228000607569</v>
      </c>
      <c r="D36" s="41">
        <v>295</v>
      </c>
      <c r="E36" s="41">
        <v>595</v>
      </c>
      <c r="F36" s="41">
        <v>2</v>
      </c>
      <c r="G36" s="41" t="s">
        <v>73</v>
      </c>
      <c r="H36">
        <v>23</v>
      </c>
      <c r="I36">
        <v>99</v>
      </c>
      <c r="J36">
        <v>78</v>
      </c>
      <c r="K36">
        <v>44</v>
      </c>
      <c r="L36" s="43">
        <v>64</v>
      </c>
      <c r="M36" s="43">
        <v>493</v>
      </c>
      <c r="N36" t="s">
        <v>78</v>
      </c>
      <c r="O36" t="s">
        <v>84</v>
      </c>
      <c r="P36" t="s">
        <v>52</v>
      </c>
    </row>
    <row r="37" spans="1:16" x14ac:dyDescent="0.25">
      <c r="A37" s="42">
        <v>251</v>
      </c>
      <c r="B37" s="38">
        <v>607558</v>
      </c>
      <c r="C37" s="38">
        <v>228000607558</v>
      </c>
      <c r="D37" s="41">
        <v>296</v>
      </c>
      <c r="E37" s="40">
        <v>596</v>
      </c>
      <c r="F37" s="41">
        <v>2</v>
      </c>
      <c r="G37" s="41" t="s">
        <v>73</v>
      </c>
      <c r="H37">
        <v>23</v>
      </c>
      <c r="I37">
        <v>88</v>
      </c>
      <c r="J37">
        <v>73</v>
      </c>
      <c r="K37">
        <v>38</v>
      </c>
      <c r="L37" s="43">
        <v>64</v>
      </c>
      <c r="M37" s="43">
        <v>444</v>
      </c>
      <c r="N37" t="s">
        <v>78</v>
      </c>
      <c r="O37" t="s">
        <v>84</v>
      </c>
      <c r="P37" t="s">
        <v>52</v>
      </c>
    </row>
    <row r="38" spans="1:16" x14ac:dyDescent="0.25">
      <c r="A38" s="15"/>
      <c r="B38" s="1"/>
      <c r="C38" s="1">
        <v>226001370321</v>
      </c>
      <c r="D38" s="61" t="s">
        <v>70</v>
      </c>
      <c r="E38" s="61" t="s">
        <v>70</v>
      </c>
      <c r="F38" s="61" t="s">
        <v>25</v>
      </c>
      <c r="G38" s="61" t="s">
        <v>73</v>
      </c>
      <c r="H38">
        <v>12</v>
      </c>
      <c r="I38">
        <v>25</v>
      </c>
      <c r="J38">
        <v>12</v>
      </c>
      <c r="K38">
        <v>7</v>
      </c>
      <c r="L38">
        <v>16</v>
      </c>
      <c r="M38">
        <v>3.9580000000000002</v>
      </c>
      <c r="N38" t="s">
        <v>78</v>
      </c>
      <c r="O38" t="s">
        <v>85</v>
      </c>
      <c r="P38" t="s">
        <v>50</v>
      </c>
    </row>
    <row r="39" spans="1:16" x14ac:dyDescent="0.25">
      <c r="A39" s="15"/>
      <c r="B39" s="1"/>
      <c r="C39" s="1">
        <v>231000039788</v>
      </c>
      <c r="D39" s="61" t="s">
        <v>70</v>
      </c>
      <c r="E39" s="61" t="s">
        <v>70</v>
      </c>
      <c r="F39" s="61" t="s">
        <v>25</v>
      </c>
      <c r="G39" s="61" t="s">
        <v>73</v>
      </c>
      <c r="H39">
        <v>14</v>
      </c>
      <c r="I39">
        <v>51</v>
      </c>
      <c r="J39">
        <v>36</v>
      </c>
      <c r="K39">
        <v>18</v>
      </c>
      <c r="L39">
        <v>32</v>
      </c>
      <c r="M39">
        <v>65</v>
      </c>
      <c r="N39" t="s">
        <v>78</v>
      </c>
      <c r="O39" t="s">
        <v>86</v>
      </c>
      <c r="P39" t="s">
        <v>51</v>
      </c>
    </row>
    <row r="40" spans="1:16" x14ac:dyDescent="0.25">
      <c r="A40" s="15"/>
      <c r="B40" s="1"/>
      <c r="C40" s="1">
        <v>226001370272</v>
      </c>
      <c r="D40" s="61" t="s">
        <v>70</v>
      </c>
      <c r="E40" s="61" t="s">
        <v>70</v>
      </c>
      <c r="F40" s="61" t="s">
        <v>25</v>
      </c>
      <c r="G40" s="61" t="s">
        <v>73</v>
      </c>
      <c r="H40">
        <v>12</v>
      </c>
      <c r="I40">
        <v>40</v>
      </c>
      <c r="J40">
        <v>24</v>
      </c>
      <c r="K40">
        <v>19</v>
      </c>
      <c r="L40" s="13">
        <v>32</v>
      </c>
      <c r="M40" s="13">
        <v>71.5</v>
      </c>
      <c r="N40" t="s">
        <v>78</v>
      </c>
      <c r="O40" t="s">
        <v>86</v>
      </c>
      <c r="P40" t="s">
        <v>51</v>
      </c>
    </row>
    <row r="41" spans="1:16" x14ac:dyDescent="0.25">
      <c r="A41" s="15"/>
      <c r="B41" s="1"/>
      <c r="C41" s="1">
        <v>231000039731</v>
      </c>
      <c r="D41" s="61" t="s">
        <v>70</v>
      </c>
      <c r="E41" s="61" t="s">
        <v>70</v>
      </c>
      <c r="F41" s="61" t="s">
        <v>25</v>
      </c>
      <c r="G41" s="61" t="s">
        <v>73</v>
      </c>
      <c r="H41">
        <v>14</v>
      </c>
      <c r="I41">
        <v>55</v>
      </c>
      <c r="J41">
        <v>30</v>
      </c>
      <c r="K41">
        <v>21</v>
      </c>
      <c r="L41" s="13">
        <v>32</v>
      </c>
      <c r="M41" s="13">
        <v>87.5</v>
      </c>
      <c r="N41" t="s">
        <v>78</v>
      </c>
      <c r="O41" t="s">
        <v>86</v>
      </c>
      <c r="P41" t="s">
        <v>51</v>
      </c>
    </row>
    <row r="42" spans="1:16" x14ac:dyDescent="0.25">
      <c r="A42" s="15"/>
      <c r="B42" s="1"/>
      <c r="C42" s="1">
        <v>226001370280</v>
      </c>
      <c r="D42" s="61" t="s">
        <v>70</v>
      </c>
      <c r="E42" s="61" t="s">
        <v>70</v>
      </c>
      <c r="F42" s="61" t="s">
        <v>25</v>
      </c>
      <c r="G42" s="61" t="s">
        <v>73</v>
      </c>
      <c r="H42">
        <v>12</v>
      </c>
      <c r="I42">
        <v>41</v>
      </c>
      <c r="J42">
        <v>24</v>
      </c>
      <c r="K42">
        <v>20</v>
      </c>
      <c r="L42" s="13">
        <v>32</v>
      </c>
      <c r="M42" s="13">
        <v>52</v>
      </c>
      <c r="N42" t="s">
        <v>78</v>
      </c>
      <c r="O42" t="s">
        <v>86</v>
      </c>
      <c r="P42" t="s">
        <v>51</v>
      </c>
    </row>
    <row r="43" spans="1:16" x14ac:dyDescent="0.25">
      <c r="A43" s="28"/>
      <c r="B43" s="1"/>
      <c r="C43" s="1">
        <v>230000111515</v>
      </c>
      <c r="D43" s="61" t="s">
        <v>70</v>
      </c>
      <c r="E43" s="61" t="s">
        <v>70</v>
      </c>
      <c r="F43" s="61" t="s">
        <v>25</v>
      </c>
      <c r="G43" s="61" t="s">
        <v>73</v>
      </c>
      <c r="H43">
        <v>32</v>
      </c>
      <c r="I43">
        <v>395</v>
      </c>
      <c r="J43">
        <v>265</v>
      </c>
      <c r="K43">
        <v>205</v>
      </c>
      <c r="L43">
        <v>362</v>
      </c>
      <c r="M43">
        <v>27100</v>
      </c>
      <c r="N43" t="s">
        <v>76</v>
      </c>
      <c r="O43" t="s">
        <v>69</v>
      </c>
      <c r="P43" t="s">
        <v>64</v>
      </c>
    </row>
    <row r="44" spans="1:16" x14ac:dyDescent="0.25">
      <c r="A44" s="15"/>
      <c r="B44" s="1"/>
      <c r="C44" s="1">
        <v>226001370285</v>
      </c>
      <c r="D44" s="61" t="s">
        <v>70</v>
      </c>
      <c r="E44" s="61" t="s">
        <v>70</v>
      </c>
      <c r="F44" s="61" t="s">
        <v>25</v>
      </c>
      <c r="G44" s="61" t="s">
        <v>73</v>
      </c>
      <c r="H44">
        <v>12</v>
      </c>
      <c r="I44">
        <v>31</v>
      </c>
      <c r="J44">
        <v>16</v>
      </c>
      <c r="K44">
        <v>14</v>
      </c>
      <c r="L44">
        <v>16</v>
      </c>
      <c r="M44">
        <v>9.2379999999999995</v>
      </c>
      <c r="N44" t="s">
        <v>78</v>
      </c>
      <c r="O44" t="s">
        <v>85</v>
      </c>
      <c r="P44" t="s">
        <v>50</v>
      </c>
    </row>
    <row r="45" spans="1:16" x14ac:dyDescent="0.25">
      <c r="A45" s="15"/>
      <c r="B45" s="1"/>
      <c r="C45" s="1">
        <v>226001370210</v>
      </c>
      <c r="D45" s="61" t="s">
        <v>70</v>
      </c>
      <c r="E45" s="61" t="s">
        <v>70</v>
      </c>
      <c r="F45" s="61" t="s">
        <v>25</v>
      </c>
      <c r="G45" s="61" t="s">
        <v>73</v>
      </c>
      <c r="H45">
        <v>12</v>
      </c>
      <c r="I45">
        <v>21</v>
      </c>
      <c r="J45">
        <v>15</v>
      </c>
      <c r="K45">
        <v>15</v>
      </c>
      <c r="L45">
        <v>16</v>
      </c>
      <c r="M45">
        <v>5.4729999999999999</v>
      </c>
      <c r="N45" t="s">
        <v>78</v>
      </c>
      <c r="O45" t="s">
        <v>85</v>
      </c>
      <c r="P45" t="s">
        <v>50</v>
      </c>
    </row>
    <row r="46" spans="1:16" x14ac:dyDescent="0.25">
      <c r="A46" s="15"/>
      <c r="B46" s="1"/>
      <c r="C46" s="1">
        <v>226001370271</v>
      </c>
      <c r="D46" s="61" t="s">
        <v>70</v>
      </c>
      <c r="E46" s="61" t="s">
        <v>70</v>
      </c>
      <c r="F46" s="61" t="s">
        <v>25</v>
      </c>
      <c r="G46" s="61" t="s">
        <v>73</v>
      </c>
      <c r="H46">
        <v>12</v>
      </c>
      <c r="I46">
        <v>24</v>
      </c>
      <c r="J46">
        <v>14</v>
      </c>
      <c r="K46">
        <v>13</v>
      </c>
      <c r="L46">
        <v>16</v>
      </c>
      <c r="M46">
        <v>4.8959999999999999</v>
      </c>
      <c r="N46" t="s">
        <v>78</v>
      </c>
      <c r="O46" t="s">
        <v>85</v>
      </c>
      <c r="P46" t="s">
        <v>50</v>
      </c>
    </row>
    <row r="47" spans="1:16" x14ac:dyDescent="0.25">
      <c r="A47" s="15"/>
      <c r="B47" s="1"/>
      <c r="C47" s="1">
        <v>226001370298</v>
      </c>
      <c r="D47" s="61" t="s">
        <v>70</v>
      </c>
      <c r="E47" s="61" t="s">
        <v>70</v>
      </c>
      <c r="F47" s="61" t="s">
        <v>25</v>
      </c>
      <c r="G47" s="61" t="s">
        <v>73</v>
      </c>
      <c r="H47">
        <v>12</v>
      </c>
      <c r="I47">
        <v>18</v>
      </c>
      <c r="J47">
        <v>17</v>
      </c>
      <c r="K47">
        <v>10</v>
      </c>
      <c r="L47">
        <v>16</v>
      </c>
      <c r="M47">
        <v>4.49</v>
      </c>
      <c r="N47" t="s">
        <v>78</v>
      </c>
      <c r="O47" t="s">
        <v>85</v>
      </c>
      <c r="P47" t="s">
        <v>50</v>
      </c>
    </row>
    <row r="48" spans="1:16" x14ac:dyDescent="0.25">
      <c r="A48" s="15"/>
      <c r="B48" s="1"/>
      <c r="C48" s="1">
        <v>226001370257</v>
      </c>
      <c r="D48" s="61" t="s">
        <v>70</v>
      </c>
      <c r="E48" s="61" t="s">
        <v>70</v>
      </c>
      <c r="F48" s="61" t="s">
        <v>25</v>
      </c>
      <c r="G48" s="61" t="s">
        <v>73</v>
      </c>
      <c r="H48">
        <v>12</v>
      </c>
      <c r="I48">
        <v>26</v>
      </c>
      <c r="J48">
        <v>20</v>
      </c>
      <c r="K48">
        <v>9</v>
      </c>
      <c r="L48">
        <v>16</v>
      </c>
      <c r="M48">
        <v>4.1790000000000003</v>
      </c>
      <c r="N48" t="s">
        <v>78</v>
      </c>
      <c r="O48" t="s">
        <v>85</v>
      </c>
      <c r="P48" t="s">
        <v>50</v>
      </c>
    </row>
    <row r="49" spans="1:16" x14ac:dyDescent="0.25">
      <c r="A49" s="15"/>
      <c r="B49" s="1"/>
      <c r="C49" s="1">
        <v>226001370218</v>
      </c>
      <c r="D49" s="61" t="s">
        <v>70</v>
      </c>
      <c r="E49" s="61" t="s">
        <v>70</v>
      </c>
      <c r="F49" s="61" t="s">
        <v>25</v>
      </c>
      <c r="G49" s="61" t="s">
        <v>73</v>
      </c>
      <c r="H49">
        <v>12</v>
      </c>
      <c r="I49">
        <v>34</v>
      </c>
      <c r="J49">
        <v>12</v>
      </c>
      <c r="K49">
        <v>12</v>
      </c>
      <c r="L49">
        <v>16</v>
      </c>
      <c r="M49">
        <v>5.4139999999999997</v>
      </c>
      <c r="N49" t="s">
        <v>78</v>
      </c>
      <c r="O49" t="s">
        <v>85</v>
      </c>
      <c r="P49" t="s">
        <v>50</v>
      </c>
    </row>
    <row r="50" spans="1:16" x14ac:dyDescent="0.25">
      <c r="A50" s="15"/>
      <c r="B50" s="1"/>
      <c r="C50" s="1">
        <v>231000039715</v>
      </c>
      <c r="D50" s="61" t="s">
        <v>70</v>
      </c>
      <c r="E50" s="61" t="s">
        <v>70</v>
      </c>
      <c r="F50" s="61" t="s">
        <v>25</v>
      </c>
      <c r="G50" s="61" t="s">
        <v>73</v>
      </c>
      <c r="H50">
        <v>14</v>
      </c>
      <c r="I50">
        <v>61</v>
      </c>
      <c r="J50">
        <v>31</v>
      </c>
      <c r="K50">
        <v>17</v>
      </c>
      <c r="L50">
        <v>32</v>
      </c>
      <c r="M50">
        <v>42</v>
      </c>
      <c r="N50" t="s">
        <v>78</v>
      </c>
      <c r="O50" t="s">
        <v>86</v>
      </c>
      <c r="P50" t="s">
        <v>51</v>
      </c>
    </row>
    <row r="51" spans="1:16" x14ac:dyDescent="0.25">
      <c r="A51" s="15"/>
      <c r="B51" s="1"/>
      <c r="C51" s="1">
        <v>231000039756</v>
      </c>
      <c r="D51" s="61" t="s">
        <v>70</v>
      </c>
      <c r="E51" s="61" t="s">
        <v>70</v>
      </c>
      <c r="F51" s="61" t="s">
        <v>25</v>
      </c>
      <c r="G51" s="61" t="s">
        <v>73</v>
      </c>
      <c r="H51">
        <v>14</v>
      </c>
      <c r="I51">
        <v>51</v>
      </c>
      <c r="J51">
        <v>31</v>
      </c>
      <c r="K51">
        <v>27</v>
      </c>
      <c r="L51">
        <v>32</v>
      </c>
      <c r="M51">
        <v>59</v>
      </c>
      <c r="N51" t="s">
        <v>78</v>
      </c>
      <c r="O51" t="s">
        <v>86</v>
      </c>
      <c r="P51" t="s">
        <v>51</v>
      </c>
    </row>
    <row r="52" spans="1:16" x14ac:dyDescent="0.25">
      <c r="A52" s="15"/>
      <c r="B52" s="1"/>
      <c r="C52" s="1">
        <v>231000039774</v>
      </c>
      <c r="D52" s="61" t="s">
        <v>70</v>
      </c>
      <c r="E52" s="61" t="s">
        <v>70</v>
      </c>
      <c r="F52" s="61" t="s">
        <v>25</v>
      </c>
      <c r="G52" s="61" t="s">
        <v>73</v>
      </c>
      <c r="H52">
        <v>14</v>
      </c>
      <c r="I52">
        <v>45</v>
      </c>
      <c r="J52">
        <v>32</v>
      </c>
      <c r="K52">
        <v>20</v>
      </c>
      <c r="L52">
        <v>32</v>
      </c>
      <c r="M52">
        <v>43.5</v>
      </c>
      <c r="N52" t="s">
        <v>78</v>
      </c>
      <c r="O52" t="s">
        <v>86</v>
      </c>
      <c r="P52" t="s">
        <v>51</v>
      </c>
    </row>
    <row r="53" spans="1:16" x14ac:dyDescent="0.25">
      <c r="A53" s="15"/>
      <c r="B53" s="1"/>
      <c r="C53" s="1">
        <v>231000039734</v>
      </c>
      <c r="D53" s="61" t="s">
        <v>70</v>
      </c>
      <c r="E53" s="61" t="s">
        <v>70</v>
      </c>
      <c r="F53" s="61" t="s">
        <v>25</v>
      </c>
      <c r="G53" s="61" t="s">
        <v>73</v>
      </c>
      <c r="H53">
        <v>14</v>
      </c>
      <c r="I53">
        <v>59</v>
      </c>
      <c r="J53">
        <v>31</v>
      </c>
      <c r="K53">
        <v>30</v>
      </c>
      <c r="L53">
        <v>32</v>
      </c>
      <c r="M53">
        <v>66</v>
      </c>
      <c r="N53" t="s">
        <v>78</v>
      </c>
      <c r="O53" t="s">
        <v>86</v>
      </c>
      <c r="P53" t="s">
        <v>51</v>
      </c>
    </row>
    <row r="54" spans="1:16" x14ac:dyDescent="0.25">
      <c r="A54" s="39">
        <v>75</v>
      </c>
      <c r="B54" s="38">
        <v>111682</v>
      </c>
      <c r="C54" s="38">
        <v>230000111682</v>
      </c>
      <c r="D54" s="41">
        <v>200</v>
      </c>
      <c r="E54" s="40">
        <v>500</v>
      </c>
      <c r="F54" s="41">
        <v>2</v>
      </c>
      <c r="G54" s="41" t="s">
        <v>74</v>
      </c>
      <c r="H54">
        <v>32</v>
      </c>
      <c r="I54">
        <v>110</v>
      </c>
      <c r="J54">
        <v>97</v>
      </c>
      <c r="K54">
        <v>52</v>
      </c>
      <c r="L54">
        <v>90</v>
      </c>
      <c r="M54">
        <v>812</v>
      </c>
      <c r="N54" t="s">
        <v>77</v>
      </c>
      <c r="O54" t="s">
        <v>81</v>
      </c>
      <c r="P54" t="s">
        <v>53</v>
      </c>
    </row>
    <row r="55" spans="1:16" x14ac:dyDescent="0.25">
      <c r="A55" s="42">
        <v>272</v>
      </c>
      <c r="B55" s="38">
        <v>607570</v>
      </c>
      <c r="C55" s="38">
        <v>228000607570</v>
      </c>
      <c r="D55" s="41">
        <v>201</v>
      </c>
      <c r="E55" s="41">
        <v>501</v>
      </c>
      <c r="F55" s="41">
        <v>2</v>
      </c>
      <c r="G55" s="41" t="s">
        <v>74</v>
      </c>
      <c r="H55">
        <v>23</v>
      </c>
      <c r="I55">
        <v>75</v>
      </c>
      <c r="J55">
        <v>63</v>
      </c>
      <c r="K55">
        <v>48</v>
      </c>
      <c r="L55" s="43">
        <v>64</v>
      </c>
      <c r="M55" s="43">
        <v>338</v>
      </c>
      <c r="N55" t="s">
        <v>78</v>
      </c>
      <c r="O55" t="s">
        <v>84</v>
      </c>
      <c r="P55" t="s">
        <v>52</v>
      </c>
    </row>
    <row r="56" spans="1:16" x14ac:dyDescent="0.25">
      <c r="A56" s="39">
        <v>55</v>
      </c>
      <c r="B56" s="38">
        <v>111681</v>
      </c>
      <c r="C56" s="38">
        <v>230000111681</v>
      </c>
      <c r="D56" s="41">
        <v>205</v>
      </c>
      <c r="E56" s="41">
        <v>505</v>
      </c>
      <c r="F56" s="41">
        <v>2</v>
      </c>
      <c r="G56" s="41" t="s">
        <v>74</v>
      </c>
      <c r="H56">
        <v>32</v>
      </c>
      <c r="I56">
        <v>100</v>
      </c>
      <c r="J56">
        <v>65</v>
      </c>
      <c r="K56">
        <v>55</v>
      </c>
      <c r="L56">
        <v>90</v>
      </c>
      <c r="M56">
        <v>572</v>
      </c>
      <c r="N56" t="s">
        <v>77</v>
      </c>
      <c r="O56" t="s">
        <v>81</v>
      </c>
      <c r="P56" t="s">
        <v>53</v>
      </c>
    </row>
    <row r="57" spans="1:16" x14ac:dyDescent="0.25">
      <c r="A57" s="39">
        <v>58</v>
      </c>
      <c r="B57" s="38">
        <v>111723</v>
      </c>
      <c r="C57" s="38">
        <v>230000111723</v>
      </c>
      <c r="D57" s="41">
        <v>208</v>
      </c>
      <c r="E57" s="40">
        <v>508</v>
      </c>
      <c r="F57" s="41">
        <v>2</v>
      </c>
      <c r="G57" s="41" t="s">
        <v>74</v>
      </c>
      <c r="H57">
        <v>32</v>
      </c>
      <c r="I57">
        <v>146</v>
      </c>
      <c r="J57">
        <v>89</v>
      </c>
      <c r="K57">
        <v>36</v>
      </c>
      <c r="L57">
        <v>90</v>
      </c>
      <c r="M57">
        <v>807</v>
      </c>
      <c r="N57" t="s">
        <v>77</v>
      </c>
      <c r="O57" t="s">
        <v>81</v>
      </c>
      <c r="P57" t="s">
        <v>53</v>
      </c>
    </row>
    <row r="58" spans="1:16" x14ac:dyDescent="0.25">
      <c r="A58" s="44">
        <v>304</v>
      </c>
      <c r="B58" s="45">
        <v>111666</v>
      </c>
      <c r="C58" s="38">
        <v>230000111666</v>
      </c>
      <c r="D58" s="41">
        <v>210</v>
      </c>
      <c r="E58" s="40">
        <v>510</v>
      </c>
      <c r="F58" s="41">
        <v>2</v>
      </c>
      <c r="G58" s="41" t="s">
        <v>74</v>
      </c>
      <c r="H58" s="43">
        <v>32</v>
      </c>
      <c r="I58" s="43">
        <v>321</v>
      </c>
      <c r="J58" s="43">
        <v>290</v>
      </c>
      <c r="K58" s="43">
        <v>200</v>
      </c>
      <c r="L58" s="43" t="s">
        <v>68</v>
      </c>
      <c r="M58" s="43">
        <v>18300</v>
      </c>
      <c r="N58" t="s">
        <v>76</v>
      </c>
      <c r="O58" t="s">
        <v>69</v>
      </c>
      <c r="P58" t="s">
        <v>64</v>
      </c>
    </row>
    <row r="59" spans="1:16" x14ac:dyDescent="0.25">
      <c r="A59" s="39">
        <v>77</v>
      </c>
      <c r="B59" s="38">
        <v>111703</v>
      </c>
      <c r="C59" s="38">
        <v>230000111703</v>
      </c>
      <c r="D59" s="41">
        <v>213</v>
      </c>
      <c r="E59" s="41">
        <v>513</v>
      </c>
      <c r="F59" s="41">
        <v>2</v>
      </c>
      <c r="G59" s="41" t="s">
        <v>74</v>
      </c>
      <c r="H59">
        <v>32</v>
      </c>
      <c r="I59">
        <v>114</v>
      </c>
      <c r="J59">
        <v>85</v>
      </c>
      <c r="K59">
        <v>37</v>
      </c>
      <c r="L59">
        <v>90</v>
      </c>
      <c r="M59">
        <v>604</v>
      </c>
      <c r="N59" t="s">
        <v>77</v>
      </c>
      <c r="O59" t="s">
        <v>81</v>
      </c>
      <c r="P59" t="s">
        <v>53</v>
      </c>
    </row>
    <row r="60" spans="1:16" x14ac:dyDescent="0.25">
      <c r="A60" s="44">
        <v>289</v>
      </c>
      <c r="B60" s="45">
        <v>111508</v>
      </c>
      <c r="C60" s="47">
        <v>230000111508</v>
      </c>
      <c r="D60" s="41">
        <v>217</v>
      </c>
      <c r="E60" s="41">
        <v>517</v>
      </c>
      <c r="F60" s="41">
        <v>2</v>
      </c>
      <c r="G60" s="41" t="s">
        <v>74</v>
      </c>
      <c r="H60" s="43">
        <v>32</v>
      </c>
      <c r="I60" s="43">
        <v>256</v>
      </c>
      <c r="J60" s="43">
        <v>214</v>
      </c>
      <c r="K60" s="43">
        <v>190</v>
      </c>
      <c r="L60" s="43">
        <v>256</v>
      </c>
      <c r="M60" s="43">
        <v>16900</v>
      </c>
      <c r="N60" t="s">
        <v>77</v>
      </c>
      <c r="O60" t="s">
        <v>80</v>
      </c>
      <c r="P60" t="s">
        <v>60</v>
      </c>
    </row>
    <row r="61" spans="1:16" x14ac:dyDescent="0.25">
      <c r="A61" s="39">
        <v>52</v>
      </c>
      <c r="B61" s="38">
        <v>111673</v>
      </c>
      <c r="C61" s="38">
        <v>230000111673</v>
      </c>
      <c r="D61" s="41">
        <v>221</v>
      </c>
      <c r="E61" s="41">
        <v>521</v>
      </c>
      <c r="F61" s="41">
        <v>2</v>
      </c>
      <c r="G61" s="41" t="s">
        <v>74</v>
      </c>
      <c r="H61">
        <v>32</v>
      </c>
      <c r="I61">
        <v>139</v>
      </c>
      <c r="J61">
        <v>96</v>
      </c>
      <c r="K61">
        <v>75</v>
      </c>
      <c r="L61">
        <v>128</v>
      </c>
      <c r="M61">
        <v>1437</v>
      </c>
      <c r="N61" t="s">
        <v>77</v>
      </c>
      <c r="O61" t="s">
        <v>82</v>
      </c>
      <c r="P61" t="s">
        <v>53</v>
      </c>
    </row>
    <row r="62" spans="1:16" x14ac:dyDescent="0.25">
      <c r="A62" s="42">
        <v>276</v>
      </c>
      <c r="B62" s="38">
        <v>607572</v>
      </c>
      <c r="C62" s="38">
        <v>228000607572</v>
      </c>
      <c r="D62" s="41">
        <v>225</v>
      </c>
      <c r="E62" s="41">
        <v>525</v>
      </c>
      <c r="F62" s="41">
        <v>2</v>
      </c>
      <c r="G62" s="41" t="s">
        <v>74</v>
      </c>
      <c r="H62">
        <v>23</v>
      </c>
      <c r="I62">
        <v>75</v>
      </c>
      <c r="J62">
        <v>68</v>
      </c>
      <c r="K62">
        <v>37</v>
      </c>
      <c r="L62" s="43">
        <v>64</v>
      </c>
      <c r="M62" s="43">
        <v>300</v>
      </c>
      <c r="N62" t="s">
        <v>78</v>
      </c>
      <c r="O62" t="s">
        <v>84</v>
      </c>
      <c r="P62" t="s">
        <v>52</v>
      </c>
    </row>
    <row r="63" spans="1:16" x14ac:dyDescent="0.25">
      <c r="A63" s="39">
        <v>30</v>
      </c>
      <c r="B63" s="38">
        <v>111675</v>
      </c>
      <c r="C63" s="38">
        <v>230000111675</v>
      </c>
      <c r="D63" s="41">
        <v>229</v>
      </c>
      <c r="E63" s="41">
        <v>529</v>
      </c>
      <c r="F63" s="41">
        <v>2</v>
      </c>
      <c r="G63" s="41" t="s">
        <v>74</v>
      </c>
      <c r="H63">
        <v>32</v>
      </c>
      <c r="I63">
        <v>98</v>
      </c>
      <c r="J63">
        <v>89</v>
      </c>
      <c r="K63">
        <v>68</v>
      </c>
      <c r="L63">
        <v>90</v>
      </c>
      <c r="M63">
        <v>939</v>
      </c>
      <c r="N63" t="s">
        <v>77</v>
      </c>
      <c r="O63" t="s">
        <v>81</v>
      </c>
      <c r="P63" t="s">
        <v>53</v>
      </c>
    </row>
    <row r="64" spans="1:16" x14ac:dyDescent="0.25">
      <c r="A64" s="39">
        <v>61</v>
      </c>
      <c r="B64" s="38">
        <v>111696</v>
      </c>
      <c r="C64" s="38">
        <v>230000111696</v>
      </c>
      <c r="D64" s="41">
        <v>232</v>
      </c>
      <c r="E64" s="40">
        <v>532</v>
      </c>
      <c r="F64" s="41">
        <v>2</v>
      </c>
      <c r="G64" s="41" t="s">
        <v>74</v>
      </c>
      <c r="H64">
        <v>32</v>
      </c>
      <c r="I64">
        <v>103</v>
      </c>
      <c r="J64">
        <v>89</v>
      </c>
      <c r="K64">
        <v>59</v>
      </c>
      <c r="L64">
        <v>90</v>
      </c>
      <c r="M64">
        <v>759</v>
      </c>
      <c r="N64" t="s">
        <v>77</v>
      </c>
      <c r="O64" t="s">
        <v>81</v>
      </c>
      <c r="P64" t="s">
        <v>53</v>
      </c>
    </row>
    <row r="65" spans="1:16" x14ac:dyDescent="0.25">
      <c r="A65" s="44">
        <v>295</v>
      </c>
      <c r="B65" s="45">
        <v>111522</v>
      </c>
      <c r="C65" s="38">
        <v>230000111522</v>
      </c>
      <c r="D65" s="41">
        <v>238</v>
      </c>
      <c r="E65" s="40">
        <v>538</v>
      </c>
      <c r="F65" s="41">
        <v>2</v>
      </c>
      <c r="G65" s="41" t="s">
        <v>74</v>
      </c>
      <c r="H65" s="43">
        <v>32</v>
      </c>
      <c r="I65" s="43">
        <v>295</v>
      </c>
      <c r="J65" s="43">
        <v>250</v>
      </c>
      <c r="K65" s="43">
        <v>174</v>
      </c>
      <c r="L65" s="43">
        <v>256</v>
      </c>
      <c r="M65" s="43">
        <v>16100</v>
      </c>
      <c r="N65" t="s">
        <v>77</v>
      </c>
      <c r="O65" t="s">
        <v>80</v>
      </c>
      <c r="P65" t="s">
        <v>60</v>
      </c>
    </row>
    <row r="66" spans="1:16" x14ac:dyDescent="0.25">
      <c r="A66" s="42">
        <v>267</v>
      </c>
      <c r="B66" s="38">
        <v>607554</v>
      </c>
      <c r="C66" s="38">
        <v>228000607554</v>
      </c>
      <c r="D66" s="41">
        <v>240</v>
      </c>
      <c r="E66" s="40">
        <v>540</v>
      </c>
      <c r="F66" s="41">
        <v>2</v>
      </c>
      <c r="G66" s="41" t="s">
        <v>74</v>
      </c>
      <c r="H66">
        <v>23</v>
      </c>
      <c r="I66">
        <v>81</v>
      </c>
      <c r="J66">
        <v>64</v>
      </c>
      <c r="K66">
        <v>30</v>
      </c>
      <c r="L66" s="43">
        <v>64</v>
      </c>
      <c r="M66" s="43">
        <v>213</v>
      </c>
      <c r="N66" t="s">
        <v>78</v>
      </c>
      <c r="O66" t="s">
        <v>84</v>
      </c>
      <c r="P66" t="s">
        <v>52</v>
      </c>
    </row>
    <row r="67" spans="1:16" x14ac:dyDescent="0.25">
      <c r="A67" s="39">
        <v>63</v>
      </c>
      <c r="B67" s="38">
        <v>111638</v>
      </c>
      <c r="C67" s="38">
        <v>230000111638</v>
      </c>
      <c r="D67" s="41">
        <v>241</v>
      </c>
      <c r="E67" s="41">
        <v>541</v>
      </c>
      <c r="F67" s="41">
        <v>2</v>
      </c>
      <c r="G67" s="41" t="s">
        <v>74</v>
      </c>
      <c r="H67">
        <v>32</v>
      </c>
      <c r="I67">
        <v>165</v>
      </c>
      <c r="J67">
        <v>133</v>
      </c>
      <c r="K67">
        <v>106</v>
      </c>
      <c r="L67">
        <v>128</v>
      </c>
      <c r="M67">
        <v>3239</v>
      </c>
      <c r="N67" t="s">
        <v>77</v>
      </c>
      <c r="O67" t="s">
        <v>82</v>
      </c>
      <c r="P67" t="s">
        <v>53</v>
      </c>
    </row>
    <row r="68" spans="1:16" x14ac:dyDescent="0.25">
      <c r="A68" s="39">
        <v>64</v>
      </c>
      <c r="B68" s="38">
        <v>111606</v>
      </c>
      <c r="C68" s="38">
        <v>230000111606</v>
      </c>
      <c r="D68" s="41">
        <v>246</v>
      </c>
      <c r="E68" s="40">
        <v>546</v>
      </c>
      <c r="F68" s="41">
        <v>2</v>
      </c>
      <c r="G68" s="41" t="s">
        <v>74</v>
      </c>
      <c r="H68">
        <v>32</v>
      </c>
      <c r="I68">
        <v>147</v>
      </c>
      <c r="J68">
        <v>108</v>
      </c>
      <c r="K68">
        <v>64</v>
      </c>
      <c r="L68">
        <v>128</v>
      </c>
      <c r="M68">
        <v>1636</v>
      </c>
      <c r="N68" t="s">
        <v>77</v>
      </c>
      <c r="O68" t="s">
        <v>82</v>
      </c>
      <c r="P68" t="s">
        <v>53</v>
      </c>
    </row>
    <row r="69" spans="1:16" x14ac:dyDescent="0.25">
      <c r="A69" s="42">
        <v>268</v>
      </c>
      <c r="B69" s="38">
        <v>607526</v>
      </c>
      <c r="C69" s="38">
        <v>228000607526</v>
      </c>
      <c r="D69" s="41">
        <v>250</v>
      </c>
      <c r="E69" s="40">
        <v>550</v>
      </c>
      <c r="F69" s="41">
        <v>2</v>
      </c>
      <c r="G69" s="41" t="s">
        <v>74</v>
      </c>
      <c r="H69">
        <v>23</v>
      </c>
      <c r="I69">
        <v>117</v>
      </c>
      <c r="J69">
        <v>74</v>
      </c>
      <c r="K69">
        <v>43</v>
      </c>
      <c r="L69" s="43">
        <v>64</v>
      </c>
      <c r="M69" s="43">
        <v>561</v>
      </c>
      <c r="N69" t="s">
        <v>78</v>
      </c>
      <c r="O69" t="s">
        <v>84</v>
      </c>
      <c r="P69" t="s">
        <v>52</v>
      </c>
    </row>
    <row r="70" spans="1:16" x14ac:dyDescent="0.25">
      <c r="A70" s="39">
        <v>21</v>
      </c>
      <c r="B70" s="38">
        <v>111584</v>
      </c>
      <c r="C70" s="38">
        <v>230000111584</v>
      </c>
      <c r="D70" s="41">
        <v>251</v>
      </c>
      <c r="E70" s="41">
        <v>551</v>
      </c>
      <c r="F70" s="41">
        <v>2</v>
      </c>
      <c r="G70" s="41" t="s">
        <v>74</v>
      </c>
      <c r="H70">
        <v>32</v>
      </c>
      <c r="I70">
        <v>145</v>
      </c>
      <c r="J70">
        <v>141</v>
      </c>
      <c r="K70">
        <v>67</v>
      </c>
      <c r="L70">
        <v>128</v>
      </c>
      <c r="M70">
        <v>2105</v>
      </c>
      <c r="N70" t="s">
        <v>77</v>
      </c>
      <c r="O70" t="s">
        <v>82</v>
      </c>
      <c r="P70" t="s">
        <v>53</v>
      </c>
    </row>
    <row r="71" spans="1:16" x14ac:dyDescent="0.25">
      <c r="A71" s="39">
        <v>22</v>
      </c>
      <c r="B71" s="38">
        <v>111705</v>
      </c>
      <c r="C71" s="38">
        <v>230000111705</v>
      </c>
      <c r="D71" s="41">
        <v>253</v>
      </c>
      <c r="E71" s="41">
        <v>553</v>
      </c>
      <c r="F71" s="41">
        <v>2</v>
      </c>
      <c r="G71" s="41" t="s">
        <v>74</v>
      </c>
      <c r="H71">
        <v>32</v>
      </c>
      <c r="I71">
        <v>160</v>
      </c>
      <c r="J71">
        <v>84</v>
      </c>
      <c r="K71">
        <v>69</v>
      </c>
      <c r="L71">
        <v>90</v>
      </c>
      <c r="M71">
        <v>1747</v>
      </c>
      <c r="N71" t="s">
        <v>77</v>
      </c>
      <c r="O71" t="s">
        <v>81</v>
      </c>
      <c r="P71" t="s">
        <v>53</v>
      </c>
    </row>
    <row r="72" spans="1:16" x14ac:dyDescent="0.25">
      <c r="A72" s="39">
        <v>36</v>
      </c>
      <c r="B72" s="38">
        <v>111669</v>
      </c>
      <c r="C72" s="38">
        <v>230000111669</v>
      </c>
      <c r="D72" s="41">
        <v>257</v>
      </c>
      <c r="E72" s="41">
        <v>557</v>
      </c>
      <c r="F72" s="41">
        <v>2</v>
      </c>
      <c r="G72" s="41" t="s">
        <v>74</v>
      </c>
      <c r="H72">
        <v>32</v>
      </c>
      <c r="I72">
        <v>151</v>
      </c>
      <c r="J72">
        <v>137</v>
      </c>
      <c r="K72">
        <v>65</v>
      </c>
      <c r="L72">
        <v>128</v>
      </c>
      <c r="M72">
        <v>2083</v>
      </c>
      <c r="N72" t="s">
        <v>77</v>
      </c>
      <c r="O72" t="s">
        <v>82</v>
      </c>
      <c r="P72" t="s">
        <v>53</v>
      </c>
    </row>
    <row r="73" spans="1:16" x14ac:dyDescent="0.25">
      <c r="A73" s="42">
        <v>278</v>
      </c>
      <c r="B73" s="38">
        <v>607548</v>
      </c>
      <c r="C73" s="38">
        <v>228000607548</v>
      </c>
      <c r="D73" s="41">
        <v>260</v>
      </c>
      <c r="E73" s="40">
        <v>560</v>
      </c>
      <c r="F73" s="41">
        <v>2</v>
      </c>
      <c r="G73" s="41" t="s">
        <v>74</v>
      </c>
      <c r="H73">
        <v>23</v>
      </c>
      <c r="I73">
        <v>67</v>
      </c>
      <c r="J73">
        <v>55</v>
      </c>
      <c r="K73">
        <v>52</v>
      </c>
      <c r="L73" s="43">
        <v>64</v>
      </c>
      <c r="M73" s="43">
        <v>344</v>
      </c>
      <c r="N73" t="s">
        <v>78</v>
      </c>
      <c r="O73" t="s">
        <v>84</v>
      </c>
      <c r="P73" t="s">
        <v>52</v>
      </c>
    </row>
    <row r="74" spans="1:16" x14ac:dyDescent="0.25">
      <c r="A74" s="39">
        <v>38</v>
      </c>
      <c r="B74" s="38">
        <v>111664</v>
      </c>
      <c r="C74" s="38">
        <v>230000111664</v>
      </c>
      <c r="D74" s="41">
        <v>268</v>
      </c>
      <c r="E74" s="40">
        <v>568</v>
      </c>
      <c r="F74" s="41">
        <v>2</v>
      </c>
      <c r="G74" s="41" t="s">
        <v>74</v>
      </c>
      <c r="H74">
        <v>32</v>
      </c>
      <c r="I74">
        <v>116</v>
      </c>
      <c r="J74">
        <v>88</v>
      </c>
      <c r="K74">
        <v>67</v>
      </c>
      <c r="L74">
        <v>90</v>
      </c>
      <c r="M74">
        <v>904</v>
      </c>
      <c r="N74" t="s">
        <v>77</v>
      </c>
      <c r="O74" t="s">
        <v>81</v>
      </c>
      <c r="P74" t="s">
        <v>53</v>
      </c>
    </row>
    <row r="75" spans="1:16" x14ac:dyDescent="0.25">
      <c r="A75" s="42">
        <v>263</v>
      </c>
      <c r="B75" s="38">
        <v>607511</v>
      </c>
      <c r="C75" s="38">
        <v>228000607511</v>
      </c>
      <c r="D75" s="41">
        <v>273</v>
      </c>
      <c r="E75" s="41">
        <v>573</v>
      </c>
      <c r="F75" s="41">
        <v>2</v>
      </c>
      <c r="G75" s="41" t="s">
        <v>74</v>
      </c>
      <c r="H75">
        <v>23</v>
      </c>
      <c r="I75">
        <v>120</v>
      </c>
      <c r="J75">
        <v>75</v>
      </c>
      <c r="K75">
        <v>50</v>
      </c>
      <c r="L75" s="43">
        <v>64</v>
      </c>
      <c r="M75" s="43">
        <v>466</v>
      </c>
      <c r="N75" t="s">
        <v>78</v>
      </c>
      <c r="O75" t="s">
        <v>84</v>
      </c>
      <c r="P75" t="s">
        <v>52</v>
      </c>
    </row>
    <row r="76" spans="1:16" x14ac:dyDescent="0.25">
      <c r="A76" s="39">
        <v>18</v>
      </c>
      <c r="B76" s="38">
        <v>111504</v>
      </c>
      <c r="C76" s="38">
        <v>230000111504</v>
      </c>
      <c r="D76" s="41">
        <v>279</v>
      </c>
      <c r="E76" s="41">
        <v>579</v>
      </c>
      <c r="F76" s="41">
        <v>2</v>
      </c>
      <c r="G76" s="41" t="s">
        <v>74</v>
      </c>
      <c r="H76">
        <v>32</v>
      </c>
      <c r="I76">
        <v>166</v>
      </c>
      <c r="J76">
        <v>128</v>
      </c>
      <c r="K76">
        <v>81</v>
      </c>
      <c r="L76">
        <v>128</v>
      </c>
      <c r="M76">
        <v>2127</v>
      </c>
      <c r="N76" t="s">
        <v>77</v>
      </c>
      <c r="O76" t="s">
        <v>82</v>
      </c>
      <c r="P76" t="s">
        <v>53</v>
      </c>
    </row>
    <row r="77" spans="1:16" x14ac:dyDescent="0.25">
      <c r="A77" s="39">
        <v>56</v>
      </c>
      <c r="B77" s="38">
        <v>111572</v>
      </c>
      <c r="C77" s="38">
        <v>230000111572</v>
      </c>
      <c r="D77" s="40">
        <v>280</v>
      </c>
      <c r="E77" s="40">
        <v>580</v>
      </c>
      <c r="F77" s="41">
        <v>2</v>
      </c>
      <c r="G77" s="41" t="s">
        <v>74</v>
      </c>
      <c r="H77">
        <v>32</v>
      </c>
      <c r="I77">
        <v>162</v>
      </c>
      <c r="J77">
        <v>104</v>
      </c>
      <c r="K77">
        <v>67</v>
      </c>
      <c r="L77">
        <v>128</v>
      </c>
      <c r="M77">
        <v>1710</v>
      </c>
      <c r="N77" t="s">
        <v>77</v>
      </c>
      <c r="O77" t="s">
        <v>82</v>
      </c>
      <c r="P77" t="s">
        <v>53</v>
      </c>
    </row>
    <row r="78" spans="1:16" x14ac:dyDescent="0.25">
      <c r="A78" s="42">
        <v>226</v>
      </c>
      <c r="B78" s="38">
        <v>607514</v>
      </c>
      <c r="C78" s="38">
        <v>228000607514</v>
      </c>
      <c r="D78" s="41">
        <v>288</v>
      </c>
      <c r="E78" s="41">
        <v>588</v>
      </c>
      <c r="F78" s="41">
        <v>2</v>
      </c>
      <c r="G78" s="41" t="s">
        <v>74</v>
      </c>
      <c r="H78">
        <v>23</v>
      </c>
      <c r="I78">
        <v>139</v>
      </c>
      <c r="J78">
        <v>64</v>
      </c>
      <c r="K78">
        <v>54</v>
      </c>
      <c r="L78">
        <v>64</v>
      </c>
      <c r="M78">
        <v>813</v>
      </c>
      <c r="N78" t="s">
        <v>78</v>
      </c>
      <c r="O78" t="s">
        <v>84</v>
      </c>
      <c r="P78" t="s">
        <v>52</v>
      </c>
    </row>
    <row r="79" spans="1:16" x14ac:dyDescent="0.25">
      <c r="A79" s="39">
        <v>116</v>
      </c>
      <c r="B79" s="38">
        <v>111604</v>
      </c>
      <c r="C79" s="38">
        <v>230000111604</v>
      </c>
      <c r="D79" s="41">
        <v>289</v>
      </c>
      <c r="E79" s="41">
        <v>589</v>
      </c>
      <c r="F79" s="41">
        <v>2</v>
      </c>
      <c r="G79" s="41" t="s">
        <v>74</v>
      </c>
      <c r="H79">
        <v>32</v>
      </c>
      <c r="I79">
        <v>195</v>
      </c>
      <c r="J79">
        <v>62</v>
      </c>
      <c r="K79">
        <v>56</v>
      </c>
      <c r="L79">
        <v>90</v>
      </c>
      <c r="M79">
        <v>1437</v>
      </c>
      <c r="N79" t="s">
        <v>77</v>
      </c>
      <c r="O79" t="s">
        <v>81</v>
      </c>
      <c r="P79" t="s">
        <v>53</v>
      </c>
    </row>
    <row r="80" spans="1:16" x14ac:dyDescent="0.25">
      <c r="A80" s="39">
        <v>106</v>
      </c>
      <c r="B80" s="38">
        <v>111568</v>
      </c>
      <c r="C80" s="38">
        <v>230000111568</v>
      </c>
      <c r="D80" s="40">
        <v>291</v>
      </c>
      <c r="E80" s="41">
        <v>591</v>
      </c>
      <c r="F80" s="41">
        <v>2</v>
      </c>
      <c r="G80" s="41" t="s">
        <v>74</v>
      </c>
      <c r="H80">
        <v>32</v>
      </c>
      <c r="I80">
        <v>133</v>
      </c>
      <c r="J80">
        <v>87</v>
      </c>
      <c r="K80">
        <v>49</v>
      </c>
      <c r="L80">
        <v>90</v>
      </c>
      <c r="M80">
        <v>784</v>
      </c>
      <c r="N80" t="s">
        <v>77</v>
      </c>
      <c r="O80" t="s">
        <v>81</v>
      </c>
      <c r="P80" t="s">
        <v>53</v>
      </c>
    </row>
    <row r="81" spans="1:16" x14ac:dyDescent="0.25">
      <c r="A81" s="42">
        <v>240</v>
      </c>
      <c r="B81" s="38">
        <v>607540</v>
      </c>
      <c r="C81" s="38">
        <v>228000607540</v>
      </c>
      <c r="D81" s="41">
        <v>292</v>
      </c>
      <c r="E81" s="40">
        <v>592</v>
      </c>
      <c r="F81" s="41">
        <v>2</v>
      </c>
      <c r="G81" s="41" t="s">
        <v>74</v>
      </c>
      <c r="H81">
        <v>23</v>
      </c>
      <c r="I81">
        <v>100</v>
      </c>
      <c r="J81">
        <v>67</v>
      </c>
      <c r="K81">
        <v>46</v>
      </c>
      <c r="L81" s="43">
        <v>64</v>
      </c>
      <c r="M81" s="43">
        <v>506</v>
      </c>
      <c r="N81" t="s">
        <v>78</v>
      </c>
      <c r="O81" t="s">
        <v>84</v>
      </c>
      <c r="P81" t="s">
        <v>52</v>
      </c>
    </row>
    <row r="82" spans="1:16" x14ac:dyDescent="0.25">
      <c r="A82" s="42">
        <v>270</v>
      </c>
      <c r="B82" s="38">
        <v>607504</v>
      </c>
      <c r="C82" s="38">
        <v>228000607504</v>
      </c>
      <c r="D82" s="41">
        <v>297</v>
      </c>
      <c r="E82" s="41">
        <v>597</v>
      </c>
      <c r="F82" s="41">
        <v>2</v>
      </c>
      <c r="G82" s="41" t="s">
        <v>74</v>
      </c>
      <c r="H82">
        <v>23</v>
      </c>
      <c r="I82">
        <v>77</v>
      </c>
      <c r="J82">
        <v>65</v>
      </c>
      <c r="K82">
        <v>40</v>
      </c>
      <c r="L82" s="43">
        <v>64</v>
      </c>
      <c r="M82" s="43">
        <v>362</v>
      </c>
      <c r="N82" t="s">
        <v>78</v>
      </c>
      <c r="O82" t="s">
        <v>84</v>
      </c>
      <c r="P82" t="s">
        <v>52</v>
      </c>
    </row>
    <row r="83" spans="1:16" x14ac:dyDescent="0.25">
      <c r="A83" s="42">
        <v>247</v>
      </c>
      <c r="B83" s="38">
        <v>607527</v>
      </c>
      <c r="C83" s="38">
        <v>228000607527</v>
      </c>
      <c r="D83" s="41">
        <v>299</v>
      </c>
      <c r="E83" s="41">
        <v>599</v>
      </c>
      <c r="F83" s="41">
        <v>2</v>
      </c>
      <c r="G83" s="41" t="s">
        <v>74</v>
      </c>
      <c r="H83">
        <v>23</v>
      </c>
      <c r="I83">
        <v>70</v>
      </c>
      <c r="J83">
        <v>74</v>
      </c>
      <c r="K83">
        <v>55</v>
      </c>
      <c r="L83" s="43">
        <v>64</v>
      </c>
      <c r="M83" s="43">
        <v>425</v>
      </c>
      <c r="N83" t="s">
        <v>78</v>
      </c>
      <c r="O83" t="s">
        <v>84</v>
      </c>
      <c r="P83" t="s">
        <v>52</v>
      </c>
    </row>
    <row r="84" spans="1:16" x14ac:dyDescent="0.25">
      <c r="A84" s="15"/>
      <c r="B84" s="1"/>
      <c r="C84" s="1">
        <v>226001370341</v>
      </c>
      <c r="D84" s="61" t="s">
        <v>70</v>
      </c>
      <c r="E84" s="61" t="s">
        <v>70</v>
      </c>
      <c r="F84" s="61" t="s">
        <v>25</v>
      </c>
      <c r="G84" s="61" t="s">
        <v>74</v>
      </c>
      <c r="H84">
        <v>12</v>
      </c>
      <c r="I84">
        <v>21</v>
      </c>
      <c r="J84">
        <v>17</v>
      </c>
      <c r="K84">
        <v>9</v>
      </c>
      <c r="L84">
        <v>16</v>
      </c>
      <c r="M84">
        <v>5.1340000000000003</v>
      </c>
      <c r="N84" t="s">
        <v>78</v>
      </c>
      <c r="O84" t="s">
        <v>85</v>
      </c>
      <c r="P84" t="s">
        <v>50</v>
      </c>
    </row>
    <row r="85" spans="1:16" x14ac:dyDescent="0.25">
      <c r="A85" s="15"/>
      <c r="B85" s="1"/>
      <c r="C85" s="1">
        <v>231000039732</v>
      </c>
      <c r="D85" s="61" t="s">
        <v>70</v>
      </c>
      <c r="E85" s="61" t="s">
        <v>70</v>
      </c>
      <c r="F85" s="61" t="s">
        <v>25</v>
      </c>
      <c r="G85" s="61" t="s">
        <v>74</v>
      </c>
      <c r="H85">
        <v>14</v>
      </c>
      <c r="I85">
        <v>43</v>
      </c>
      <c r="J85">
        <v>38</v>
      </c>
      <c r="K85">
        <v>19</v>
      </c>
      <c r="L85">
        <v>32</v>
      </c>
      <c r="M85">
        <v>46</v>
      </c>
      <c r="N85" t="s">
        <v>78</v>
      </c>
      <c r="O85" t="s">
        <v>86</v>
      </c>
      <c r="P85" t="s">
        <v>51</v>
      </c>
    </row>
    <row r="86" spans="1:16" x14ac:dyDescent="0.25">
      <c r="A86" s="17"/>
      <c r="B86" s="1"/>
      <c r="C86" s="1">
        <v>230000298004</v>
      </c>
      <c r="D86" s="61" t="s">
        <v>70</v>
      </c>
      <c r="E86" s="61" t="s">
        <v>70</v>
      </c>
      <c r="F86" s="61" t="s">
        <v>25</v>
      </c>
      <c r="G86" s="61" t="s">
        <v>74</v>
      </c>
      <c r="H86">
        <v>32</v>
      </c>
      <c r="I86">
        <v>285</v>
      </c>
      <c r="J86">
        <v>182</v>
      </c>
      <c r="K86">
        <v>120</v>
      </c>
      <c r="L86" s="13">
        <v>256</v>
      </c>
      <c r="M86" s="13">
        <v>11600</v>
      </c>
      <c r="N86" t="s">
        <v>77</v>
      </c>
      <c r="O86" t="s">
        <v>80</v>
      </c>
      <c r="P86" t="s">
        <v>60</v>
      </c>
    </row>
    <row r="87" spans="1:16" x14ac:dyDescent="0.25">
      <c r="A87" s="17"/>
      <c r="B87" s="1"/>
      <c r="C87" s="1">
        <v>230000298012</v>
      </c>
      <c r="D87" s="61" t="s">
        <v>70</v>
      </c>
      <c r="E87" s="61" t="s">
        <v>70</v>
      </c>
      <c r="F87" s="61" t="s">
        <v>25</v>
      </c>
      <c r="G87" s="61" t="s">
        <v>74</v>
      </c>
      <c r="H87">
        <v>32</v>
      </c>
      <c r="I87">
        <v>193</v>
      </c>
      <c r="J87">
        <v>120</v>
      </c>
      <c r="K87">
        <v>84</v>
      </c>
      <c r="L87" s="13">
        <v>256</v>
      </c>
      <c r="M87" s="13">
        <v>4900</v>
      </c>
      <c r="N87" t="s">
        <v>77</v>
      </c>
      <c r="O87" t="s">
        <v>80</v>
      </c>
      <c r="P87" t="s">
        <v>60</v>
      </c>
    </row>
    <row r="88" spans="1:16" x14ac:dyDescent="0.25">
      <c r="A88" s="16"/>
      <c r="B88" s="1"/>
      <c r="C88" s="1">
        <v>209000133190</v>
      </c>
      <c r="D88" s="61" t="s">
        <v>70</v>
      </c>
      <c r="E88" s="61" t="s">
        <v>70</v>
      </c>
      <c r="F88" s="61" t="s">
        <v>25</v>
      </c>
      <c r="G88" s="61" t="s">
        <v>74</v>
      </c>
      <c r="H88">
        <v>23</v>
      </c>
      <c r="I88">
        <v>84</v>
      </c>
      <c r="J88">
        <v>64</v>
      </c>
      <c r="K88">
        <v>35</v>
      </c>
      <c r="L88" s="13">
        <v>64</v>
      </c>
      <c r="M88" s="13">
        <v>376.5</v>
      </c>
      <c r="N88" t="s">
        <v>78</v>
      </c>
      <c r="O88" t="s">
        <v>84</v>
      </c>
      <c r="P88" t="s">
        <v>52</v>
      </c>
    </row>
    <row r="89" spans="1:16" x14ac:dyDescent="0.25">
      <c r="A89" s="17"/>
      <c r="B89" s="1"/>
      <c r="C89" s="1">
        <v>230000298005</v>
      </c>
      <c r="D89" s="61" t="s">
        <v>70</v>
      </c>
      <c r="E89" s="61" t="s">
        <v>70</v>
      </c>
      <c r="F89" s="61" t="s">
        <v>25</v>
      </c>
      <c r="G89" s="61" t="s">
        <v>74</v>
      </c>
      <c r="H89">
        <v>32</v>
      </c>
      <c r="I89">
        <v>183</v>
      </c>
      <c r="J89">
        <v>158</v>
      </c>
      <c r="K89">
        <v>100</v>
      </c>
      <c r="L89" s="13">
        <v>256</v>
      </c>
      <c r="M89" s="13">
        <v>4300</v>
      </c>
      <c r="N89" t="s">
        <v>77</v>
      </c>
      <c r="O89" t="s">
        <v>80</v>
      </c>
      <c r="P89" t="s">
        <v>60</v>
      </c>
    </row>
    <row r="90" spans="1:16" x14ac:dyDescent="0.25">
      <c r="A90" s="15"/>
      <c r="B90" s="1"/>
      <c r="C90" s="1">
        <v>226001370286</v>
      </c>
      <c r="D90" s="61" t="s">
        <v>70</v>
      </c>
      <c r="E90" s="61" t="s">
        <v>70</v>
      </c>
      <c r="F90" s="61" t="s">
        <v>25</v>
      </c>
      <c r="G90" s="61" t="s">
        <v>74</v>
      </c>
      <c r="H90">
        <v>12</v>
      </c>
      <c r="I90">
        <v>35</v>
      </c>
      <c r="J90">
        <v>24</v>
      </c>
      <c r="K90">
        <v>14</v>
      </c>
      <c r="L90" s="13">
        <v>32</v>
      </c>
      <c r="M90" s="13">
        <v>37.5</v>
      </c>
      <c r="N90" t="s">
        <v>78</v>
      </c>
      <c r="O90" t="s">
        <v>86</v>
      </c>
      <c r="P90" t="s">
        <v>51</v>
      </c>
    </row>
    <row r="91" spans="1:16" x14ac:dyDescent="0.25">
      <c r="A91" s="15"/>
      <c r="B91" s="1"/>
      <c r="C91" s="1">
        <v>226001370253</v>
      </c>
      <c r="D91" s="61" t="s">
        <v>70</v>
      </c>
      <c r="E91" s="61" t="s">
        <v>70</v>
      </c>
      <c r="F91" s="61" t="s">
        <v>25</v>
      </c>
      <c r="G91" s="61" t="s">
        <v>74</v>
      </c>
      <c r="H91">
        <v>12</v>
      </c>
      <c r="I91">
        <v>32</v>
      </c>
      <c r="J91">
        <v>23</v>
      </c>
      <c r="K91">
        <v>14</v>
      </c>
      <c r="L91" s="13">
        <v>32</v>
      </c>
      <c r="M91" s="13">
        <v>33.5</v>
      </c>
      <c r="N91" t="s">
        <v>78</v>
      </c>
      <c r="O91" t="s">
        <v>86</v>
      </c>
      <c r="P91" t="s">
        <v>51</v>
      </c>
    </row>
    <row r="92" spans="1:16" x14ac:dyDescent="0.25">
      <c r="A92" s="15"/>
      <c r="B92" s="1"/>
      <c r="C92" s="1">
        <v>226001370261</v>
      </c>
      <c r="D92" s="61" t="s">
        <v>70</v>
      </c>
      <c r="E92" s="61" t="s">
        <v>70</v>
      </c>
      <c r="F92" s="61" t="s">
        <v>25</v>
      </c>
      <c r="G92" s="61" t="s">
        <v>74</v>
      </c>
      <c r="H92">
        <v>12</v>
      </c>
      <c r="I92">
        <v>33</v>
      </c>
      <c r="J92">
        <v>28</v>
      </c>
      <c r="K92">
        <v>19</v>
      </c>
      <c r="L92" s="13">
        <v>32</v>
      </c>
      <c r="M92" s="13">
        <v>45.5</v>
      </c>
      <c r="N92" t="s">
        <v>78</v>
      </c>
      <c r="O92" t="s">
        <v>86</v>
      </c>
      <c r="P92" t="s">
        <v>51</v>
      </c>
    </row>
    <row r="93" spans="1:16" x14ac:dyDescent="0.25">
      <c r="A93" s="15"/>
      <c r="B93" s="1"/>
      <c r="C93" s="1">
        <v>226001370250</v>
      </c>
      <c r="D93" s="61" t="s">
        <v>70</v>
      </c>
      <c r="E93" s="61" t="s">
        <v>70</v>
      </c>
      <c r="F93" s="61" t="s">
        <v>25</v>
      </c>
      <c r="G93" s="61" t="s">
        <v>74</v>
      </c>
      <c r="H93">
        <v>12</v>
      </c>
      <c r="I93">
        <v>35</v>
      </c>
      <c r="J93">
        <v>26</v>
      </c>
      <c r="K93">
        <v>17</v>
      </c>
      <c r="L93" s="13">
        <v>32</v>
      </c>
      <c r="M93" s="13">
        <v>50</v>
      </c>
      <c r="N93" t="s">
        <v>78</v>
      </c>
      <c r="O93" t="s">
        <v>86</v>
      </c>
      <c r="P93" t="s">
        <v>51</v>
      </c>
    </row>
    <row r="94" spans="1:16" x14ac:dyDescent="0.25">
      <c r="A94" s="28"/>
      <c r="B94" s="1"/>
      <c r="C94" s="1">
        <v>230000111726</v>
      </c>
      <c r="D94" s="61" t="s">
        <v>70</v>
      </c>
      <c r="E94" s="61" t="s">
        <v>70</v>
      </c>
      <c r="F94" s="61" t="s">
        <v>25</v>
      </c>
      <c r="G94" s="61" t="s">
        <v>74</v>
      </c>
      <c r="H94">
        <v>32</v>
      </c>
      <c r="I94">
        <v>330</v>
      </c>
      <c r="J94">
        <v>285</v>
      </c>
      <c r="K94">
        <v>138</v>
      </c>
      <c r="L94">
        <v>362</v>
      </c>
      <c r="M94">
        <v>32000</v>
      </c>
      <c r="N94" t="s">
        <v>76</v>
      </c>
      <c r="O94" t="s">
        <v>69</v>
      </c>
      <c r="P94" t="s">
        <v>64</v>
      </c>
    </row>
    <row r="95" spans="1:16" x14ac:dyDescent="0.25">
      <c r="A95" s="15"/>
      <c r="B95" s="1"/>
      <c r="C95" s="1">
        <v>226001370278</v>
      </c>
      <c r="D95" s="61" t="s">
        <v>70</v>
      </c>
      <c r="E95" s="61" t="s">
        <v>70</v>
      </c>
      <c r="F95" s="61" t="s">
        <v>25</v>
      </c>
      <c r="G95" s="61" t="s">
        <v>74</v>
      </c>
      <c r="H95">
        <v>12</v>
      </c>
      <c r="I95">
        <v>26</v>
      </c>
      <c r="J95">
        <v>16</v>
      </c>
      <c r="K95">
        <v>12</v>
      </c>
      <c r="L95">
        <v>16</v>
      </c>
      <c r="M95">
        <v>5.8090000000000002</v>
      </c>
      <c r="N95" t="s">
        <v>78</v>
      </c>
      <c r="O95" t="s">
        <v>85</v>
      </c>
      <c r="P95" t="s">
        <v>50</v>
      </c>
    </row>
    <row r="96" spans="1:16" x14ac:dyDescent="0.25">
      <c r="A96" s="15"/>
      <c r="B96" s="1"/>
      <c r="C96" s="1">
        <v>226001370213</v>
      </c>
      <c r="D96" s="61" t="s">
        <v>70</v>
      </c>
      <c r="E96" s="61" t="s">
        <v>70</v>
      </c>
      <c r="F96" s="61" t="s">
        <v>25</v>
      </c>
      <c r="G96" s="61" t="s">
        <v>74</v>
      </c>
      <c r="H96">
        <v>12</v>
      </c>
      <c r="I96">
        <v>27</v>
      </c>
      <c r="J96">
        <v>19</v>
      </c>
      <c r="K96">
        <v>12</v>
      </c>
      <c r="L96">
        <v>16</v>
      </c>
      <c r="M96">
        <v>5.3289999999999997</v>
      </c>
      <c r="N96" t="s">
        <v>78</v>
      </c>
      <c r="O96" t="s">
        <v>85</v>
      </c>
      <c r="P96" t="s">
        <v>50</v>
      </c>
    </row>
    <row r="97" spans="1:16" x14ac:dyDescent="0.25">
      <c r="A97" s="15"/>
      <c r="B97" s="1"/>
      <c r="C97" s="1">
        <v>226001370284</v>
      </c>
      <c r="D97" s="61" t="s">
        <v>70</v>
      </c>
      <c r="E97" s="61" t="s">
        <v>70</v>
      </c>
      <c r="F97" s="61" t="s">
        <v>25</v>
      </c>
      <c r="G97" s="61" t="s">
        <v>74</v>
      </c>
      <c r="H97">
        <v>12</v>
      </c>
      <c r="I97">
        <v>22</v>
      </c>
      <c r="J97">
        <v>20</v>
      </c>
      <c r="K97">
        <v>11</v>
      </c>
      <c r="L97">
        <v>16</v>
      </c>
      <c r="M97">
        <v>5.4240000000000004</v>
      </c>
      <c r="N97" t="s">
        <v>78</v>
      </c>
      <c r="O97" t="s">
        <v>85</v>
      </c>
      <c r="P97" t="s">
        <v>50</v>
      </c>
    </row>
    <row r="98" spans="1:16" x14ac:dyDescent="0.25">
      <c r="A98" s="15"/>
      <c r="B98" s="1"/>
      <c r="C98" s="1">
        <v>226001370224</v>
      </c>
      <c r="D98" s="61" t="s">
        <v>70</v>
      </c>
      <c r="E98" s="61" t="s">
        <v>70</v>
      </c>
      <c r="F98" s="61" t="s">
        <v>25</v>
      </c>
      <c r="G98" s="61" t="s">
        <v>74</v>
      </c>
      <c r="H98">
        <v>12</v>
      </c>
      <c r="I98">
        <v>25</v>
      </c>
      <c r="J98">
        <v>15</v>
      </c>
      <c r="K98">
        <v>10</v>
      </c>
      <c r="L98">
        <v>16</v>
      </c>
      <c r="M98">
        <v>5.3756000000000004</v>
      </c>
      <c r="N98" t="s">
        <v>78</v>
      </c>
      <c r="O98" t="s">
        <v>85</v>
      </c>
      <c r="P98" t="s">
        <v>50</v>
      </c>
    </row>
    <row r="99" spans="1:16" x14ac:dyDescent="0.25">
      <c r="A99" s="15"/>
      <c r="B99" s="1"/>
      <c r="C99" s="1">
        <v>226001370289</v>
      </c>
      <c r="D99" s="61" t="s">
        <v>70</v>
      </c>
      <c r="E99" s="61" t="s">
        <v>70</v>
      </c>
      <c r="F99" s="61" t="s">
        <v>25</v>
      </c>
      <c r="G99" s="61" t="s">
        <v>74</v>
      </c>
      <c r="H99">
        <v>12</v>
      </c>
      <c r="I99">
        <v>20</v>
      </c>
      <c r="J99">
        <v>20</v>
      </c>
      <c r="K99">
        <v>12</v>
      </c>
      <c r="L99">
        <v>16</v>
      </c>
      <c r="M99">
        <v>5.2670000000000003</v>
      </c>
      <c r="N99" t="s">
        <v>78</v>
      </c>
      <c r="O99" t="s">
        <v>85</v>
      </c>
      <c r="P99" t="s">
        <v>50</v>
      </c>
    </row>
    <row r="100" spans="1:16" x14ac:dyDescent="0.25">
      <c r="A100" s="15"/>
      <c r="B100" s="1"/>
      <c r="C100" s="1">
        <v>226001370240</v>
      </c>
      <c r="D100" s="61" t="s">
        <v>70</v>
      </c>
      <c r="E100" s="61" t="s">
        <v>70</v>
      </c>
      <c r="F100" s="61" t="s">
        <v>25</v>
      </c>
      <c r="G100" s="61" t="s">
        <v>74</v>
      </c>
      <c r="H100">
        <v>12</v>
      </c>
      <c r="I100">
        <v>21</v>
      </c>
      <c r="J100">
        <v>15</v>
      </c>
      <c r="K100">
        <v>11</v>
      </c>
      <c r="L100">
        <v>16</v>
      </c>
      <c r="M100">
        <v>4.4050000000000002</v>
      </c>
      <c r="N100" t="s">
        <v>78</v>
      </c>
      <c r="O100" t="s">
        <v>85</v>
      </c>
      <c r="P100" t="s">
        <v>50</v>
      </c>
    </row>
    <row r="101" spans="1:16" x14ac:dyDescent="0.25">
      <c r="A101" s="15"/>
      <c r="B101" s="1"/>
      <c r="C101" s="1">
        <v>226001370299</v>
      </c>
      <c r="D101" s="61" t="s">
        <v>70</v>
      </c>
      <c r="E101" s="61" t="s">
        <v>70</v>
      </c>
      <c r="F101" s="61" t="s">
        <v>25</v>
      </c>
      <c r="G101" s="61" t="s">
        <v>74</v>
      </c>
      <c r="H101">
        <v>12</v>
      </c>
      <c r="I101">
        <v>27</v>
      </c>
      <c r="J101">
        <v>17</v>
      </c>
      <c r="K101">
        <v>11</v>
      </c>
      <c r="L101">
        <v>16</v>
      </c>
      <c r="M101">
        <v>7.0860000000000003</v>
      </c>
      <c r="N101" t="s">
        <v>78</v>
      </c>
      <c r="O101" t="s">
        <v>85</v>
      </c>
      <c r="P101" t="s">
        <v>50</v>
      </c>
    </row>
    <row r="102" spans="1:16" x14ac:dyDescent="0.25">
      <c r="A102" s="15"/>
      <c r="B102" s="1"/>
      <c r="C102" s="1">
        <v>231000039740</v>
      </c>
      <c r="D102" s="61" t="s">
        <v>70</v>
      </c>
      <c r="E102" s="61" t="s">
        <v>70</v>
      </c>
      <c r="F102" s="61" t="s">
        <v>25</v>
      </c>
      <c r="G102" s="61" t="s">
        <v>74</v>
      </c>
      <c r="H102">
        <v>14</v>
      </c>
      <c r="I102">
        <v>50</v>
      </c>
      <c r="J102">
        <v>33</v>
      </c>
      <c r="K102">
        <v>20</v>
      </c>
      <c r="L102">
        <v>32</v>
      </c>
      <c r="M102">
        <v>41</v>
      </c>
      <c r="N102" t="s">
        <v>78</v>
      </c>
      <c r="O102" t="s">
        <v>86</v>
      </c>
      <c r="P102" t="s">
        <v>51</v>
      </c>
    </row>
    <row r="103" spans="1:16" x14ac:dyDescent="0.25">
      <c r="A103" s="15"/>
      <c r="B103" s="1"/>
      <c r="C103" s="1">
        <v>231000039736</v>
      </c>
      <c r="D103" s="61" t="s">
        <v>70</v>
      </c>
      <c r="E103" s="61" t="s">
        <v>70</v>
      </c>
      <c r="F103" s="61" t="s">
        <v>25</v>
      </c>
      <c r="G103" s="61" t="s">
        <v>74</v>
      </c>
      <c r="H103">
        <v>14</v>
      </c>
      <c r="I103">
        <v>49</v>
      </c>
      <c r="J103">
        <v>36</v>
      </c>
      <c r="K103">
        <v>20</v>
      </c>
      <c r="L103">
        <v>32</v>
      </c>
      <c r="M103">
        <v>55.5</v>
      </c>
      <c r="N103" t="s">
        <v>78</v>
      </c>
      <c r="O103" t="s">
        <v>86</v>
      </c>
      <c r="P103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W28" sqref="W28"/>
    </sheetView>
  </sheetViews>
  <sheetFormatPr defaultColWidth="7.85546875" defaultRowHeight="15" x14ac:dyDescent="0.25"/>
  <cols>
    <col min="3" max="3" width="15.7109375" bestFit="1" customWidth="1"/>
    <col min="4" max="5" width="9.28515625" bestFit="1" customWidth="1"/>
    <col min="6" max="6" width="13.42578125" bestFit="1" customWidth="1"/>
    <col min="7" max="7" width="10.28515625" bestFit="1" customWidth="1"/>
  </cols>
  <sheetData>
    <row r="1" spans="1:20" x14ac:dyDescent="0.25">
      <c r="A1" t="s">
        <v>100</v>
      </c>
    </row>
    <row r="2" spans="1:20" x14ac:dyDescent="0.25">
      <c r="D2" s="11" t="s">
        <v>67</v>
      </c>
      <c r="E2" s="11" t="s">
        <v>39</v>
      </c>
    </row>
    <row r="3" spans="1:20" x14ac:dyDescent="0.25">
      <c r="A3" s="2" t="s">
        <v>34</v>
      </c>
      <c r="B3" s="11" t="s">
        <v>35</v>
      </c>
      <c r="C3" s="11" t="s">
        <v>36</v>
      </c>
      <c r="D3" s="12" t="s">
        <v>37</v>
      </c>
      <c r="E3" s="12" t="s">
        <v>37</v>
      </c>
      <c r="F3" s="12" t="s">
        <v>90</v>
      </c>
      <c r="G3" s="12" t="s">
        <v>91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95</v>
      </c>
    </row>
    <row r="4" spans="1:20" x14ac:dyDescent="0.25">
      <c r="A4" s="39">
        <v>91</v>
      </c>
      <c r="B4" s="38">
        <v>111737</v>
      </c>
      <c r="C4" s="38">
        <v>230000111737</v>
      </c>
      <c r="D4" s="41">
        <v>111</v>
      </c>
      <c r="E4" s="41">
        <v>411</v>
      </c>
      <c r="F4" s="58">
        <v>1</v>
      </c>
      <c r="G4" s="58" t="s">
        <v>65</v>
      </c>
      <c r="H4">
        <v>32</v>
      </c>
      <c r="I4">
        <v>169</v>
      </c>
      <c r="J4">
        <v>138</v>
      </c>
      <c r="K4">
        <v>82</v>
      </c>
      <c r="L4">
        <v>128</v>
      </c>
      <c r="M4">
        <v>2929</v>
      </c>
      <c r="N4" t="s">
        <v>77</v>
      </c>
      <c r="O4" t="s">
        <v>82</v>
      </c>
      <c r="P4" t="s">
        <v>53</v>
      </c>
      <c r="Q4" s="60" t="s">
        <v>87</v>
      </c>
    </row>
    <row r="5" spans="1:20" x14ac:dyDescent="0.25">
      <c r="A5" s="39">
        <v>100</v>
      </c>
      <c r="B5" s="38">
        <v>111689</v>
      </c>
      <c r="C5" s="38">
        <v>230000111689</v>
      </c>
      <c r="D5" s="41">
        <v>119</v>
      </c>
      <c r="E5" s="41">
        <v>419</v>
      </c>
      <c r="F5" s="58">
        <v>1</v>
      </c>
      <c r="G5" s="58" t="s">
        <v>65</v>
      </c>
      <c r="H5">
        <v>32</v>
      </c>
      <c r="I5">
        <v>141</v>
      </c>
      <c r="J5">
        <v>84</v>
      </c>
      <c r="K5">
        <v>37</v>
      </c>
      <c r="L5">
        <v>90</v>
      </c>
      <c r="M5">
        <v>888</v>
      </c>
      <c r="N5" t="s">
        <v>77</v>
      </c>
      <c r="O5" t="s">
        <v>81</v>
      </c>
      <c r="P5" t="s">
        <v>53</v>
      </c>
      <c r="Q5" s="60" t="s">
        <v>87</v>
      </c>
    </row>
    <row r="6" spans="1:20" x14ac:dyDescent="0.25">
      <c r="A6" s="39">
        <v>162</v>
      </c>
      <c r="B6" s="38">
        <v>111516</v>
      </c>
      <c r="C6" s="38">
        <v>230000111516</v>
      </c>
      <c r="D6" s="41">
        <v>188</v>
      </c>
      <c r="E6" s="40">
        <v>488</v>
      </c>
      <c r="F6" s="59">
        <v>1</v>
      </c>
      <c r="G6" s="59" t="s">
        <v>65</v>
      </c>
      <c r="H6">
        <v>32</v>
      </c>
      <c r="I6">
        <v>126</v>
      </c>
      <c r="J6">
        <v>96</v>
      </c>
      <c r="K6">
        <v>79</v>
      </c>
      <c r="L6">
        <v>128</v>
      </c>
      <c r="M6">
        <v>1425</v>
      </c>
      <c r="N6" t="s">
        <v>77</v>
      </c>
      <c r="O6" t="s">
        <v>82</v>
      </c>
      <c r="P6" t="s">
        <v>53</v>
      </c>
      <c r="Q6" s="60" t="s">
        <v>87</v>
      </c>
    </row>
    <row r="7" spans="1:20" x14ac:dyDescent="0.25">
      <c r="A7" s="15"/>
      <c r="B7" s="1"/>
      <c r="C7" s="1">
        <v>226001370370</v>
      </c>
      <c r="D7" s="41" t="s">
        <v>70</v>
      </c>
      <c r="E7" s="41" t="s">
        <v>70</v>
      </c>
      <c r="F7" s="68" t="s">
        <v>25</v>
      </c>
      <c r="G7" s="61" t="s">
        <v>65</v>
      </c>
      <c r="H7">
        <v>12</v>
      </c>
      <c r="I7">
        <v>25</v>
      </c>
      <c r="J7">
        <v>17</v>
      </c>
      <c r="K7">
        <v>13</v>
      </c>
      <c r="L7">
        <v>16</v>
      </c>
      <c r="M7">
        <v>9.3520000000000003</v>
      </c>
      <c r="N7" t="s">
        <v>78</v>
      </c>
      <c r="O7" t="s">
        <v>85</v>
      </c>
      <c r="P7" t="s">
        <v>50</v>
      </c>
    </row>
    <row r="8" spans="1:20" x14ac:dyDescent="0.25">
      <c r="A8" s="15"/>
      <c r="B8" s="1"/>
      <c r="C8" s="1">
        <v>226001370330</v>
      </c>
      <c r="D8" s="41" t="s">
        <v>70</v>
      </c>
      <c r="E8" s="41" t="s">
        <v>70</v>
      </c>
      <c r="F8" s="68" t="s">
        <v>25</v>
      </c>
      <c r="G8" s="61" t="s">
        <v>65</v>
      </c>
      <c r="H8">
        <v>12</v>
      </c>
      <c r="I8">
        <v>22</v>
      </c>
      <c r="J8">
        <v>15</v>
      </c>
      <c r="K8">
        <v>14</v>
      </c>
      <c r="L8">
        <v>16</v>
      </c>
      <c r="M8">
        <v>8.2050000000000001</v>
      </c>
      <c r="N8" t="s">
        <v>78</v>
      </c>
      <c r="O8" t="s">
        <v>85</v>
      </c>
      <c r="P8" t="s">
        <v>50</v>
      </c>
    </row>
    <row r="9" spans="1:20" ht="15.75" thickBot="1" x14ac:dyDescent="0.3">
      <c r="A9" s="15"/>
      <c r="B9" s="1"/>
      <c r="C9" s="1">
        <v>226001370397</v>
      </c>
      <c r="D9" s="41" t="s">
        <v>70</v>
      </c>
      <c r="E9" s="41" t="s">
        <v>70</v>
      </c>
      <c r="F9" s="68" t="s">
        <v>25</v>
      </c>
      <c r="G9" s="61" t="s">
        <v>65</v>
      </c>
      <c r="H9">
        <v>12</v>
      </c>
      <c r="I9">
        <v>20</v>
      </c>
      <c r="J9">
        <v>18</v>
      </c>
      <c r="K9">
        <v>7</v>
      </c>
      <c r="L9">
        <v>16</v>
      </c>
      <c r="M9">
        <v>3.093</v>
      </c>
      <c r="N9" t="s">
        <v>78</v>
      </c>
      <c r="O9" t="s">
        <v>85</v>
      </c>
      <c r="P9" t="s">
        <v>50</v>
      </c>
    </row>
    <row r="10" spans="1:20" ht="15.75" thickBot="1" x14ac:dyDescent="0.3">
      <c r="A10" s="15"/>
      <c r="B10" s="1"/>
      <c r="C10" s="1">
        <v>231000039751</v>
      </c>
      <c r="D10" s="41" t="s">
        <v>70</v>
      </c>
      <c r="E10" s="41" t="s">
        <v>70</v>
      </c>
      <c r="F10" s="68" t="s">
        <v>25</v>
      </c>
      <c r="G10" s="61" t="s">
        <v>65</v>
      </c>
      <c r="H10">
        <v>14</v>
      </c>
      <c r="I10">
        <v>36</v>
      </c>
      <c r="J10">
        <v>32</v>
      </c>
      <c r="K10">
        <v>31</v>
      </c>
      <c r="L10">
        <v>32</v>
      </c>
      <c r="M10">
        <v>58</v>
      </c>
      <c r="N10" t="s">
        <v>78</v>
      </c>
      <c r="O10" t="s">
        <v>86</v>
      </c>
      <c r="P10" t="s">
        <v>51</v>
      </c>
      <c r="S10" s="26"/>
      <c r="T10" s="27" t="s">
        <v>96</v>
      </c>
    </row>
    <row r="11" spans="1:20" x14ac:dyDescent="0.25">
      <c r="A11" s="15"/>
      <c r="B11" s="1"/>
      <c r="C11" s="1">
        <v>231000039741</v>
      </c>
      <c r="D11" s="41" t="s">
        <v>70</v>
      </c>
      <c r="E11" s="41" t="s">
        <v>70</v>
      </c>
      <c r="F11" s="68" t="s">
        <v>25</v>
      </c>
      <c r="G11" s="61" t="s">
        <v>65</v>
      </c>
      <c r="H11">
        <v>14</v>
      </c>
      <c r="I11">
        <v>35</v>
      </c>
      <c r="J11">
        <v>39</v>
      </c>
      <c r="K11">
        <v>21</v>
      </c>
      <c r="L11">
        <v>32</v>
      </c>
      <c r="M11">
        <v>35.5</v>
      </c>
      <c r="N11" t="s">
        <v>78</v>
      </c>
      <c r="O11" t="s">
        <v>86</v>
      </c>
      <c r="P11" t="s">
        <v>51</v>
      </c>
      <c r="S11" s="22" t="s">
        <v>50</v>
      </c>
      <c r="T11" s="23">
        <f>COUNTIF(P4:P72, "MG")</f>
        <v>15</v>
      </c>
    </row>
    <row r="12" spans="1:20" x14ac:dyDescent="0.25">
      <c r="A12" s="15"/>
      <c r="B12" s="1"/>
      <c r="C12" s="1">
        <v>209000133201</v>
      </c>
      <c r="D12" s="41" t="s">
        <v>70</v>
      </c>
      <c r="E12" s="41" t="s">
        <v>70</v>
      </c>
      <c r="F12" s="68" t="s">
        <v>25</v>
      </c>
      <c r="G12" s="61" t="s">
        <v>65</v>
      </c>
      <c r="H12">
        <v>23</v>
      </c>
      <c r="I12">
        <v>94</v>
      </c>
      <c r="J12">
        <v>65</v>
      </c>
      <c r="K12">
        <v>45</v>
      </c>
      <c r="L12">
        <v>64</v>
      </c>
      <c r="M12">
        <v>461.5</v>
      </c>
      <c r="N12" t="s">
        <v>78</v>
      </c>
      <c r="O12" t="s">
        <v>84</v>
      </c>
      <c r="P12" t="s">
        <v>52</v>
      </c>
      <c r="S12" s="24" t="s">
        <v>51</v>
      </c>
      <c r="T12" s="25">
        <f>COUNTIF(P4:P72, "CG")</f>
        <v>15</v>
      </c>
    </row>
    <row r="13" spans="1:20" x14ac:dyDescent="0.25">
      <c r="A13" s="15"/>
      <c r="B13" s="1"/>
      <c r="C13" s="1">
        <v>209000133179</v>
      </c>
      <c r="D13" s="41" t="s">
        <v>70</v>
      </c>
      <c r="E13" s="41" t="s">
        <v>70</v>
      </c>
      <c r="F13" s="68" t="s">
        <v>25</v>
      </c>
      <c r="G13" s="61" t="s">
        <v>65</v>
      </c>
      <c r="H13">
        <v>23</v>
      </c>
      <c r="I13">
        <v>84</v>
      </c>
      <c r="J13">
        <v>58</v>
      </c>
      <c r="K13">
        <v>47</v>
      </c>
      <c r="L13">
        <v>64</v>
      </c>
      <c r="M13">
        <v>371</v>
      </c>
      <c r="N13" t="s">
        <v>78</v>
      </c>
      <c r="O13" t="s">
        <v>84</v>
      </c>
      <c r="P13" t="s">
        <v>52</v>
      </c>
      <c r="S13" s="24" t="s">
        <v>52</v>
      </c>
      <c r="T13" s="25">
        <f>COUNTIF(P4:P72, "VCG")</f>
        <v>15</v>
      </c>
    </row>
    <row r="14" spans="1:20" x14ac:dyDescent="0.25">
      <c r="A14" s="15"/>
      <c r="B14" s="1"/>
      <c r="C14" s="1">
        <v>209000133177</v>
      </c>
      <c r="D14" s="41" t="s">
        <v>70</v>
      </c>
      <c r="E14" s="41" t="s">
        <v>70</v>
      </c>
      <c r="F14" s="68" t="s">
        <v>25</v>
      </c>
      <c r="G14" s="61" t="s">
        <v>65</v>
      </c>
      <c r="H14">
        <v>23</v>
      </c>
      <c r="I14">
        <v>87</v>
      </c>
      <c r="J14">
        <v>66</v>
      </c>
      <c r="K14">
        <v>41</v>
      </c>
      <c r="L14">
        <v>64</v>
      </c>
      <c r="M14">
        <v>368</v>
      </c>
      <c r="N14" t="s">
        <v>78</v>
      </c>
      <c r="O14" t="s">
        <v>84</v>
      </c>
      <c r="P14" t="s">
        <v>52</v>
      </c>
      <c r="S14" s="24" t="s">
        <v>53</v>
      </c>
      <c r="T14" s="25">
        <f>COUNTIF(P4:P72, "SC")</f>
        <v>15</v>
      </c>
    </row>
    <row r="15" spans="1:20" x14ac:dyDescent="0.25">
      <c r="A15" s="15"/>
      <c r="B15" s="1"/>
      <c r="C15" s="1">
        <v>209000133191</v>
      </c>
      <c r="D15" s="41" t="s">
        <v>70</v>
      </c>
      <c r="E15" s="41" t="s">
        <v>70</v>
      </c>
      <c r="F15" s="68" t="s">
        <v>25</v>
      </c>
      <c r="G15" s="61" t="s">
        <v>65</v>
      </c>
      <c r="H15">
        <v>23</v>
      </c>
      <c r="I15">
        <v>92</v>
      </c>
      <c r="J15">
        <v>52</v>
      </c>
      <c r="K15">
        <v>50</v>
      </c>
      <c r="L15">
        <v>64</v>
      </c>
      <c r="M15">
        <v>543</v>
      </c>
      <c r="N15" t="s">
        <v>78</v>
      </c>
      <c r="O15" t="s">
        <v>84</v>
      </c>
      <c r="P15" t="s">
        <v>52</v>
      </c>
      <c r="S15" s="24" t="s">
        <v>60</v>
      </c>
      <c r="T15" s="25">
        <f>COUNTIF(P4:P72, "LC")</f>
        <v>8</v>
      </c>
    </row>
    <row r="16" spans="1:20" ht="15.75" thickBot="1" x14ac:dyDescent="0.3">
      <c r="A16" s="15"/>
      <c r="B16" s="1"/>
      <c r="C16" s="1">
        <v>209000133130</v>
      </c>
      <c r="D16" s="41" t="s">
        <v>70</v>
      </c>
      <c r="E16" s="41" t="s">
        <v>70</v>
      </c>
      <c r="F16" s="68" t="s">
        <v>25</v>
      </c>
      <c r="G16" s="61" t="s">
        <v>65</v>
      </c>
      <c r="H16">
        <v>23</v>
      </c>
      <c r="I16">
        <v>80</v>
      </c>
      <c r="J16">
        <v>60</v>
      </c>
      <c r="K16">
        <v>36</v>
      </c>
      <c r="L16">
        <v>64</v>
      </c>
      <c r="M16">
        <v>289</v>
      </c>
      <c r="N16" t="s">
        <v>78</v>
      </c>
      <c r="O16" t="s">
        <v>84</v>
      </c>
      <c r="P16" t="s">
        <v>52</v>
      </c>
      <c r="S16" s="29" t="s">
        <v>64</v>
      </c>
      <c r="T16" s="25">
        <f>COUNTIF(P4:P72, "SB")</f>
        <v>0</v>
      </c>
    </row>
    <row r="17" spans="1:20" ht="15.75" thickBot="1" x14ac:dyDescent="0.3">
      <c r="A17" s="15"/>
      <c r="B17" s="1"/>
      <c r="C17" s="1">
        <v>209000133134</v>
      </c>
      <c r="D17" s="41" t="s">
        <v>70</v>
      </c>
      <c r="E17" s="41" t="s">
        <v>70</v>
      </c>
      <c r="F17" s="68" t="s">
        <v>25</v>
      </c>
      <c r="G17" s="61" t="s">
        <v>65</v>
      </c>
      <c r="H17">
        <v>23</v>
      </c>
      <c r="I17">
        <v>63</v>
      </c>
      <c r="J17">
        <v>51</v>
      </c>
      <c r="K17">
        <v>34</v>
      </c>
      <c r="L17">
        <v>64</v>
      </c>
      <c r="M17">
        <v>157</v>
      </c>
      <c r="N17" t="s">
        <v>78</v>
      </c>
      <c r="O17" t="s">
        <v>84</v>
      </c>
      <c r="P17" t="s">
        <v>52</v>
      </c>
      <c r="S17" s="30" t="s">
        <v>63</v>
      </c>
      <c r="T17" s="31">
        <f>SUM(T11:T16)</f>
        <v>68</v>
      </c>
    </row>
    <row r="18" spans="1:20" x14ac:dyDescent="0.25">
      <c r="A18" s="15"/>
      <c r="B18" s="1"/>
      <c r="C18" s="1">
        <v>209000133147</v>
      </c>
      <c r="D18" s="41" t="s">
        <v>70</v>
      </c>
      <c r="E18" s="41" t="s">
        <v>70</v>
      </c>
      <c r="F18" s="68" t="s">
        <v>25</v>
      </c>
      <c r="G18" s="61" t="s">
        <v>65</v>
      </c>
      <c r="H18">
        <v>23</v>
      </c>
      <c r="I18">
        <v>65</v>
      </c>
      <c r="J18">
        <v>61</v>
      </c>
      <c r="K18">
        <v>41</v>
      </c>
      <c r="L18">
        <v>64</v>
      </c>
      <c r="M18">
        <v>265.5</v>
      </c>
      <c r="N18" t="s">
        <v>78</v>
      </c>
      <c r="O18" t="s">
        <v>84</v>
      </c>
      <c r="P18" t="s">
        <v>52</v>
      </c>
    </row>
    <row r="19" spans="1:20" x14ac:dyDescent="0.25">
      <c r="A19" s="15"/>
      <c r="B19" s="1"/>
      <c r="C19" s="1">
        <v>209000133204</v>
      </c>
      <c r="D19" s="41" t="s">
        <v>70</v>
      </c>
      <c r="E19" s="41" t="s">
        <v>70</v>
      </c>
      <c r="F19" s="68" t="s">
        <v>25</v>
      </c>
      <c r="G19" s="61" t="s">
        <v>65</v>
      </c>
      <c r="H19">
        <v>23</v>
      </c>
      <c r="I19">
        <v>66</v>
      </c>
      <c r="J19">
        <v>55</v>
      </c>
      <c r="K19">
        <v>45</v>
      </c>
      <c r="L19">
        <v>64</v>
      </c>
      <c r="M19">
        <v>207.5</v>
      </c>
      <c r="N19" t="s">
        <v>78</v>
      </c>
      <c r="O19" t="s">
        <v>84</v>
      </c>
      <c r="P19" t="s">
        <v>52</v>
      </c>
    </row>
    <row r="20" spans="1:20" x14ac:dyDescent="0.25">
      <c r="A20" s="15"/>
      <c r="B20" s="1"/>
      <c r="C20" s="1">
        <v>209000133124</v>
      </c>
      <c r="D20" s="41" t="s">
        <v>70</v>
      </c>
      <c r="E20" s="41" t="s">
        <v>70</v>
      </c>
      <c r="F20" s="68" t="s">
        <v>25</v>
      </c>
      <c r="G20" s="61" t="s">
        <v>65</v>
      </c>
      <c r="H20">
        <v>23</v>
      </c>
      <c r="I20">
        <v>61</v>
      </c>
      <c r="J20">
        <v>53</v>
      </c>
      <c r="K20">
        <v>25</v>
      </c>
      <c r="L20">
        <v>45</v>
      </c>
      <c r="M20">
        <v>110.5</v>
      </c>
      <c r="N20" t="s">
        <v>78</v>
      </c>
      <c r="O20" t="s">
        <v>83</v>
      </c>
      <c r="P20" t="s">
        <v>52</v>
      </c>
    </row>
    <row r="21" spans="1:20" x14ac:dyDescent="0.25">
      <c r="A21" s="15"/>
      <c r="B21" s="1"/>
      <c r="C21" s="1">
        <v>209000133128</v>
      </c>
      <c r="D21" s="41" t="s">
        <v>70</v>
      </c>
      <c r="E21" s="41" t="s">
        <v>70</v>
      </c>
      <c r="F21" s="68" t="s">
        <v>25</v>
      </c>
      <c r="G21" s="61" t="s">
        <v>65</v>
      </c>
      <c r="H21">
        <v>23</v>
      </c>
      <c r="I21">
        <v>65</v>
      </c>
      <c r="J21">
        <v>41</v>
      </c>
      <c r="K21">
        <v>25</v>
      </c>
      <c r="L21">
        <v>45</v>
      </c>
      <c r="M21">
        <v>73</v>
      </c>
      <c r="N21" t="s">
        <v>78</v>
      </c>
      <c r="O21" t="s">
        <v>83</v>
      </c>
      <c r="P21" t="s">
        <v>52</v>
      </c>
    </row>
    <row r="22" spans="1:20" x14ac:dyDescent="0.25">
      <c r="A22" s="15"/>
      <c r="B22" s="1"/>
      <c r="C22" s="1">
        <v>209000133194</v>
      </c>
      <c r="D22" s="41" t="s">
        <v>70</v>
      </c>
      <c r="E22" s="41" t="s">
        <v>70</v>
      </c>
      <c r="F22" s="68" t="s">
        <v>25</v>
      </c>
      <c r="G22" s="61" t="s">
        <v>65</v>
      </c>
      <c r="H22">
        <v>23</v>
      </c>
      <c r="I22">
        <v>85</v>
      </c>
      <c r="J22">
        <v>66</v>
      </c>
      <c r="K22">
        <v>42</v>
      </c>
      <c r="L22">
        <v>64</v>
      </c>
      <c r="M22">
        <v>348</v>
      </c>
      <c r="N22" t="s">
        <v>78</v>
      </c>
      <c r="O22" t="s">
        <v>84</v>
      </c>
      <c r="P22" t="s">
        <v>52</v>
      </c>
    </row>
    <row r="23" spans="1:20" x14ac:dyDescent="0.25">
      <c r="A23" s="17"/>
      <c r="B23" s="1"/>
      <c r="C23" s="1">
        <v>209000133181</v>
      </c>
      <c r="D23" s="41" t="s">
        <v>70</v>
      </c>
      <c r="E23" s="41" t="s">
        <v>70</v>
      </c>
      <c r="F23" s="68" t="s">
        <v>25</v>
      </c>
      <c r="G23" s="61" t="s">
        <v>65</v>
      </c>
      <c r="H23">
        <v>23</v>
      </c>
      <c r="I23">
        <v>115</v>
      </c>
      <c r="J23">
        <v>81</v>
      </c>
      <c r="K23">
        <v>58</v>
      </c>
      <c r="L23" s="13">
        <v>90</v>
      </c>
      <c r="M23" s="13">
        <v>893</v>
      </c>
      <c r="N23" t="s">
        <v>77</v>
      </c>
      <c r="O23" t="s">
        <v>81</v>
      </c>
      <c r="P23" t="s">
        <v>53</v>
      </c>
    </row>
    <row r="24" spans="1:20" x14ac:dyDescent="0.25">
      <c r="A24" s="17"/>
      <c r="B24" s="1"/>
      <c r="C24" s="1">
        <v>209000133110</v>
      </c>
      <c r="D24" s="41" t="s">
        <v>70</v>
      </c>
      <c r="E24" s="41" t="s">
        <v>70</v>
      </c>
      <c r="F24" s="68" t="s">
        <v>25</v>
      </c>
      <c r="G24" s="61" t="s">
        <v>65</v>
      </c>
      <c r="H24">
        <v>23</v>
      </c>
      <c r="I24">
        <v>131</v>
      </c>
      <c r="J24">
        <v>92</v>
      </c>
      <c r="K24">
        <v>72</v>
      </c>
      <c r="L24" s="13">
        <v>128</v>
      </c>
      <c r="M24" s="13">
        <v>1429</v>
      </c>
      <c r="N24" t="s">
        <v>77</v>
      </c>
      <c r="O24" t="s">
        <v>82</v>
      </c>
      <c r="P24" t="s">
        <v>53</v>
      </c>
    </row>
    <row r="25" spans="1:20" x14ac:dyDescent="0.25">
      <c r="A25" s="17"/>
      <c r="B25" s="1"/>
      <c r="C25" s="1">
        <v>209000133209</v>
      </c>
      <c r="D25" s="41" t="s">
        <v>70</v>
      </c>
      <c r="E25" s="41" t="s">
        <v>70</v>
      </c>
      <c r="F25" s="68" t="s">
        <v>25</v>
      </c>
      <c r="G25" s="61" t="s">
        <v>65</v>
      </c>
      <c r="H25">
        <v>23</v>
      </c>
      <c r="I25">
        <v>124</v>
      </c>
      <c r="J25">
        <v>118</v>
      </c>
      <c r="K25">
        <v>87</v>
      </c>
      <c r="L25" s="13">
        <v>128</v>
      </c>
      <c r="M25" s="13">
        <v>1659.5</v>
      </c>
      <c r="N25" t="s">
        <v>77</v>
      </c>
      <c r="O25" t="s">
        <v>82</v>
      </c>
      <c r="P25" t="s">
        <v>53</v>
      </c>
    </row>
    <row r="26" spans="1:20" x14ac:dyDescent="0.25">
      <c r="A26" s="17"/>
      <c r="B26" s="1"/>
      <c r="C26" s="1">
        <v>209000133207</v>
      </c>
      <c r="D26" s="41" t="s">
        <v>70</v>
      </c>
      <c r="E26" s="41" t="s">
        <v>70</v>
      </c>
      <c r="F26" s="68" t="s">
        <v>25</v>
      </c>
      <c r="G26" s="61" t="s">
        <v>65</v>
      </c>
      <c r="H26">
        <v>23</v>
      </c>
      <c r="I26">
        <v>120</v>
      </c>
      <c r="J26">
        <v>69</v>
      </c>
      <c r="K26">
        <v>56</v>
      </c>
      <c r="L26" s="13">
        <v>90</v>
      </c>
      <c r="M26" s="13">
        <v>768.5</v>
      </c>
      <c r="N26" t="s">
        <v>77</v>
      </c>
      <c r="O26" t="s">
        <v>81</v>
      </c>
      <c r="P26" t="s">
        <v>53</v>
      </c>
    </row>
    <row r="27" spans="1:20" x14ac:dyDescent="0.25">
      <c r="A27" s="17"/>
      <c r="B27" s="1"/>
      <c r="C27" s="1">
        <v>209000133132</v>
      </c>
      <c r="D27" s="41" t="s">
        <v>70</v>
      </c>
      <c r="E27" s="41" t="s">
        <v>70</v>
      </c>
      <c r="F27" s="68" t="s">
        <v>25</v>
      </c>
      <c r="G27" s="61" t="s">
        <v>65</v>
      </c>
      <c r="H27">
        <v>23</v>
      </c>
      <c r="I27">
        <v>135</v>
      </c>
      <c r="J27">
        <v>95</v>
      </c>
      <c r="K27">
        <v>73</v>
      </c>
      <c r="L27" s="13">
        <v>128</v>
      </c>
      <c r="M27" s="13">
        <v>1350</v>
      </c>
      <c r="N27" t="s">
        <v>77</v>
      </c>
      <c r="O27" t="s">
        <v>82</v>
      </c>
      <c r="P27" t="s">
        <v>53</v>
      </c>
    </row>
    <row r="28" spans="1:20" x14ac:dyDescent="0.25">
      <c r="A28" s="17"/>
      <c r="B28" s="1"/>
      <c r="C28" s="1">
        <v>209000133126</v>
      </c>
      <c r="D28" s="41" t="s">
        <v>70</v>
      </c>
      <c r="E28" s="41" t="s">
        <v>70</v>
      </c>
      <c r="F28" s="68" t="s">
        <v>25</v>
      </c>
      <c r="G28" s="61" t="s">
        <v>65</v>
      </c>
      <c r="H28">
        <v>23</v>
      </c>
      <c r="I28">
        <v>196</v>
      </c>
      <c r="J28">
        <v>92</v>
      </c>
      <c r="K28">
        <v>78</v>
      </c>
      <c r="L28" s="13">
        <v>128</v>
      </c>
      <c r="M28" s="13">
        <v>2591</v>
      </c>
      <c r="N28" t="s">
        <v>77</v>
      </c>
      <c r="O28" t="s">
        <v>82</v>
      </c>
      <c r="P28" t="s">
        <v>53</v>
      </c>
    </row>
    <row r="29" spans="1:20" x14ac:dyDescent="0.25">
      <c r="A29" s="17"/>
      <c r="B29" s="1"/>
      <c r="C29" s="1">
        <v>209000133113</v>
      </c>
      <c r="D29" s="41" t="s">
        <v>70</v>
      </c>
      <c r="E29" s="41" t="s">
        <v>70</v>
      </c>
      <c r="F29" s="68" t="s">
        <v>25</v>
      </c>
      <c r="G29" s="61" t="s">
        <v>65</v>
      </c>
      <c r="H29">
        <v>23</v>
      </c>
      <c r="I29">
        <v>100</v>
      </c>
      <c r="J29">
        <v>59</v>
      </c>
      <c r="K29">
        <v>51</v>
      </c>
      <c r="L29" s="13">
        <v>90</v>
      </c>
      <c r="M29" s="13">
        <v>629</v>
      </c>
      <c r="N29" t="s">
        <v>77</v>
      </c>
      <c r="O29" t="s">
        <v>81</v>
      </c>
      <c r="P29" t="s">
        <v>53</v>
      </c>
    </row>
    <row r="30" spans="1:20" x14ac:dyDescent="0.25">
      <c r="A30" s="17"/>
      <c r="B30" s="1"/>
      <c r="C30" s="1">
        <v>209000133137</v>
      </c>
      <c r="D30" s="41" t="s">
        <v>70</v>
      </c>
      <c r="E30" s="41" t="s">
        <v>70</v>
      </c>
      <c r="F30" s="68" t="s">
        <v>25</v>
      </c>
      <c r="G30" s="61" t="s">
        <v>65</v>
      </c>
      <c r="H30">
        <v>23</v>
      </c>
      <c r="I30">
        <v>165</v>
      </c>
      <c r="J30">
        <v>74</v>
      </c>
      <c r="K30">
        <v>64</v>
      </c>
      <c r="L30" s="13">
        <v>90</v>
      </c>
      <c r="M30" s="13">
        <v>1338.5</v>
      </c>
      <c r="N30" t="s">
        <v>77</v>
      </c>
      <c r="O30" t="s">
        <v>81</v>
      </c>
      <c r="P30" t="s">
        <v>53</v>
      </c>
    </row>
    <row r="31" spans="1:20" x14ac:dyDescent="0.25">
      <c r="A31" s="17"/>
      <c r="B31" s="1"/>
      <c r="C31" s="1">
        <v>209000133155</v>
      </c>
      <c r="D31" s="41" t="s">
        <v>70</v>
      </c>
      <c r="E31" s="41" t="s">
        <v>70</v>
      </c>
      <c r="F31" s="68" t="s">
        <v>25</v>
      </c>
      <c r="G31" s="61" t="s">
        <v>65</v>
      </c>
      <c r="H31">
        <v>23</v>
      </c>
      <c r="I31">
        <v>118</v>
      </c>
      <c r="J31">
        <v>85</v>
      </c>
      <c r="K31">
        <v>39</v>
      </c>
      <c r="L31" s="13">
        <v>90</v>
      </c>
      <c r="M31" s="13">
        <v>868</v>
      </c>
      <c r="N31" t="s">
        <v>77</v>
      </c>
      <c r="O31" t="s">
        <v>81</v>
      </c>
      <c r="P31" t="s">
        <v>53</v>
      </c>
    </row>
    <row r="32" spans="1:20" x14ac:dyDescent="0.25">
      <c r="A32" s="17"/>
      <c r="B32" s="1"/>
      <c r="C32" s="1">
        <v>230000298010</v>
      </c>
      <c r="D32" s="41" t="s">
        <v>70</v>
      </c>
      <c r="E32" s="41" t="s">
        <v>70</v>
      </c>
      <c r="F32" s="68" t="s">
        <v>25</v>
      </c>
      <c r="G32" s="61" t="s">
        <v>65</v>
      </c>
      <c r="H32">
        <v>32</v>
      </c>
      <c r="I32">
        <v>310</v>
      </c>
      <c r="J32">
        <v>175</v>
      </c>
      <c r="K32">
        <v>65</v>
      </c>
      <c r="L32" s="13">
        <v>256</v>
      </c>
      <c r="M32" s="13">
        <v>10400</v>
      </c>
      <c r="N32" t="s">
        <v>77</v>
      </c>
      <c r="O32" t="s">
        <v>80</v>
      </c>
      <c r="P32" t="s">
        <v>60</v>
      </c>
    </row>
    <row r="33" spans="1:16" x14ac:dyDescent="0.25">
      <c r="A33" s="17"/>
      <c r="B33" s="1"/>
      <c r="C33" s="1">
        <v>230000298019</v>
      </c>
      <c r="D33" s="41" t="s">
        <v>70</v>
      </c>
      <c r="E33" s="41" t="s">
        <v>70</v>
      </c>
      <c r="F33" s="68" t="s">
        <v>25</v>
      </c>
      <c r="G33" s="61" t="s">
        <v>65</v>
      </c>
      <c r="H33">
        <v>32</v>
      </c>
      <c r="I33">
        <v>299</v>
      </c>
      <c r="J33">
        <v>252</v>
      </c>
      <c r="K33">
        <v>120</v>
      </c>
      <c r="L33" s="13">
        <v>256</v>
      </c>
      <c r="M33" s="13">
        <v>14900</v>
      </c>
      <c r="N33" t="s">
        <v>77</v>
      </c>
      <c r="O33" t="s">
        <v>80</v>
      </c>
      <c r="P33" t="s">
        <v>60</v>
      </c>
    </row>
    <row r="34" spans="1:16" x14ac:dyDescent="0.25">
      <c r="A34" s="17"/>
      <c r="B34" s="1"/>
      <c r="C34" s="1">
        <v>230000298016</v>
      </c>
      <c r="D34" s="41" t="s">
        <v>70</v>
      </c>
      <c r="E34" s="41" t="s">
        <v>70</v>
      </c>
      <c r="F34" s="68" t="s">
        <v>25</v>
      </c>
      <c r="G34" s="61" t="s">
        <v>65</v>
      </c>
      <c r="H34">
        <v>32</v>
      </c>
      <c r="I34">
        <v>250</v>
      </c>
      <c r="J34">
        <v>175</v>
      </c>
      <c r="K34">
        <v>98</v>
      </c>
      <c r="L34" s="13">
        <v>256</v>
      </c>
      <c r="M34" s="13">
        <v>9700</v>
      </c>
      <c r="N34" t="s">
        <v>77</v>
      </c>
      <c r="O34" t="s">
        <v>80</v>
      </c>
      <c r="P34" t="s">
        <v>60</v>
      </c>
    </row>
    <row r="35" spans="1:16" x14ac:dyDescent="0.25">
      <c r="A35" s="17"/>
      <c r="B35" s="1"/>
      <c r="C35" s="1">
        <v>230000298006</v>
      </c>
      <c r="D35" s="41" t="s">
        <v>70</v>
      </c>
      <c r="E35" s="41" t="s">
        <v>70</v>
      </c>
      <c r="F35" s="68" t="s">
        <v>25</v>
      </c>
      <c r="G35" s="61" t="s">
        <v>65</v>
      </c>
      <c r="H35">
        <v>32</v>
      </c>
      <c r="I35">
        <v>264</v>
      </c>
      <c r="J35">
        <v>167</v>
      </c>
      <c r="K35">
        <v>82</v>
      </c>
      <c r="L35" s="13">
        <v>256</v>
      </c>
      <c r="M35" s="13">
        <v>8600</v>
      </c>
      <c r="N35" t="s">
        <v>77</v>
      </c>
      <c r="O35" t="s">
        <v>80</v>
      </c>
      <c r="P35" t="s">
        <v>60</v>
      </c>
    </row>
    <row r="36" spans="1:16" x14ac:dyDescent="0.25">
      <c r="A36" s="17"/>
      <c r="B36" s="1"/>
      <c r="C36" s="1">
        <v>230000298009</v>
      </c>
      <c r="D36" s="41" t="s">
        <v>70</v>
      </c>
      <c r="E36" s="41" t="s">
        <v>70</v>
      </c>
      <c r="F36" s="68" t="s">
        <v>25</v>
      </c>
      <c r="G36" s="61" t="s">
        <v>65</v>
      </c>
      <c r="H36">
        <v>32</v>
      </c>
      <c r="I36">
        <v>225</v>
      </c>
      <c r="J36">
        <v>149</v>
      </c>
      <c r="K36">
        <v>112</v>
      </c>
      <c r="L36" s="13">
        <v>256</v>
      </c>
      <c r="M36" s="13">
        <v>6900</v>
      </c>
      <c r="N36" t="s">
        <v>77</v>
      </c>
      <c r="O36" t="s">
        <v>80</v>
      </c>
      <c r="P36" t="s">
        <v>60</v>
      </c>
    </row>
    <row r="37" spans="1:16" x14ac:dyDescent="0.25">
      <c r="A37" s="17"/>
      <c r="B37" s="1"/>
      <c r="C37" s="1">
        <v>209000133192</v>
      </c>
      <c r="D37" s="41" t="s">
        <v>70</v>
      </c>
      <c r="E37" s="41" t="s">
        <v>70</v>
      </c>
      <c r="F37" s="68" t="s">
        <v>25</v>
      </c>
      <c r="G37" s="61" t="s">
        <v>65</v>
      </c>
      <c r="H37">
        <v>32</v>
      </c>
      <c r="I37">
        <v>117</v>
      </c>
      <c r="J37">
        <v>105</v>
      </c>
      <c r="K37">
        <v>60</v>
      </c>
      <c r="L37" s="13">
        <v>128</v>
      </c>
      <c r="M37" s="13">
        <v>1101</v>
      </c>
      <c r="N37" t="s">
        <v>77</v>
      </c>
      <c r="O37" t="s">
        <v>82</v>
      </c>
      <c r="P37" t="s">
        <v>53</v>
      </c>
    </row>
    <row r="38" spans="1:16" x14ac:dyDescent="0.25">
      <c r="A38" s="17"/>
      <c r="B38" s="1"/>
      <c r="C38" s="1">
        <v>209000133175</v>
      </c>
      <c r="D38" s="41" t="s">
        <v>70</v>
      </c>
      <c r="E38" s="41" t="s">
        <v>70</v>
      </c>
      <c r="F38" s="68" t="s">
        <v>25</v>
      </c>
      <c r="G38" s="61" t="s">
        <v>65</v>
      </c>
      <c r="H38">
        <v>23</v>
      </c>
      <c r="I38">
        <v>159</v>
      </c>
      <c r="J38">
        <v>105</v>
      </c>
      <c r="K38">
        <v>68</v>
      </c>
      <c r="L38" s="13">
        <v>128</v>
      </c>
      <c r="M38" s="13">
        <v>2043</v>
      </c>
      <c r="N38" t="s">
        <v>77</v>
      </c>
      <c r="O38" t="s">
        <v>82</v>
      </c>
      <c r="P38" t="s">
        <v>53</v>
      </c>
    </row>
    <row r="39" spans="1:16" x14ac:dyDescent="0.25">
      <c r="A39" s="15"/>
      <c r="B39" s="1"/>
      <c r="C39" s="1">
        <v>226001370291</v>
      </c>
      <c r="D39" s="41" t="s">
        <v>70</v>
      </c>
      <c r="E39" s="41" t="s">
        <v>70</v>
      </c>
      <c r="F39" s="68" t="s">
        <v>25</v>
      </c>
      <c r="G39" s="61" t="s">
        <v>65</v>
      </c>
      <c r="H39">
        <v>12</v>
      </c>
      <c r="I39">
        <v>36</v>
      </c>
      <c r="J39">
        <v>29</v>
      </c>
      <c r="K39">
        <v>10</v>
      </c>
      <c r="L39" s="13">
        <v>32</v>
      </c>
      <c r="M39" s="13">
        <v>32</v>
      </c>
      <c r="N39" t="s">
        <v>78</v>
      </c>
      <c r="O39" t="s">
        <v>86</v>
      </c>
      <c r="P39" t="s">
        <v>51</v>
      </c>
    </row>
    <row r="40" spans="1:16" x14ac:dyDescent="0.25">
      <c r="A40" s="15"/>
      <c r="B40" s="1"/>
      <c r="C40" s="1">
        <v>226001370205</v>
      </c>
      <c r="D40" s="41" t="s">
        <v>70</v>
      </c>
      <c r="E40" s="41" t="s">
        <v>70</v>
      </c>
      <c r="F40" s="68" t="s">
        <v>25</v>
      </c>
      <c r="G40" s="61" t="s">
        <v>65</v>
      </c>
      <c r="H40">
        <v>12</v>
      </c>
      <c r="I40">
        <v>35</v>
      </c>
      <c r="J40">
        <v>25</v>
      </c>
      <c r="K40">
        <v>18</v>
      </c>
      <c r="L40" s="13">
        <v>32</v>
      </c>
      <c r="M40" s="13">
        <v>45</v>
      </c>
      <c r="N40" t="s">
        <v>78</v>
      </c>
      <c r="O40" t="s">
        <v>86</v>
      </c>
      <c r="P40" t="s">
        <v>51</v>
      </c>
    </row>
    <row r="41" spans="1:16" x14ac:dyDescent="0.25">
      <c r="A41" s="15"/>
      <c r="B41" s="1"/>
      <c r="C41" s="1">
        <v>226001370294</v>
      </c>
      <c r="D41" s="41" t="s">
        <v>70</v>
      </c>
      <c r="E41" s="41" t="s">
        <v>70</v>
      </c>
      <c r="F41" s="68" t="s">
        <v>25</v>
      </c>
      <c r="G41" s="61" t="s">
        <v>65</v>
      </c>
      <c r="H41">
        <v>12</v>
      </c>
      <c r="I41">
        <v>50</v>
      </c>
      <c r="J41">
        <v>29</v>
      </c>
      <c r="K41">
        <v>15</v>
      </c>
      <c r="L41" s="13">
        <v>32</v>
      </c>
      <c r="M41" s="13">
        <v>58</v>
      </c>
      <c r="N41" t="s">
        <v>78</v>
      </c>
      <c r="O41" t="s">
        <v>86</v>
      </c>
      <c r="P41" t="s">
        <v>51</v>
      </c>
    </row>
    <row r="42" spans="1:16" x14ac:dyDescent="0.25">
      <c r="A42" s="15"/>
      <c r="B42" s="1"/>
      <c r="C42" s="1">
        <v>226001370211</v>
      </c>
      <c r="D42" s="41" t="s">
        <v>70</v>
      </c>
      <c r="E42" s="41" t="s">
        <v>70</v>
      </c>
      <c r="F42" s="68" t="s">
        <v>25</v>
      </c>
      <c r="G42" s="61" t="s">
        <v>65</v>
      </c>
      <c r="H42">
        <v>12</v>
      </c>
      <c r="I42">
        <v>33</v>
      </c>
      <c r="J42">
        <v>30</v>
      </c>
      <c r="K42">
        <v>14</v>
      </c>
      <c r="L42" s="13">
        <v>32</v>
      </c>
      <c r="M42" s="13">
        <v>36</v>
      </c>
      <c r="N42" t="s">
        <v>78</v>
      </c>
      <c r="O42" t="s">
        <v>86</v>
      </c>
      <c r="P42" t="s">
        <v>51</v>
      </c>
    </row>
    <row r="43" spans="1:16" x14ac:dyDescent="0.25">
      <c r="A43" s="15"/>
      <c r="B43" s="1"/>
      <c r="C43" s="1">
        <v>231000039706</v>
      </c>
      <c r="D43" s="41" t="s">
        <v>70</v>
      </c>
      <c r="E43" s="41" t="s">
        <v>70</v>
      </c>
      <c r="F43" s="68" t="s">
        <v>25</v>
      </c>
      <c r="G43" s="61" t="s">
        <v>65</v>
      </c>
      <c r="H43">
        <v>14</v>
      </c>
      <c r="I43">
        <v>46</v>
      </c>
      <c r="J43">
        <v>27</v>
      </c>
      <c r="K43">
        <v>26</v>
      </c>
      <c r="L43" s="13">
        <v>32</v>
      </c>
      <c r="M43" s="13">
        <v>66</v>
      </c>
      <c r="N43" t="s">
        <v>78</v>
      </c>
      <c r="O43" t="s">
        <v>86</v>
      </c>
      <c r="P43" t="s">
        <v>51</v>
      </c>
    </row>
    <row r="44" spans="1:16" x14ac:dyDescent="0.25">
      <c r="A44" s="15"/>
      <c r="B44" s="1"/>
      <c r="C44" s="1">
        <v>226001370283</v>
      </c>
      <c r="D44" s="41" t="s">
        <v>70</v>
      </c>
      <c r="E44" s="41" t="s">
        <v>70</v>
      </c>
      <c r="F44" s="68" t="s">
        <v>25</v>
      </c>
      <c r="G44" s="61" t="s">
        <v>65</v>
      </c>
      <c r="H44">
        <v>12</v>
      </c>
      <c r="I44">
        <v>30</v>
      </c>
      <c r="J44">
        <v>29</v>
      </c>
      <c r="K44">
        <v>17</v>
      </c>
      <c r="L44" s="13">
        <v>32</v>
      </c>
      <c r="M44" s="13">
        <v>41.5</v>
      </c>
      <c r="N44" t="s">
        <v>78</v>
      </c>
      <c r="O44" t="s">
        <v>86</v>
      </c>
      <c r="P44" t="s">
        <v>51</v>
      </c>
    </row>
    <row r="45" spans="1:16" x14ac:dyDescent="0.25">
      <c r="A45" s="15"/>
      <c r="B45" s="1"/>
      <c r="C45" s="1">
        <v>226001370248</v>
      </c>
      <c r="D45" s="41" t="s">
        <v>70</v>
      </c>
      <c r="E45" s="41" t="s">
        <v>70</v>
      </c>
      <c r="F45" s="68" t="s">
        <v>25</v>
      </c>
      <c r="G45" s="61" t="s">
        <v>65</v>
      </c>
      <c r="H45">
        <v>12</v>
      </c>
      <c r="I45">
        <v>28</v>
      </c>
      <c r="J45">
        <v>28</v>
      </c>
      <c r="K45">
        <v>26</v>
      </c>
      <c r="L45" s="13">
        <v>32</v>
      </c>
      <c r="M45" s="13">
        <v>45</v>
      </c>
      <c r="N45" t="s">
        <v>78</v>
      </c>
      <c r="O45" t="s">
        <v>86</v>
      </c>
      <c r="P45" t="s">
        <v>51</v>
      </c>
    </row>
    <row r="46" spans="1:16" x14ac:dyDescent="0.25">
      <c r="A46" s="15"/>
      <c r="B46" s="1"/>
      <c r="C46" s="1">
        <v>226001370230</v>
      </c>
      <c r="D46" s="41" t="s">
        <v>70</v>
      </c>
      <c r="E46" s="41" t="s">
        <v>70</v>
      </c>
      <c r="F46" s="68" t="s">
        <v>25</v>
      </c>
      <c r="G46" s="61" t="s">
        <v>65</v>
      </c>
      <c r="H46">
        <v>12</v>
      </c>
      <c r="I46">
        <v>47</v>
      </c>
      <c r="J46">
        <v>29</v>
      </c>
      <c r="K46">
        <v>16</v>
      </c>
      <c r="L46" s="13">
        <v>32</v>
      </c>
      <c r="M46" s="13">
        <v>59</v>
      </c>
      <c r="N46" t="s">
        <v>78</v>
      </c>
      <c r="O46" t="s">
        <v>86</v>
      </c>
      <c r="P46" t="s">
        <v>51</v>
      </c>
    </row>
    <row r="47" spans="1:16" x14ac:dyDescent="0.25">
      <c r="A47" s="15"/>
      <c r="B47" s="1"/>
      <c r="C47" s="1">
        <v>226001370236</v>
      </c>
      <c r="D47" s="41" t="s">
        <v>70</v>
      </c>
      <c r="E47" s="41" t="s">
        <v>70</v>
      </c>
      <c r="F47" s="68" t="s">
        <v>25</v>
      </c>
      <c r="G47" s="61" t="s">
        <v>65</v>
      </c>
      <c r="H47">
        <v>12</v>
      </c>
      <c r="I47">
        <v>27</v>
      </c>
      <c r="J47">
        <v>21</v>
      </c>
      <c r="K47">
        <v>16</v>
      </c>
      <c r="L47" s="13">
        <v>32</v>
      </c>
      <c r="M47" s="13">
        <v>33</v>
      </c>
      <c r="N47" t="s">
        <v>78</v>
      </c>
      <c r="O47" t="s">
        <v>86</v>
      </c>
      <c r="P47" t="s">
        <v>51</v>
      </c>
    </row>
    <row r="48" spans="1:16" x14ac:dyDescent="0.25">
      <c r="A48" s="15"/>
      <c r="B48" s="1"/>
      <c r="C48" s="1">
        <v>226001370260</v>
      </c>
      <c r="D48" s="41" t="s">
        <v>70</v>
      </c>
      <c r="E48" s="41" t="s">
        <v>70</v>
      </c>
      <c r="F48" s="68" t="s">
        <v>25</v>
      </c>
      <c r="G48" s="61" t="s">
        <v>65</v>
      </c>
      <c r="H48">
        <v>12</v>
      </c>
      <c r="I48">
        <v>30</v>
      </c>
      <c r="J48">
        <v>26</v>
      </c>
      <c r="K48">
        <v>12</v>
      </c>
      <c r="L48" s="13">
        <v>32</v>
      </c>
      <c r="M48" s="13">
        <v>33.5</v>
      </c>
      <c r="N48" t="s">
        <v>78</v>
      </c>
      <c r="O48" t="s">
        <v>86</v>
      </c>
      <c r="P48" t="s">
        <v>51</v>
      </c>
    </row>
    <row r="49" spans="1:16" x14ac:dyDescent="0.25">
      <c r="A49" s="15"/>
      <c r="B49" s="1"/>
      <c r="C49" s="1">
        <v>226001370275</v>
      </c>
      <c r="D49" s="41" t="s">
        <v>70</v>
      </c>
      <c r="E49" s="41" t="s">
        <v>70</v>
      </c>
      <c r="F49" s="68" t="s">
        <v>25</v>
      </c>
      <c r="G49" s="61" t="s">
        <v>65</v>
      </c>
      <c r="H49">
        <v>12</v>
      </c>
      <c r="I49">
        <v>37</v>
      </c>
      <c r="J49">
        <v>27</v>
      </c>
      <c r="K49">
        <v>14</v>
      </c>
      <c r="L49" s="13">
        <v>32</v>
      </c>
      <c r="M49" s="13">
        <v>39</v>
      </c>
      <c r="N49" t="s">
        <v>78</v>
      </c>
      <c r="O49" t="s">
        <v>86</v>
      </c>
      <c r="P49" t="s">
        <v>51</v>
      </c>
    </row>
    <row r="50" spans="1:16" x14ac:dyDescent="0.25">
      <c r="A50" s="17"/>
      <c r="B50" s="1"/>
      <c r="C50" s="1">
        <v>230000111674</v>
      </c>
      <c r="D50" s="41" t="s">
        <v>70</v>
      </c>
      <c r="E50" s="41" t="s">
        <v>70</v>
      </c>
      <c r="F50" s="68" t="s">
        <v>25</v>
      </c>
      <c r="G50" s="61" t="s">
        <v>65</v>
      </c>
      <c r="H50">
        <v>32</v>
      </c>
      <c r="I50">
        <v>297</v>
      </c>
      <c r="J50">
        <v>226</v>
      </c>
      <c r="K50">
        <v>193</v>
      </c>
      <c r="L50" s="13">
        <v>256</v>
      </c>
      <c r="M50">
        <v>27800</v>
      </c>
      <c r="N50" t="s">
        <v>77</v>
      </c>
      <c r="O50" t="s">
        <v>80</v>
      </c>
      <c r="P50" t="s">
        <v>60</v>
      </c>
    </row>
    <row r="51" spans="1:16" x14ac:dyDescent="0.25">
      <c r="A51" s="15"/>
      <c r="B51" s="1"/>
      <c r="C51" s="1">
        <v>226001370259</v>
      </c>
      <c r="D51" s="41" t="s">
        <v>70</v>
      </c>
      <c r="E51" s="41" t="s">
        <v>70</v>
      </c>
      <c r="F51" s="68" t="s">
        <v>25</v>
      </c>
      <c r="G51" s="61" t="s">
        <v>65</v>
      </c>
      <c r="H51">
        <v>12</v>
      </c>
      <c r="I51">
        <v>22</v>
      </c>
      <c r="J51">
        <v>17</v>
      </c>
      <c r="K51">
        <v>10</v>
      </c>
      <c r="L51">
        <v>16</v>
      </c>
      <c r="M51">
        <v>4.2729999999999997</v>
      </c>
      <c r="N51" t="s">
        <v>78</v>
      </c>
      <c r="O51" t="s">
        <v>85</v>
      </c>
      <c r="P51" t="s">
        <v>50</v>
      </c>
    </row>
    <row r="52" spans="1:16" x14ac:dyDescent="0.25">
      <c r="A52" s="15"/>
      <c r="B52" s="1"/>
      <c r="C52" s="1">
        <v>226001370200</v>
      </c>
      <c r="D52" s="41" t="s">
        <v>70</v>
      </c>
      <c r="E52" s="41" t="s">
        <v>70</v>
      </c>
      <c r="F52" s="68" t="s">
        <v>25</v>
      </c>
      <c r="G52" s="61" t="s">
        <v>65</v>
      </c>
      <c r="H52">
        <v>12</v>
      </c>
      <c r="I52">
        <v>17</v>
      </c>
      <c r="J52">
        <v>15</v>
      </c>
      <c r="K52">
        <v>10</v>
      </c>
      <c r="L52">
        <v>16</v>
      </c>
      <c r="M52">
        <v>3.8220000000000001</v>
      </c>
      <c r="N52" t="s">
        <v>78</v>
      </c>
      <c r="O52" t="s">
        <v>85</v>
      </c>
      <c r="P52" t="s">
        <v>50</v>
      </c>
    </row>
    <row r="53" spans="1:16" x14ac:dyDescent="0.25">
      <c r="A53" s="15"/>
      <c r="B53" s="1"/>
      <c r="C53" s="1">
        <v>226001370255</v>
      </c>
      <c r="D53" s="41" t="s">
        <v>70</v>
      </c>
      <c r="E53" s="41" t="s">
        <v>70</v>
      </c>
      <c r="F53" s="68" t="s">
        <v>25</v>
      </c>
      <c r="G53" s="61" t="s">
        <v>65</v>
      </c>
      <c r="H53">
        <v>12</v>
      </c>
      <c r="I53">
        <v>29</v>
      </c>
      <c r="J53">
        <v>19</v>
      </c>
      <c r="K53">
        <v>14</v>
      </c>
      <c r="L53">
        <v>16</v>
      </c>
      <c r="M53">
        <v>8.4350000000000005</v>
      </c>
      <c r="N53" t="s">
        <v>78</v>
      </c>
      <c r="O53" t="s">
        <v>85</v>
      </c>
      <c r="P53" t="s">
        <v>50</v>
      </c>
    </row>
    <row r="54" spans="1:16" x14ac:dyDescent="0.25">
      <c r="A54" s="15"/>
      <c r="B54" s="1"/>
      <c r="C54" s="1">
        <v>226001370222</v>
      </c>
      <c r="D54" s="41" t="s">
        <v>70</v>
      </c>
      <c r="E54" s="41" t="s">
        <v>70</v>
      </c>
      <c r="F54" s="68" t="s">
        <v>25</v>
      </c>
      <c r="G54" s="61" t="s">
        <v>65</v>
      </c>
      <c r="H54">
        <v>12</v>
      </c>
      <c r="I54">
        <v>26</v>
      </c>
      <c r="J54">
        <v>18</v>
      </c>
      <c r="K54">
        <v>11</v>
      </c>
      <c r="L54">
        <v>16</v>
      </c>
      <c r="M54">
        <v>7.0077999999999996</v>
      </c>
      <c r="N54" t="s">
        <v>78</v>
      </c>
      <c r="O54" t="s">
        <v>85</v>
      </c>
      <c r="P54" t="s">
        <v>50</v>
      </c>
    </row>
    <row r="55" spans="1:16" x14ac:dyDescent="0.25">
      <c r="A55" s="15"/>
      <c r="B55" s="1"/>
      <c r="C55" s="1">
        <v>226001370246</v>
      </c>
      <c r="D55" s="41" t="s">
        <v>70</v>
      </c>
      <c r="E55" s="41" t="s">
        <v>70</v>
      </c>
      <c r="F55" s="68" t="s">
        <v>25</v>
      </c>
      <c r="G55" s="61" t="s">
        <v>65</v>
      </c>
      <c r="H55">
        <v>12</v>
      </c>
      <c r="I55">
        <v>21</v>
      </c>
      <c r="J55">
        <v>17</v>
      </c>
      <c r="K55">
        <v>11</v>
      </c>
      <c r="L55">
        <v>16</v>
      </c>
      <c r="M55">
        <v>5.37</v>
      </c>
      <c r="N55" t="s">
        <v>78</v>
      </c>
      <c r="O55" t="s">
        <v>85</v>
      </c>
      <c r="P55" t="s">
        <v>50</v>
      </c>
    </row>
    <row r="56" spans="1:16" x14ac:dyDescent="0.25">
      <c r="A56" s="15"/>
      <c r="B56" s="1"/>
      <c r="C56" s="1">
        <v>226001370293</v>
      </c>
      <c r="D56" s="41" t="s">
        <v>70</v>
      </c>
      <c r="E56" s="41" t="s">
        <v>70</v>
      </c>
      <c r="F56" s="68" t="s">
        <v>25</v>
      </c>
      <c r="G56" s="61" t="s">
        <v>65</v>
      </c>
      <c r="H56">
        <v>12</v>
      </c>
      <c r="I56">
        <v>23</v>
      </c>
      <c r="J56">
        <v>20</v>
      </c>
      <c r="K56">
        <v>11</v>
      </c>
      <c r="L56">
        <v>16</v>
      </c>
      <c r="M56">
        <v>6.117</v>
      </c>
      <c r="N56" t="s">
        <v>78</v>
      </c>
      <c r="O56" t="s">
        <v>85</v>
      </c>
      <c r="P56" t="s">
        <v>50</v>
      </c>
    </row>
    <row r="57" spans="1:16" x14ac:dyDescent="0.25">
      <c r="A57" s="15"/>
      <c r="B57" s="1"/>
      <c r="C57" s="1">
        <v>226001370216</v>
      </c>
      <c r="D57" s="41" t="s">
        <v>70</v>
      </c>
      <c r="E57" s="41" t="s">
        <v>70</v>
      </c>
      <c r="F57" s="68" t="s">
        <v>25</v>
      </c>
      <c r="G57" s="61" t="s">
        <v>65</v>
      </c>
      <c r="H57">
        <v>12</v>
      </c>
      <c r="I57">
        <v>24</v>
      </c>
      <c r="J57">
        <v>15</v>
      </c>
      <c r="K57">
        <v>14</v>
      </c>
      <c r="L57">
        <v>16</v>
      </c>
      <c r="M57">
        <v>4.9610000000000003</v>
      </c>
      <c r="N57" t="s">
        <v>78</v>
      </c>
      <c r="O57" t="s">
        <v>85</v>
      </c>
      <c r="P57" t="s">
        <v>50</v>
      </c>
    </row>
    <row r="58" spans="1:16" x14ac:dyDescent="0.25">
      <c r="A58" s="15"/>
      <c r="B58" s="1"/>
      <c r="C58" s="1">
        <v>226001370221</v>
      </c>
      <c r="D58" s="41" t="s">
        <v>70</v>
      </c>
      <c r="E58" s="41" t="s">
        <v>70</v>
      </c>
      <c r="F58" s="68" t="s">
        <v>25</v>
      </c>
      <c r="G58" s="61" t="s">
        <v>65</v>
      </c>
      <c r="H58">
        <v>12</v>
      </c>
      <c r="I58">
        <v>23</v>
      </c>
      <c r="J58">
        <v>17</v>
      </c>
      <c r="K58">
        <v>15</v>
      </c>
      <c r="L58">
        <v>16</v>
      </c>
      <c r="M58">
        <v>7.0439999999999996</v>
      </c>
      <c r="N58" t="s">
        <v>78</v>
      </c>
      <c r="O58" t="s">
        <v>85</v>
      </c>
      <c r="P58" t="s">
        <v>50</v>
      </c>
    </row>
    <row r="59" spans="1:16" x14ac:dyDescent="0.25">
      <c r="A59" s="15"/>
      <c r="B59" s="1"/>
      <c r="C59" s="1">
        <v>226001370241</v>
      </c>
      <c r="D59" s="41" t="s">
        <v>70</v>
      </c>
      <c r="E59" s="41" t="s">
        <v>70</v>
      </c>
      <c r="F59" s="68" t="s">
        <v>25</v>
      </c>
      <c r="G59" s="61" t="s">
        <v>65</v>
      </c>
      <c r="H59">
        <v>12</v>
      </c>
      <c r="I59">
        <v>22</v>
      </c>
      <c r="J59">
        <v>16</v>
      </c>
      <c r="K59">
        <v>12</v>
      </c>
      <c r="L59">
        <v>16</v>
      </c>
      <c r="M59">
        <v>5.0819999999999999</v>
      </c>
      <c r="N59" t="s">
        <v>78</v>
      </c>
      <c r="O59" t="s">
        <v>85</v>
      </c>
      <c r="P59" t="s">
        <v>50</v>
      </c>
    </row>
    <row r="60" spans="1:16" x14ac:dyDescent="0.25">
      <c r="A60" s="15"/>
      <c r="B60" s="1"/>
      <c r="C60" s="1">
        <v>226001370203</v>
      </c>
      <c r="D60" s="41" t="s">
        <v>70</v>
      </c>
      <c r="E60" s="41" t="s">
        <v>70</v>
      </c>
      <c r="F60" s="68" t="s">
        <v>25</v>
      </c>
      <c r="G60" s="61" t="s">
        <v>65</v>
      </c>
      <c r="H60">
        <v>12</v>
      </c>
      <c r="I60">
        <v>21</v>
      </c>
      <c r="J60">
        <v>16</v>
      </c>
      <c r="K60">
        <v>10</v>
      </c>
      <c r="L60">
        <v>16</v>
      </c>
      <c r="M60">
        <v>5.1230000000000002</v>
      </c>
      <c r="N60" t="s">
        <v>78</v>
      </c>
      <c r="O60" t="s">
        <v>85</v>
      </c>
      <c r="P60" t="s">
        <v>50</v>
      </c>
    </row>
    <row r="61" spans="1:16" x14ac:dyDescent="0.25">
      <c r="A61" s="15"/>
      <c r="B61" s="1"/>
      <c r="C61" s="1">
        <v>226001370242</v>
      </c>
      <c r="D61" s="41" t="s">
        <v>70</v>
      </c>
      <c r="E61" s="41" t="s">
        <v>70</v>
      </c>
      <c r="F61" s="68" t="s">
        <v>25</v>
      </c>
      <c r="G61" s="61" t="s">
        <v>65</v>
      </c>
      <c r="H61">
        <v>12</v>
      </c>
      <c r="I61">
        <v>24</v>
      </c>
      <c r="J61">
        <v>21</v>
      </c>
      <c r="K61">
        <v>12</v>
      </c>
      <c r="L61">
        <v>16</v>
      </c>
      <c r="M61">
        <v>4.8280000000000003</v>
      </c>
      <c r="N61" t="s">
        <v>78</v>
      </c>
      <c r="O61" t="s">
        <v>85</v>
      </c>
      <c r="P61" t="s">
        <v>50</v>
      </c>
    </row>
    <row r="62" spans="1:16" x14ac:dyDescent="0.25">
      <c r="A62" s="15"/>
      <c r="B62" s="1"/>
      <c r="C62" s="1">
        <v>226001370204</v>
      </c>
      <c r="D62" s="41" t="s">
        <v>70</v>
      </c>
      <c r="E62" s="41" t="s">
        <v>70</v>
      </c>
      <c r="F62" s="68" t="s">
        <v>25</v>
      </c>
      <c r="G62" s="61" t="s">
        <v>65</v>
      </c>
      <c r="H62">
        <v>12</v>
      </c>
      <c r="I62">
        <v>21</v>
      </c>
      <c r="J62">
        <v>18</v>
      </c>
      <c r="K62">
        <v>10</v>
      </c>
      <c r="L62">
        <v>16</v>
      </c>
      <c r="M62">
        <v>5.0670000000000002</v>
      </c>
      <c r="N62" t="s">
        <v>78</v>
      </c>
      <c r="O62" t="s">
        <v>85</v>
      </c>
      <c r="P62" t="s">
        <v>50</v>
      </c>
    </row>
    <row r="63" spans="1:16" x14ac:dyDescent="0.25">
      <c r="A63" s="15"/>
      <c r="B63" s="1"/>
      <c r="C63" s="1">
        <v>231000039792</v>
      </c>
      <c r="D63" s="41" t="s">
        <v>70</v>
      </c>
      <c r="E63" s="41" t="s">
        <v>70</v>
      </c>
      <c r="F63" s="68" t="s">
        <v>25</v>
      </c>
      <c r="G63" s="61" t="s">
        <v>65</v>
      </c>
      <c r="H63">
        <v>14</v>
      </c>
      <c r="I63">
        <v>42</v>
      </c>
      <c r="J63">
        <v>29</v>
      </c>
      <c r="K63">
        <v>23</v>
      </c>
      <c r="L63">
        <v>32</v>
      </c>
      <c r="M63">
        <v>40.5</v>
      </c>
      <c r="N63" t="s">
        <v>78</v>
      </c>
      <c r="O63" t="s">
        <v>86</v>
      </c>
      <c r="P63" t="s">
        <v>51</v>
      </c>
    </row>
    <row r="64" spans="1:16" x14ac:dyDescent="0.25">
      <c r="A64" s="15"/>
      <c r="B64" s="1"/>
      <c r="C64" s="1">
        <v>231000039712</v>
      </c>
      <c r="D64" s="41" t="s">
        <v>70</v>
      </c>
      <c r="E64" s="41" t="s">
        <v>70</v>
      </c>
      <c r="F64" s="68" t="s">
        <v>25</v>
      </c>
      <c r="G64" s="61" t="s">
        <v>65</v>
      </c>
      <c r="H64">
        <v>14</v>
      </c>
      <c r="I64">
        <v>45</v>
      </c>
      <c r="J64">
        <v>36</v>
      </c>
      <c r="K64">
        <v>25</v>
      </c>
      <c r="L64">
        <v>32</v>
      </c>
      <c r="M64">
        <v>54.5</v>
      </c>
      <c r="N64" t="s">
        <v>78</v>
      </c>
      <c r="O64" t="s">
        <v>86</v>
      </c>
      <c r="P64" t="s">
        <v>51</v>
      </c>
    </row>
    <row r="65" spans="1:16" x14ac:dyDescent="0.25">
      <c r="A65" s="15"/>
      <c r="B65" s="1"/>
      <c r="C65" s="1">
        <v>209000133151</v>
      </c>
      <c r="D65" s="41" t="s">
        <v>70</v>
      </c>
      <c r="E65" s="41" t="s">
        <v>70</v>
      </c>
      <c r="F65" s="68" t="s">
        <v>25</v>
      </c>
      <c r="G65" s="61" t="s">
        <v>65</v>
      </c>
      <c r="H65">
        <v>23</v>
      </c>
      <c r="I65">
        <v>90</v>
      </c>
      <c r="J65">
        <v>58</v>
      </c>
      <c r="K65">
        <v>40</v>
      </c>
      <c r="L65">
        <v>64</v>
      </c>
      <c r="M65">
        <v>295.5</v>
      </c>
      <c r="N65" t="s">
        <v>78</v>
      </c>
      <c r="O65" t="s">
        <v>84</v>
      </c>
      <c r="P65" t="s">
        <v>52</v>
      </c>
    </row>
    <row r="66" spans="1:16" x14ac:dyDescent="0.25">
      <c r="A66" s="15"/>
      <c r="B66" s="1"/>
      <c r="C66" s="1">
        <v>209000133183</v>
      </c>
      <c r="D66" s="41" t="s">
        <v>70</v>
      </c>
      <c r="E66" s="41" t="s">
        <v>70</v>
      </c>
      <c r="F66" s="68" t="s">
        <v>25</v>
      </c>
      <c r="G66" s="61" t="s">
        <v>65</v>
      </c>
      <c r="H66">
        <v>23</v>
      </c>
      <c r="I66">
        <v>81</v>
      </c>
      <c r="J66">
        <v>57</v>
      </c>
      <c r="K66">
        <v>46</v>
      </c>
      <c r="L66">
        <v>64</v>
      </c>
      <c r="M66">
        <v>332</v>
      </c>
      <c r="N66" t="s">
        <v>78</v>
      </c>
      <c r="O66" t="s">
        <v>84</v>
      </c>
      <c r="P66" t="s">
        <v>52</v>
      </c>
    </row>
    <row r="67" spans="1:16" x14ac:dyDescent="0.25">
      <c r="A67" s="15"/>
      <c r="B67" s="1"/>
      <c r="C67" s="1">
        <v>209000133185</v>
      </c>
      <c r="D67" s="41" t="s">
        <v>70</v>
      </c>
      <c r="E67" s="41" t="s">
        <v>70</v>
      </c>
      <c r="F67" s="68" t="s">
        <v>25</v>
      </c>
      <c r="G67" s="61" t="s">
        <v>65</v>
      </c>
      <c r="H67">
        <v>23</v>
      </c>
      <c r="I67">
        <v>99</v>
      </c>
      <c r="J67">
        <v>63</v>
      </c>
      <c r="K67">
        <v>40</v>
      </c>
      <c r="L67">
        <v>64</v>
      </c>
      <c r="M67">
        <v>407</v>
      </c>
      <c r="N67" t="s">
        <v>78</v>
      </c>
      <c r="O67" t="s">
        <v>84</v>
      </c>
      <c r="P67" t="s">
        <v>52</v>
      </c>
    </row>
    <row r="68" spans="1:16" x14ac:dyDescent="0.25">
      <c r="A68" s="15"/>
      <c r="B68" s="1"/>
      <c r="C68" s="1">
        <v>209000133170</v>
      </c>
      <c r="D68" s="41" t="s">
        <v>70</v>
      </c>
      <c r="E68" s="41" t="s">
        <v>70</v>
      </c>
      <c r="F68" s="68" t="s">
        <v>25</v>
      </c>
      <c r="G68" s="61" t="s">
        <v>65</v>
      </c>
      <c r="H68">
        <v>23</v>
      </c>
      <c r="I68">
        <v>122</v>
      </c>
      <c r="J68">
        <v>76</v>
      </c>
      <c r="K68">
        <v>38</v>
      </c>
      <c r="L68">
        <v>64</v>
      </c>
      <c r="M68">
        <v>542.5</v>
      </c>
      <c r="N68" t="s">
        <v>78</v>
      </c>
      <c r="O68" t="s">
        <v>84</v>
      </c>
      <c r="P68" t="s">
        <v>52</v>
      </c>
    </row>
    <row r="69" spans="1:16" x14ac:dyDescent="0.25">
      <c r="A69" s="17"/>
      <c r="B69" s="1"/>
      <c r="C69" s="1">
        <v>209000133187</v>
      </c>
      <c r="D69" s="41" t="s">
        <v>70</v>
      </c>
      <c r="E69" s="41" t="s">
        <v>70</v>
      </c>
      <c r="F69" s="68" t="s">
        <v>25</v>
      </c>
      <c r="G69" s="61" t="s">
        <v>65</v>
      </c>
      <c r="H69">
        <v>23</v>
      </c>
      <c r="I69">
        <v>95</v>
      </c>
      <c r="J69">
        <v>94</v>
      </c>
      <c r="K69">
        <v>40</v>
      </c>
      <c r="L69">
        <v>90</v>
      </c>
      <c r="M69">
        <v>630.5</v>
      </c>
      <c r="N69" t="s">
        <v>77</v>
      </c>
      <c r="O69" t="s">
        <v>81</v>
      </c>
      <c r="P69" t="s">
        <v>53</v>
      </c>
    </row>
    <row r="70" spans="1:16" x14ac:dyDescent="0.25">
      <c r="A70" s="17"/>
      <c r="B70" s="1"/>
      <c r="C70" s="1">
        <v>230000298018</v>
      </c>
      <c r="D70" s="61" t="s">
        <v>70</v>
      </c>
      <c r="E70" s="61" t="s">
        <v>70</v>
      </c>
      <c r="F70" s="61" t="s">
        <v>25</v>
      </c>
      <c r="G70" s="61" t="s">
        <v>65</v>
      </c>
      <c r="H70">
        <v>32</v>
      </c>
      <c r="I70">
        <v>260</v>
      </c>
      <c r="J70">
        <v>185</v>
      </c>
      <c r="K70">
        <v>115</v>
      </c>
      <c r="L70" s="13">
        <v>256</v>
      </c>
      <c r="M70" s="13">
        <v>6600</v>
      </c>
      <c r="N70" t="s">
        <v>77</v>
      </c>
      <c r="O70" t="s">
        <v>80</v>
      </c>
      <c r="P70" t="s">
        <v>60</v>
      </c>
    </row>
    <row r="71" spans="1:16" x14ac:dyDescent="0.25">
      <c r="A71" s="17"/>
      <c r="B71" s="1"/>
      <c r="C71" s="1">
        <v>230000298015</v>
      </c>
      <c r="D71" s="61" t="s">
        <v>70</v>
      </c>
      <c r="E71" s="61" t="s">
        <v>70</v>
      </c>
      <c r="F71" s="61" t="s">
        <v>25</v>
      </c>
      <c r="G71" s="61" t="s">
        <v>65</v>
      </c>
      <c r="H71">
        <v>32</v>
      </c>
      <c r="I71">
        <v>178</v>
      </c>
      <c r="J71">
        <v>165</v>
      </c>
      <c r="K71">
        <v>46</v>
      </c>
      <c r="L71" s="13">
        <v>256</v>
      </c>
      <c r="M71" s="13">
        <v>57000</v>
      </c>
      <c r="N71" t="s">
        <v>77</v>
      </c>
      <c r="O71" t="s">
        <v>80</v>
      </c>
      <c r="P71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I5" sqref="I5"/>
    </sheetView>
  </sheetViews>
  <sheetFormatPr defaultRowHeight="15" x14ac:dyDescent="0.25"/>
  <cols>
    <col min="1" max="1" width="17.7109375" style="1" customWidth="1"/>
    <col min="3" max="3" width="14.42578125" bestFit="1" customWidth="1"/>
    <col min="4" max="4" width="14.42578125" customWidth="1"/>
    <col min="13" max="13" width="28.85546875" bestFit="1" customWidth="1"/>
    <col min="14" max="14" width="17.5703125" bestFit="1" customWidth="1"/>
    <col min="15" max="15" width="11.42578125" customWidth="1"/>
    <col min="18" max="18" width="17" bestFit="1" customWidth="1"/>
    <col min="19" max="19" width="20.28515625" bestFit="1" customWidth="1"/>
  </cols>
  <sheetData>
    <row r="1" spans="1:20" x14ac:dyDescent="0.25">
      <c r="A1" t="s">
        <v>0</v>
      </c>
      <c r="R1" s="2" t="s">
        <v>26</v>
      </c>
      <c r="S1" s="2" t="s">
        <v>27</v>
      </c>
      <c r="T1" s="2" t="s">
        <v>28</v>
      </c>
    </row>
    <row r="2" spans="1:20" x14ac:dyDescent="0.25">
      <c r="A2" s="3" t="s">
        <v>62</v>
      </c>
      <c r="R2" t="s">
        <v>30</v>
      </c>
      <c r="S2" s="4">
        <f>AVERAGE(O4:O15)</f>
        <v>7.2905793505892588E-2</v>
      </c>
      <c r="T2" s="4">
        <f>AVERAGE(O4:O12,O14,O15)</f>
        <v>6.4170576469470247E-2</v>
      </c>
    </row>
    <row r="3" spans="1:20" x14ac:dyDescent="0.25">
      <c r="A3" s="2" t="s">
        <v>14</v>
      </c>
      <c r="B3" s="2" t="s">
        <v>15</v>
      </c>
      <c r="C3" s="2" t="s">
        <v>16</v>
      </c>
      <c r="D3" s="2" t="s">
        <v>7</v>
      </c>
      <c r="E3" s="2" t="s">
        <v>17</v>
      </c>
      <c r="F3" s="2" t="s">
        <v>18</v>
      </c>
      <c r="G3" s="2" t="s">
        <v>2</v>
      </c>
      <c r="H3" s="2" t="s">
        <v>3</v>
      </c>
      <c r="I3" s="2" t="s">
        <v>4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1" t="s">
        <v>24</v>
      </c>
      <c r="P3" s="2" t="s">
        <v>58</v>
      </c>
      <c r="R3" s="5" t="s">
        <v>31</v>
      </c>
      <c r="S3" s="4">
        <f xml:space="preserve"> AVERAGE(O16:O25)</f>
        <v>2.6413431502009331E-2</v>
      </c>
    </row>
    <row r="4" spans="1:20" x14ac:dyDescent="0.25">
      <c r="A4" s="1">
        <v>900226001370342</v>
      </c>
      <c r="B4">
        <v>12</v>
      </c>
      <c r="C4" t="s">
        <v>13</v>
      </c>
      <c r="D4" t="s">
        <v>8</v>
      </c>
      <c r="E4">
        <v>7.0519999999999996</v>
      </c>
      <c r="F4">
        <v>7.3739999999999997</v>
      </c>
      <c r="G4">
        <v>29</v>
      </c>
      <c r="H4">
        <v>17</v>
      </c>
      <c r="I4">
        <v>10</v>
      </c>
      <c r="J4">
        <v>29</v>
      </c>
      <c r="K4">
        <v>17</v>
      </c>
      <c r="L4">
        <v>10</v>
      </c>
      <c r="M4" t="s">
        <v>1</v>
      </c>
      <c r="N4">
        <f>F4-E4</f>
        <v>0.32200000000000006</v>
      </c>
      <c r="O4" s="4">
        <f>(F4-E4)/E4</f>
        <v>4.5660805445263769E-2</v>
      </c>
      <c r="P4">
        <f>L4-I4</f>
        <v>0</v>
      </c>
      <c r="Q4" s="4"/>
      <c r="R4" t="s">
        <v>32</v>
      </c>
      <c r="S4" s="4">
        <f>AVERAGE(O26,O29,O30,O33,O35,O36,O37,O38)</f>
        <v>-5.3153921238507668E-3</v>
      </c>
    </row>
    <row r="5" spans="1:20" x14ac:dyDescent="0.25">
      <c r="A5" s="1">
        <v>900226001370356</v>
      </c>
      <c r="B5">
        <v>12</v>
      </c>
      <c r="C5" t="s">
        <v>13</v>
      </c>
      <c r="D5" t="s">
        <v>8</v>
      </c>
      <c r="E5">
        <v>5.8079999999999998</v>
      </c>
      <c r="F5">
        <v>6.335</v>
      </c>
      <c r="G5">
        <v>36</v>
      </c>
      <c r="H5">
        <v>17</v>
      </c>
      <c r="I5">
        <v>8</v>
      </c>
      <c r="J5">
        <v>36</v>
      </c>
      <c r="K5">
        <v>17</v>
      </c>
      <c r="L5">
        <v>10</v>
      </c>
      <c r="M5" t="s">
        <v>1</v>
      </c>
      <c r="N5">
        <f t="shared" ref="N5:N53" si="0">F5-E5</f>
        <v>0.52700000000000014</v>
      </c>
      <c r="O5" s="4">
        <f t="shared" ref="O5:O53" si="1">(F5-E5)/E5</f>
        <v>9.0736914600550986E-2</v>
      </c>
      <c r="P5">
        <f t="shared" ref="P5:P25" si="2">L5-I5</f>
        <v>2</v>
      </c>
      <c r="Q5" s="4"/>
      <c r="R5" t="s">
        <v>33</v>
      </c>
      <c r="S5" s="4">
        <f>AVERAGE(O39:O53)</f>
        <v>1.7554187527393229E-2</v>
      </c>
    </row>
    <row r="6" spans="1:20" x14ac:dyDescent="0.25">
      <c r="A6" s="1">
        <v>900226001370318</v>
      </c>
      <c r="B6">
        <v>12</v>
      </c>
      <c r="C6" t="s">
        <v>13</v>
      </c>
      <c r="D6" t="s">
        <v>8</v>
      </c>
      <c r="E6">
        <v>5.9459999999999997</v>
      </c>
      <c r="F6">
        <v>6.2629999999999999</v>
      </c>
      <c r="G6">
        <v>28</v>
      </c>
      <c r="H6">
        <v>16</v>
      </c>
      <c r="I6">
        <v>8</v>
      </c>
      <c r="J6">
        <v>28</v>
      </c>
      <c r="K6">
        <v>16</v>
      </c>
      <c r="L6">
        <v>10</v>
      </c>
      <c r="M6" t="s">
        <v>1</v>
      </c>
      <c r="N6">
        <f t="shared" si="0"/>
        <v>0.31700000000000017</v>
      </c>
      <c r="O6" s="4">
        <f t="shared" si="1"/>
        <v>5.3313151698620956E-2</v>
      </c>
      <c r="P6">
        <f t="shared" si="2"/>
        <v>2</v>
      </c>
      <c r="Q6" s="4"/>
    </row>
    <row r="7" spans="1:20" x14ac:dyDescent="0.25">
      <c r="A7" s="1">
        <v>900226001370341</v>
      </c>
      <c r="B7">
        <v>12</v>
      </c>
      <c r="C7" t="s">
        <v>13</v>
      </c>
      <c r="D7" t="s">
        <v>8</v>
      </c>
      <c r="E7">
        <v>4.5350000000000001</v>
      </c>
      <c r="F7">
        <v>4.8449999999999998</v>
      </c>
      <c r="G7">
        <v>21</v>
      </c>
      <c r="H7">
        <v>17</v>
      </c>
      <c r="I7">
        <v>9</v>
      </c>
      <c r="J7">
        <v>21</v>
      </c>
      <c r="K7">
        <v>17</v>
      </c>
      <c r="L7">
        <v>12</v>
      </c>
      <c r="M7" t="s">
        <v>1</v>
      </c>
      <c r="N7">
        <f t="shared" si="0"/>
        <v>0.30999999999999961</v>
      </c>
      <c r="O7" s="4">
        <f t="shared" si="1"/>
        <v>6.8357221609702229E-2</v>
      </c>
      <c r="P7">
        <f t="shared" si="2"/>
        <v>3</v>
      </c>
      <c r="Q7" s="4"/>
    </row>
    <row r="8" spans="1:20" x14ac:dyDescent="0.25">
      <c r="A8" s="1">
        <v>900226001370337</v>
      </c>
      <c r="B8">
        <v>12</v>
      </c>
      <c r="C8" t="s">
        <v>13</v>
      </c>
      <c r="D8" t="s">
        <v>8</v>
      </c>
      <c r="E8">
        <v>5.0880000000000001</v>
      </c>
      <c r="F8">
        <v>5.4630000000000001</v>
      </c>
      <c r="G8">
        <v>24</v>
      </c>
      <c r="H8">
        <v>17</v>
      </c>
      <c r="I8">
        <v>8</v>
      </c>
      <c r="J8">
        <v>24</v>
      </c>
      <c r="K8">
        <v>17</v>
      </c>
      <c r="L8">
        <v>11</v>
      </c>
      <c r="M8" t="s">
        <v>1</v>
      </c>
      <c r="N8">
        <f t="shared" si="0"/>
        <v>0.375</v>
      </c>
      <c r="O8" s="4">
        <f t="shared" si="1"/>
        <v>7.370283018867925E-2</v>
      </c>
      <c r="P8">
        <f t="shared" si="2"/>
        <v>3</v>
      </c>
      <c r="Q8" s="4"/>
    </row>
    <row r="9" spans="1:20" x14ac:dyDescent="0.25">
      <c r="A9" s="1">
        <v>900226001370300</v>
      </c>
      <c r="B9">
        <v>12</v>
      </c>
      <c r="C9" t="s">
        <v>13</v>
      </c>
      <c r="D9" t="s">
        <v>8</v>
      </c>
      <c r="E9">
        <v>5.16</v>
      </c>
      <c r="F9">
        <v>5.5289999999999999</v>
      </c>
      <c r="G9">
        <v>24</v>
      </c>
      <c r="H9">
        <v>15</v>
      </c>
      <c r="I9">
        <v>13</v>
      </c>
      <c r="J9">
        <v>24</v>
      </c>
      <c r="K9">
        <v>15</v>
      </c>
      <c r="L9">
        <v>15</v>
      </c>
      <c r="M9" t="s">
        <v>1</v>
      </c>
      <c r="N9">
        <f t="shared" si="0"/>
        <v>0.36899999999999977</v>
      </c>
      <c r="O9" s="4">
        <f t="shared" si="1"/>
        <v>7.1511627906976696E-2</v>
      </c>
      <c r="P9">
        <f t="shared" si="2"/>
        <v>2</v>
      </c>
      <c r="Q9" s="4"/>
    </row>
    <row r="10" spans="1:20" x14ac:dyDescent="0.25">
      <c r="A10" s="1">
        <v>900226001370321</v>
      </c>
      <c r="B10">
        <v>12</v>
      </c>
      <c r="C10" t="s">
        <v>13</v>
      </c>
      <c r="D10" t="s">
        <v>8</v>
      </c>
      <c r="E10">
        <v>3.5179999999999998</v>
      </c>
      <c r="F10">
        <v>3.8010000000000002</v>
      </c>
      <c r="G10">
        <v>25</v>
      </c>
      <c r="H10">
        <v>12</v>
      </c>
      <c r="I10">
        <v>7</v>
      </c>
      <c r="J10">
        <v>25</v>
      </c>
      <c r="K10">
        <v>12</v>
      </c>
      <c r="L10">
        <v>8</v>
      </c>
      <c r="M10" t="s">
        <v>1</v>
      </c>
      <c r="N10">
        <f t="shared" si="0"/>
        <v>0.28300000000000036</v>
      </c>
      <c r="O10" s="4">
        <f t="shared" si="1"/>
        <v>8.0443433769187139E-2</v>
      </c>
      <c r="P10">
        <f t="shared" si="2"/>
        <v>1</v>
      </c>
      <c r="Q10" s="4"/>
    </row>
    <row r="11" spans="1:20" x14ac:dyDescent="0.25">
      <c r="A11" s="1">
        <v>900226001370370</v>
      </c>
      <c r="B11">
        <v>12</v>
      </c>
      <c r="C11" t="s">
        <v>13</v>
      </c>
      <c r="D11" t="s">
        <v>8</v>
      </c>
      <c r="E11">
        <v>8.6959999999999997</v>
      </c>
      <c r="F11">
        <v>9.0039999999999996</v>
      </c>
      <c r="G11">
        <v>25</v>
      </c>
      <c r="H11">
        <v>17</v>
      </c>
      <c r="I11">
        <v>13</v>
      </c>
      <c r="J11">
        <v>25</v>
      </c>
      <c r="K11">
        <v>17</v>
      </c>
      <c r="L11">
        <v>13</v>
      </c>
      <c r="M11" t="s">
        <v>1</v>
      </c>
      <c r="N11">
        <f t="shared" si="0"/>
        <v>0.30799999999999983</v>
      </c>
      <c r="O11" s="4">
        <f t="shared" si="1"/>
        <v>3.5418583256669717E-2</v>
      </c>
      <c r="P11">
        <f t="shared" si="2"/>
        <v>0</v>
      </c>
      <c r="Q11" s="4"/>
    </row>
    <row r="12" spans="1:20" x14ac:dyDescent="0.25">
      <c r="A12" s="1">
        <v>900226001370330</v>
      </c>
      <c r="B12">
        <v>12</v>
      </c>
      <c r="C12" t="s">
        <v>13</v>
      </c>
      <c r="D12" t="s">
        <v>8</v>
      </c>
      <c r="E12">
        <v>7.5019999999999998</v>
      </c>
      <c r="F12">
        <v>7.8789999999999996</v>
      </c>
      <c r="G12">
        <v>22</v>
      </c>
      <c r="H12">
        <v>15</v>
      </c>
      <c r="I12">
        <v>14</v>
      </c>
      <c r="J12">
        <v>22</v>
      </c>
      <c r="K12">
        <v>19</v>
      </c>
      <c r="L12">
        <v>14</v>
      </c>
      <c r="M12" t="s">
        <v>1</v>
      </c>
      <c r="N12">
        <f t="shared" si="0"/>
        <v>0.37699999999999978</v>
      </c>
      <c r="O12" s="4">
        <f t="shared" si="1"/>
        <v>5.025326579578776E-2</v>
      </c>
      <c r="P12">
        <f t="shared" si="2"/>
        <v>0</v>
      </c>
      <c r="Q12" s="4"/>
      <c r="R12" t="s">
        <v>59</v>
      </c>
    </row>
    <row r="13" spans="1:20" x14ac:dyDescent="0.25">
      <c r="A13" s="1">
        <v>900226001370397</v>
      </c>
      <c r="B13">
        <v>12</v>
      </c>
      <c r="C13" t="s">
        <v>13</v>
      </c>
      <c r="D13" t="s">
        <v>8</v>
      </c>
      <c r="E13">
        <v>2.4929999999999999</v>
      </c>
      <c r="F13">
        <v>2.9142999999999999</v>
      </c>
      <c r="G13">
        <v>20</v>
      </c>
      <c r="H13">
        <v>18</v>
      </c>
      <c r="I13">
        <v>7</v>
      </c>
      <c r="J13">
        <v>20</v>
      </c>
      <c r="K13">
        <v>18</v>
      </c>
      <c r="L13">
        <v>9</v>
      </c>
      <c r="M13" t="s">
        <v>1</v>
      </c>
      <c r="N13">
        <f t="shared" si="0"/>
        <v>0.42130000000000001</v>
      </c>
      <c r="O13" s="4">
        <f t="shared" si="1"/>
        <v>0.16899318090653831</v>
      </c>
      <c r="P13">
        <f t="shared" si="2"/>
        <v>2</v>
      </c>
      <c r="Q13" s="4"/>
      <c r="R13">
        <f>AVERAGE(N4:N15)</f>
        <v>0.36152500000000004</v>
      </c>
    </row>
    <row r="14" spans="1:20" x14ac:dyDescent="0.25">
      <c r="A14" s="1">
        <v>900226001370385</v>
      </c>
      <c r="B14">
        <v>12</v>
      </c>
      <c r="C14" t="s">
        <v>13</v>
      </c>
      <c r="D14" t="s">
        <v>8</v>
      </c>
      <c r="E14">
        <v>5.7389999999999999</v>
      </c>
      <c r="F14">
        <v>6.12</v>
      </c>
      <c r="G14">
        <v>22</v>
      </c>
      <c r="H14">
        <v>17</v>
      </c>
      <c r="I14">
        <v>13</v>
      </c>
      <c r="J14">
        <v>22</v>
      </c>
      <c r="K14">
        <v>17</v>
      </c>
      <c r="L14">
        <v>15</v>
      </c>
      <c r="M14" t="s">
        <v>1</v>
      </c>
      <c r="N14">
        <f t="shared" si="0"/>
        <v>0.38100000000000023</v>
      </c>
      <c r="O14" s="4">
        <f t="shared" si="1"/>
        <v>6.6387872451646665E-2</v>
      </c>
      <c r="P14">
        <f t="shared" si="2"/>
        <v>2</v>
      </c>
      <c r="Q14" s="4"/>
    </row>
    <row r="15" spans="1:20" x14ac:dyDescent="0.25">
      <c r="A15" s="6">
        <v>900226001370376</v>
      </c>
      <c r="B15" s="7">
        <v>12</v>
      </c>
      <c r="C15" s="7" t="s">
        <v>13</v>
      </c>
      <c r="D15" s="7" t="s">
        <v>8</v>
      </c>
      <c r="E15" s="7">
        <v>4.9649999999999999</v>
      </c>
      <c r="F15" s="7">
        <v>5.3129999999999997</v>
      </c>
      <c r="G15" s="7">
        <v>25</v>
      </c>
      <c r="H15" s="7">
        <v>17</v>
      </c>
      <c r="I15" s="7">
        <v>7</v>
      </c>
      <c r="J15" s="7">
        <v>25</v>
      </c>
      <c r="K15" s="7">
        <v>17</v>
      </c>
      <c r="L15" s="7">
        <v>10</v>
      </c>
      <c r="M15" s="7" t="s">
        <v>1</v>
      </c>
      <c r="N15" s="7">
        <f t="shared" si="0"/>
        <v>0.34799999999999986</v>
      </c>
      <c r="O15" s="8">
        <f t="shared" si="1"/>
        <v>7.0090634441087582E-2</v>
      </c>
      <c r="P15">
        <f t="shared" si="2"/>
        <v>3</v>
      </c>
      <c r="Q15" s="4"/>
    </row>
    <row r="16" spans="1:20" x14ac:dyDescent="0.25">
      <c r="A16" s="1">
        <v>900231000039796</v>
      </c>
      <c r="B16">
        <v>14</v>
      </c>
      <c r="C16" t="s">
        <v>6</v>
      </c>
      <c r="D16" t="s">
        <v>9</v>
      </c>
      <c r="E16">
        <v>56.5</v>
      </c>
      <c r="F16">
        <v>58</v>
      </c>
      <c r="G16">
        <v>52</v>
      </c>
      <c r="H16">
        <v>35</v>
      </c>
      <c r="I16">
        <v>16</v>
      </c>
      <c r="J16">
        <v>52</v>
      </c>
      <c r="K16">
        <v>35</v>
      </c>
      <c r="L16">
        <v>20</v>
      </c>
      <c r="M16" t="s">
        <v>5</v>
      </c>
      <c r="N16">
        <f t="shared" si="0"/>
        <v>1.5</v>
      </c>
      <c r="O16" s="4">
        <f t="shared" si="1"/>
        <v>2.6548672566371681E-2</v>
      </c>
      <c r="P16">
        <f t="shared" si="2"/>
        <v>4</v>
      </c>
      <c r="Q16" s="4"/>
    </row>
    <row r="17" spans="1:17" x14ac:dyDescent="0.25">
      <c r="A17" s="1">
        <v>900231000039720</v>
      </c>
      <c r="B17">
        <v>14</v>
      </c>
      <c r="C17" t="s">
        <v>6</v>
      </c>
      <c r="D17" t="s">
        <v>9</v>
      </c>
      <c r="E17">
        <v>80</v>
      </c>
      <c r="F17">
        <v>82</v>
      </c>
      <c r="G17">
        <v>88</v>
      </c>
      <c r="H17">
        <v>39</v>
      </c>
      <c r="I17">
        <v>14</v>
      </c>
      <c r="J17">
        <v>88</v>
      </c>
      <c r="K17">
        <v>39</v>
      </c>
      <c r="L17">
        <v>18</v>
      </c>
      <c r="M17" t="s">
        <v>5</v>
      </c>
      <c r="N17">
        <f t="shared" si="0"/>
        <v>2</v>
      </c>
      <c r="O17" s="4">
        <f t="shared" si="1"/>
        <v>2.5000000000000001E-2</v>
      </c>
      <c r="P17">
        <f t="shared" si="2"/>
        <v>4</v>
      </c>
      <c r="Q17" s="4"/>
    </row>
    <row r="18" spans="1:17" x14ac:dyDescent="0.25">
      <c r="A18" s="1">
        <v>900231000039789</v>
      </c>
      <c r="B18">
        <v>14</v>
      </c>
      <c r="C18" t="s">
        <v>6</v>
      </c>
      <c r="D18" t="s">
        <v>9</v>
      </c>
      <c r="E18">
        <v>56</v>
      </c>
      <c r="F18">
        <v>57</v>
      </c>
      <c r="G18">
        <v>60</v>
      </c>
      <c r="H18">
        <v>31</v>
      </c>
      <c r="I18">
        <v>24</v>
      </c>
      <c r="J18">
        <v>60</v>
      </c>
      <c r="K18">
        <v>33</v>
      </c>
      <c r="L18">
        <v>24</v>
      </c>
      <c r="M18" t="s">
        <v>5</v>
      </c>
      <c r="N18">
        <f t="shared" si="0"/>
        <v>1</v>
      </c>
      <c r="O18" s="4">
        <f t="shared" si="1"/>
        <v>1.7857142857142856E-2</v>
      </c>
      <c r="P18">
        <f t="shared" si="2"/>
        <v>0</v>
      </c>
      <c r="Q18" s="4"/>
    </row>
    <row r="19" spans="1:17" x14ac:dyDescent="0.25">
      <c r="A19" s="1">
        <v>900231000039767</v>
      </c>
      <c r="B19">
        <v>14</v>
      </c>
      <c r="C19" t="s">
        <v>6</v>
      </c>
      <c r="D19" t="s">
        <v>9</v>
      </c>
      <c r="E19">
        <v>65</v>
      </c>
      <c r="F19">
        <v>67</v>
      </c>
      <c r="G19">
        <v>50</v>
      </c>
      <c r="H19">
        <v>35</v>
      </c>
      <c r="I19">
        <v>21</v>
      </c>
      <c r="J19">
        <v>50</v>
      </c>
      <c r="K19">
        <v>35</v>
      </c>
      <c r="L19">
        <v>27</v>
      </c>
      <c r="M19" t="s">
        <v>5</v>
      </c>
      <c r="N19">
        <f t="shared" si="0"/>
        <v>2</v>
      </c>
      <c r="O19" s="4">
        <f t="shared" si="1"/>
        <v>3.0769230769230771E-2</v>
      </c>
      <c r="P19">
        <f t="shared" si="2"/>
        <v>6</v>
      </c>
      <c r="Q19" s="4"/>
    </row>
    <row r="20" spans="1:17" x14ac:dyDescent="0.25">
      <c r="A20" s="1">
        <v>900231000039793</v>
      </c>
      <c r="B20">
        <v>14</v>
      </c>
      <c r="C20" t="s">
        <v>6</v>
      </c>
      <c r="D20" t="s">
        <v>9</v>
      </c>
      <c r="E20">
        <v>80</v>
      </c>
      <c r="F20">
        <v>81.5</v>
      </c>
      <c r="G20">
        <v>61</v>
      </c>
      <c r="H20">
        <v>35</v>
      </c>
      <c r="I20">
        <v>26</v>
      </c>
      <c r="J20">
        <v>61</v>
      </c>
      <c r="K20">
        <v>35</v>
      </c>
      <c r="L20">
        <v>26</v>
      </c>
      <c r="M20" t="s">
        <v>5</v>
      </c>
      <c r="N20">
        <f t="shared" si="0"/>
        <v>1.5</v>
      </c>
      <c r="O20" s="4">
        <f t="shared" si="1"/>
        <v>1.8749999999999999E-2</v>
      </c>
      <c r="P20">
        <f t="shared" si="2"/>
        <v>0</v>
      </c>
      <c r="Q20" s="4"/>
    </row>
    <row r="21" spans="1:17" x14ac:dyDescent="0.25">
      <c r="A21" s="1">
        <v>900231000039778</v>
      </c>
      <c r="B21">
        <v>14</v>
      </c>
      <c r="C21" t="s">
        <v>6</v>
      </c>
      <c r="D21" t="s">
        <v>9</v>
      </c>
      <c r="E21">
        <v>59.5</v>
      </c>
      <c r="F21">
        <v>61</v>
      </c>
      <c r="G21">
        <v>54</v>
      </c>
      <c r="H21">
        <v>33</v>
      </c>
      <c r="I21">
        <v>22</v>
      </c>
      <c r="J21">
        <v>54</v>
      </c>
      <c r="K21">
        <v>33</v>
      </c>
      <c r="L21">
        <v>24</v>
      </c>
      <c r="M21" t="s">
        <v>5</v>
      </c>
      <c r="N21">
        <f t="shared" si="0"/>
        <v>1.5</v>
      </c>
      <c r="O21" s="4">
        <f t="shared" si="1"/>
        <v>2.5210084033613446E-2</v>
      </c>
      <c r="P21">
        <f t="shared" si="2"/>
        <v>2</v>
      </c>
      <c r="Q21" s="4"/>
    </row>
    <row r="22" spans="1:17" x14ac:dyDescent="0.25">
      <c r="A22" s="1">
        <v>900231000039788</v>
      </c>
      <c r="B22">
        <v>14</v>
      </c>
      <c r="C22" t="s">
        <v>6</v>
      </c>
      <c r="D22" t="s">
        <v>9</v>
      </c>
      <c r="E22">
        <v>64</v>
      </c>
      <c r="F22">
        <v>65</v>
      </c>
      <c r="G22">
        <v>51</v>
      </c>
      <c r="H22">
        <v>36</v>
      </c>
      <c r="I22">
        <v>18</v>
      </c>
      <c r="J22">
        <v>51</v>
      </c>
      <c r="K22">
        <v>36</v>
      </c>
      <c r="L22">
        <v>24</v>
      </c>
      <c r="M22" t="s">
        <v>5</v>
      </c>
      <c r="N22">
        <f t="shared" si="0"/>
        <v>1</v>
      </c>
      <c r="O22" s="4">
        <f t="shared" si="1"/>
        <v>1.5625E-2</v>
      </c>
      <c r="P22">
        <f t="shared" si="2"/>
        <v>6</v>
      </c>
      <c r="Q22" s="4"/>
    </row>
    <row r="23" spans="1:17" x14ac:dyDescent="0.25">
      <c r="A23" s="1">
        <v>900231000039732</v>
      </c>
      <c r="B23">
        <v>14</v>
      </c>
      <c r="C23" t="s">
        <v>6</v>
      </c>
      <c r="D23" t="s">
        <v>9</v>
      </c>
      <c r="E23">
        <v>44.5</v>
      </c>
      <c r="F23">
        <v>46</v>
      </c>
      <c r="G23">
        <v>43</v>
      </c>
      <c r="H23">
        <v>38</v>
      </c>
      <c r="I23">
        <v>19</v>
      </c>
      <c r="J23">
        <v>43</v>
      </c>
      <c r="K23">
        <v>38</v>
      </c>
      <c r="L23">
        <v>24</v>
      </c>
      <c r="M23" t="s">
        <v>5</v>
      </c>
      <c r="N23">
        <f t="shared" si="0"/>
        <v>1.5</v>
      </c>
      <c r="O23" s="4">
        <f t="shared" si="1"/>
        <v>3.3707865168539325E-2</v>
      </c>
      <c r="P23">
        <f t="shared" si="2"/>
        <v>5</v>
      </c>
      <c r="Q23" s="4"/>
    </row>
    <row r="24" spans="1:17" x14ac:dyDescent="0.25">
      <c r="A24" s="1">
        <v>900231000039751</v>
      </c>
      <c r="B24">
        <v>14</v>
      </c>
      <c r="C24" t="s">
        <v>6</v>
      </c>
      <c r="D24" t="s">
        <v>9</v>
      </c>
      <c r="E24">
        <v>56.5</v>
      </c>
      <c r="F24">
        <v>58</v>
      </c>
      <c r="G24">
        <v>36</v>
      </c>
      <c r="H24">
        <v>32</v>
      </c>
      <c r="I24">
        <v>31</v>
      </c>
      <c r="J24">
        <v>36</v>
      </c>
      <c r="K24">
        <v>32</v>
      </c>
      <c r="L24">
        <v>31</v>
      </c>
      <c r="M24" t="s">
        <v>5</v>
      </c>
      <c r="N24">
        <f t="shared" si="0"/>
        <v>1.5</v>
      </c>
      <c r="O24" s="4">
        <f t="shared" si="1"/>
        <v>2.6548672566371681E-2</v>
      </c>
      <c r="P24">
        <f t="shared" si="2"/>
        <v>0</v>
      </c>
      <c r="Q24" s="4"/>
    </row>
    <row r="25" spans="1:17" x14ac:dyDescent="0.25">
      <c r="A25" s="6">
        <v>900231000039741</v>
      </c>
      <c r="B25" s="7">
        <v>14</v>
      </c>
      <c r="C25" s="7" t="s">
        <v>6</v>
      </c>
      <c r="D25" s="7" t="s">
        <v>9</v>
      </c>
      <c r="E25" s="7">
        <v>34</v>
      </c>
      <c r="F25" s="7">
        <v>35.5</v>
      </c>
      <c r="G25" s="7">
        <v>35</v>
      </c>
      <c r="H25" s="7">
        <v>39</v>
      </c>
      <c r="I25" s="7">
        <v>21</v>
      </c>
      <c r="J25" s="7">
        <v>35</v>
      </c>
      <c r="K25" s="7">
        <v>39</v>
      </c>
      <c r="L25" s="7">
        <v>26</v>
      </c>
      <c r="M25" s="7" t="s">
        <v>5</v>
      </c>
      <c r="N25" s="7">
        <f t="shared" si="0"/>
        <v>1.5</v>
      </c>
      <c r="O25" s="8">
        <f t="shared" si="1"/>
        <v>4.4117647058823532E-2</v>
      </c>
      <c r="P25">
        <f t="shared" si="2"/>
        <v>5</v>
      </c>
      <c r="Q25" s="4"/>
    </row>
    <row r="26" spans="1:17" x14ac:dyDescent="0.25">
      <c r="A26" s="1">
        <v>900209000133201</v>
      </c>
      <c r="B26">
        <v>23</v>
      </c>
      <c r="C26" t="s">
        <v>11</v>
      </c>
      <c r="D26" t="s">
        <v>12</v>
      </c>
      <c r="E26">
        <v>462.5</v>
      </c>
      <c r="F26">
        <v>461.5</v>
      </c>
      <c r="G26">
        <v>94</v>
      </c>
      <c r="H26">
        <v>65</v>
      </c>
      <c r="I26">
        <v>45</v>
      </c>
      <c r="M26" t="s">
        <v>10</v>
      </c>
      <c r="N26">
        <f t="shared" si="0"/>
        <v>-1</v>
      </c>
      <c r="O26" s="4">
        <f t="shared" si="1"/>
        <v>-2.1621621621621622E-3</v>
      </c>
    </row>
    <row r="27" spans="1:17" x14ac:dyDescent="0.25">
      <c r="A27" s="1">
        <v>900209000133179</v>
      </c>
      <c r="B27">
        <v>23</v>
      </c>
      <c r="C27" t="s">
        <v>11</v>
      </c>
      <c r="D27" t="s">
        <v>12</v>
      </c>
      <c r="E27" t="s">
        <v>25</v>
      </c>
      <c r="F27">
        <v>371</v>
      </c>
      <c r="G27">
        <v>84</v>
      </c>
      <c r="H27">
        <v>58</v>
      </c>
      <c r="I27">
        <v>47</v>
      </c>
      <c r="M27" t="s">
        <v>10</v>
      </c>
      <c r="N27" t="s">
        <v>25</v>
      </c>
      <c r="O27" t="s">
        <v>25</v>
      </c>
    </row>
    <row r="28" spans="1:17" x14ac:dyDescent="0.25">
      <c r="A28" s="1">
        <v>900209000133202</v>
      </c>
      <c r="B28">
        <v>23</v>
      </c>
      <c r="C28" t="s">
        <v>11</v>
      </c>
      <c r="D28" t="s">
        <v>12</v>
      </c>
      <c r="E28" t="s">
        <v>25</v>
      </c>
      <c r="F28">
        <v>225</v>
      </c>
      <c r="G28">
        <v>70</v>
      </c>
      <c r="H28">
        <v>55</v>
      </c>
      <c r="I28">
        <v>44</v>
      </c>
      <c r="M28" t="s">
        <v>10</v>
      </c>
      <c r="N28" t="s">
        <v>25</v>
      </c>
      <c r="O28" t="s">
        <v>25</v>
      </c>
    </row>
    <row r="29" spans="1:17" x14ac:dyDescent="0.25">
      <c r="A29" s="1">
        <v>900209000133195</v>
      </c>
      <c r="B29">
        <v>23</v>
      </c>
      <c r="C29" t="s">
        <v>11</v>
      </c>
      <c r="D29" t="s">
        <v>12</v>
      </c>
      <c r="E29">
        <v>208</v>
      </c>
      <c r="F29">
        <v>207</v>
      </c>
      <c r="G29">
        <v>73</v>
      </c>
      <c r="H29">
        <v>46</v>
      </c>
      <c r="I29">
        <v>44</v>
      </c>
      <c r="M29" t="s">
        <v>10</v>
      </c>
      <c r="N29">
        <f t="shared" si="0"/>
        <v>-1</v>
      </c>
      <c r="O29" s="4">
        <f t="shared" si="1"/>
        <v>-4.807692307692308E-3</v>
      </c>
    </row>
    <row r="30" spans="1:17" x14ac:dyDescent="0.25">
      <c r="A30" s="1">
        <v>900209000133177</v>
      </c>
      <c r="B30">
        <v>23</v>
      </c>
      <c r="C30" t="s">
        <v>11</v>
      </c>
      <c r="D30" t="s">
        <v>12</v>
      </c>
      <c r="E30">
        <v>371</v>
      </c>
      <c r="F30">
        <v>368</v>
      </c>
      <c r="G30">
        <v>87</v>
      </c>
      <c r="H30">
        <v>66</v>
      </c>
      <c r="I30">
        <v>41</v>
      </c>
      <c r="M30" t="s">
        <v>10</v>
      </c>
      <c r="N30">
        <f t="shared" si="0"/>
        <v>-3</v>
      </c>
      <c r="O30" s="4">
        <f t="shared" si="1"/>
        <v>-8.0862533692722376E-3</v>
      </c>
    </row>
    <row r="31" spans="1:17" x14ac:dyDescent="0.25">
      <c r="A31" s="1">
        <v>900209000133173</v>
      </c>
      <c r="B31">
        <v>23</v>
      </c>
      <c r="C31" t="s">
        <v>11</v>
      </c>
      <c r="D31" t="s">
        <v>12</v>
      </c>
      <c r="E31" t="s">
        <v>25</v>
      </c>
      <c r="F31">
        <v>370.5</v>
      </c>
      <c r="G31">
        <v>81</v>
      </c>
      <c r="H31">
        <v>60</v>
      </c>
      <c r="I31">
        <v>51</v>
      </c>
      <c r="M31" t="s">
        <v>10</v>
      </c>
      <c r="N31" t="s">
        <v>25</v>
      </c>
      <c r="O31" t="s">
        <v>25</v>
      </c>
    </row>
    <row r="32" spans="1:17" x14ac:dyDescent="0.25">
      <c r="A32" s="1">
        <v>900209000133191</v>
      </c>
      <c r="B32">
        <v>23</v>
      </c>
      <c r="C32" t="s">
        <v>11</v>
      </c>
      <c r="D32" t="s">
        <v>12</v>
      </c>
      <c r="E32" t="s">
        <v>25</v>
      </c>
      <c r="F32">
        <v>543</v>
      </c>
      <c r="G32">
        <v>92</v>
      </c>
      <c r="H32">
        <v>52</v>
      </c>
      <c r="I32">
        <v>50</v>
      </c>
      <c r="M32" t="s">
        <v>10</v>
      </c>
      <c r="N32" t="s">
        <v>25</v>
      </c>
      <c r="O32" t="s">
        <v>25</v>
      </c>
    </row>
    <row r="33" spans="1:15" x14ac:dyDescent="0.25">
      <c r="A33" s="1">
        <v>900209000133198</v>
      </c>
      <c r="B33">
        <v>23</v>
      </c>
      <c r="C33" t="s">
        <v>11</v>
      </c>
      <c r="D33" t="s">
        <v>12</v>
      </c>
      <c r="E33">
        <v>320</v>
      </c>
      <c r="F33">
        <v>317.5</v>
      </c>
      <c r="G33">
        <v>75</v>
      </c>
      <c r="H33">
        <v>56</v>
      </c>
      <c r="I33">
        <v>45</v>
      </c>
      <c r="M33" t="s">
        <v>10</v>
      </c>
      <c r="N33">
        <f t="shared" si="0"/>
        <v>-2.5</v>
      </c>
      <c r="O33" s="4">
        <f t="shared" si="1"/>
        <v>-7.8125E-3</v>
      </c>
    </row>
    <row r="34" spans="1:15" x14ac:dyDescent="0.25">
      <c r="A34" s="1">
        <v>900209000133492</v>
      </c>
      <c r="B34">
        <v>23</v>
      </c>
      <c r="C34" t="s">
        <v>11</v>
      </c>
      <c r="D34" t="s">
        <v>12</v>
      </c>
      <c r="E34" t="s">
        <v>25</v>
      </c>
      <c r="F34">
        <v>212</v>
      </c>
      <c r="G34">
        <v>68</v>
      </c>
      <c r="H34">
        <v>54</v>
      </c>
      <c r="I34">
        <v>45</v>
      </c>
      <c r="M34" t="s">
        <v>10</v>
      </c>
      <c r="N34" t="s">
        <v>25</v>
      </c>
      <c r="O34" t="s">
        <v>25</v>
      </c>
    </row>
    <row r="35" spans="1:15" x14ac:dyDescent="0.25">
      <c r="A35" s="1">
        <v>900209000133193</v>
      </c>
      <c r="B35">
        <v>23</v>
      </c>
      <c r="C35" t="s">
        <v>11</v>
      </c>
      <c r="D35" t="s">
        <v>12</v>
      </c>
      <c r="E35">
        <v>350</v>
      </c>
      <c r="F35">
        <v>346.5</v>
      </c>
      <c r="G35">
        <v>70</v>
      </c>
      <c r="H35">
        <v>64</v>
      </c>
      <c r="I35">
        <v>45</v>
      </c>
      <c r="M35" t="s">
        <v>10</v>
      </c>
      <c r="N35">
        <f t="shared" si="0"/>
        <v>-3.5</v>
      </c>
      <c r="O35" s="4">
        <f t="shared" si="1"/>
        <v>-0.01</v>
      </c>
    </row>
    <row r="36" spans="1:15" x14ac:dyDescent="0.25">
      <c r="A36" s="1">
        <v>900209000133163</v>
      </c>
      <c r="B36">
        <v>23</v>
      </c>
      <c r="C36" t="s">
        <v>11</v>
      </c>
      <c r="D36" t="s">
        <v>12</v>
      </c>
      <c r="E36">
        <v>218.5</v>
      </c>
      <c r="F36">
        <v>218.5</v>
      </c>
      <c r="G36">
        <v>61</v>
      </c>
      <c r="H36">
        <v>56</v>
      </c>
      <c r="I36">
        <v>41</v>
      </c>
      <c r="M36" t="s">
        <v>10</v>
      </c>
      <c r="N36">
        <f t="shared" si="0"/>
        <v>0</v>
      </c>
      <c r="O36" s="4">
        <f t="shared" si="1"/>
        <v>0</v>
      </c>
    </row>
    <row r="37" spans="1:15" x14ac:dyDescent="0.25">
      <c r="A37" s="1">
        <v>900209000133122</v>
      </c>
      <c r="B37">
        <v>23</v>
      </c>
      <c r="C37" t="s">
        <v>11</v>
      </c>
      <c r="D37" t="s">
        <v>12</v>
      </c>
      <c r="E37">
        <v>334</v>
      </c>
      <c r="F37">
        <v>332.5</v>
      </c>
      <c r="G37">
        <v>90</v>
      </c>
      <c r="H37">
        <v>52</v>
      </c>
      <c r="I37">
        <v>44</v>
      </c>
      <c r="M37" t="s">
        <v>10</v>
      </c>
      <c r="N37">
        <f t="shared" si="0"/>
        <v>-1.5</v>
      </c>
      <c r="O37" s="4">
        <f t="shared" si="1"/>
        <v>-4.4910179640718561E-3</v>
      </c>
    </row>
    <row r="38" spans="1:15" x14ac:dyDescent="0.25">
      <c r="A38" s="6">
        <v>900209000133130</v>
      </c>
      <c r="B38" s="7">
        <v>23</v>
      </c>
      <c r="C38" s="7" t="s">
        <v>11</v>
      </c>
      <c r="D38" s="7" t="s">
        <v>12</v>
      </c>
      <c r="E38" s="7">
        <v>290.5</v>
      </c>
      <c r="F38" s="7">
        <v>289</v>
      </c>
      <c r="G38" s="7">
        <v>80</v>
      </c>
      <c r="H38" s="7">
        <v>60</v>
      </c>
      <c r="I38" s="7">
        <v>36</v>
      </c>
      <c r="J38" s="7"/>
      <c r="K38" s="7"/>
      <c r="L38" s="7"/>
      <c r="M38" s="7" t="s">
        <v>10</v>
      </c>
      <c r="N38" s="7">
        <f t="shared" si="0"/>
        <v>-1.5</v>
      </c>
      <c r="O38" s="8">
        <f t="shared" si="1"/>
        <v>-5.1635111876075735E-3</v>
      </c>
    </row>
    <row r="39" spans="1:15" x14ac:dyDescent="0.25">
      <c r="A39" s="1">
        <v>900209000133133</v>
      </c>
      <c r="B39" s="9">
        <v>23</v>
      </c>
      <c r="C39" s="9" t="s">
        <v>11</v>
      </c>
      <c r="D39" s="9" t="s">
        <v>12</v>
      </c>
      <c r="E39" s="9">
        <v>228</v>
      </c>
      <c r="F39" s="9">
        <v>230.5</v>
      </c>
      <c r="G39" s="9">
        <v>88</v>
      </c>
      <c r="H39" s="9">
        <v>51</v>
      </c>
      <c r="I39" s="9">
        <v>35</v>
      </c>
      <c r="M39" s="9" t="s">
        <v>29</v>
      </c>
      <c r="N39" s="9">
        <f t="shared" si="0"/>
        <v>2.5</v>
      </c>
      <c r="O39" s="10">
        <f t="shared" si="1"/>
        <v>1.0964912280701754E-2</v>
      </c>
    </row>
    <row r="40" spans="1:15" x14ac:dyDescent="0.25">
      <c r="A40" s="1">
        <v>900209000133200</v>
      </c>
      <c r="B40" s="9">
        <v>23</v>
      </c>
      <c r="C40" s="9" t="s">
        <v>11</v>
      </c>
      <c r="D40" s="9" t="s">
        <v>12</v>
      </c>
      <c r="E40" s="9">
        <v>172</v>
      </c>
      <c r="F40" s="9">
        <v>174</v>
      </c>
      <c r="G40" s="9">
        <v>56</v>
      </c>
      <c r="H40" s="9">
        <v>45</v>
      </c>
      <c r="I40" s="9">
        <v>32</v>
      </c>
      <c r="N40" s="9">
        <f t="shared" si="0"/>
        <v>2</v>
      </c>
      <c r="O40" s="10">
        <f t="shared" si="1"/>
        <v>1.1627906976744186E-2</v>
      </c>
    </row>
    <row r="41" spans="1:15" x14ac:dyDescent="0.25">
      <c r="A41" s="1">
        <v>900209000133134</v>
      </c>
      <c r="B41" s="9">
        <v>23</v>
      </c>
      <c r="C41" s="9" t="s">
        <v>11</v>
      </c>
      <c r="D41" s="9" t="s">
        <v>12</v>
      </c>
      <c r="E41" s="9">
        <v>154.5</v>
      </c>
      <c r="F41" s="9">
        <v>157</v>
      </c>
      <c r="G41" s="9">
        <v>63</v>
      </c>
      <c r="H41" s="9">
        <v>51</v>
      </c>
      <c r="I41" s="9">
        <v>34</v>
      </c>
      <c r="N41" s="9">
        <f t="shared" si="0"/>
        <v>2.5</v>
      </c>
      <c r="O41" s="10">
        <f t="shared" si="1"/>
        <v>1.6181229773462782E-2</v>
      </c>
    </row>
    <row r="42" spans="1:15" x14ac:dyDescent="0.25">
      <c r="A42" s="1">
        <v>900209000133147</v>
      </c>
      <c r="B42" s="9">
        <v>23</v>
      </c>
      <c r="C42" s="9" t="s">
        <v>11</v>
      </c>
      <c r="D42" s="9" t="s">
        <v>12</v>
      </c>
      <c r="E42" s="9">
        <v>264.5</v>
      </c>
      <c r="F42" s="9">
        <v>265.5</v>
      </c>
      <c r="G42" s="9">
        <v>65</v>
      </c>
      <c r="H42" s="9">
        <v>61</v>
      </c>
      <c r="I42" s="9">
        <v>41</v>
      </c>
      <c r="N42" s="9">
        <f t="shared" si="0"/>
        <v>1</v>
      </c>
      <c r="O42" s="10">
        <f t="shared" si="1"/>
        <v>3.780718336483932E-3</v>
      </c>
    </row>
    <row r="43" spans="1:15" x14ac:dyDescent="0.25">
      <c r="A43" s="1">
        <v>900209000133196</v>
      </c>
      <c r="B43" s="9">
        <v>23</v>
      </c>
      <c r="C43" s="9" t="s">
        <v>11</v>
      </c>
      <c r="D43" s="9" t="s">
        <v>12</v>
      </c>
      <c r="E43" s="9">
        <v>293.5</v>
      </c>
      <c r="F43" s="9">
        <v>296</v>
      </c>
      <c r="G43" s="9">
        <v>76</v>
      </c>
      <c r="H43" s="9">
        <v>62</v>
      </c>
      <c r="I43" s="9">
        <v>40</v>
      </c>
      <c r="N43" s="9">
        <f t="shared" si="0"/>
        <v>2.5</v>
      </c>
      <c r="O43" s="10">
        <f t="shared" si="1"/>
        <v>8.5178875638841564E-3</v>
      </c>
    </row>
    <row r="44" spans="1:15" x14ac:dyDescent="0.25">
      <c r="A44" s="1">
        <v>900209000133171</v>
      </c>
      <c r="B44" s="9">
        <v>23</v>
      </c>
      <c r="C44" s="9" t="s">
        <v>11</v>
      </c>
      <c r="D44" s="9" t="s">
        <v>12</v>
      </c>
      <c r="E44" s="9">
        <v>53</v>
      </c>
      <c r="F44" s="9">
        <v>55</v>
      </c>
      <c r="G44" s="9">
        <v>46</v>
      </c>
      <c r="H44" s="9">
        <v>44</v>
      </c>
      <c r="I44" s="9">
        <v>24</v>
      </c>
      <c r="N44" s="9">
        <f t="shared" si="0"/>
        <v>2</v>
      </c>
      <c r="O44" s="10">
        <f t="shared" si="1"/>
        <v>3.7735849056603772E-2</v>
      </c>
    </row>
    <row r="45" spans="1:15" x14ac:dyDescent="0.25">
      <c r="A45" s="1">
        <v>900209000133178</v>
      </c>
      <c r="B45" s="9">
        <v>23</v>
      </c>
      <c r="C45" s="9" t="s">
        <v>11</v>
      </c>
      <c r="D45" s="9" t="s">
        <v>12</v>
      </c>
      <c r="E45" s="9">
        <v>243</v>
      </c>
      <c r="F45" s="9">
        <v>245.5</v>
      </c>
      <c r="G45" s="9">
        <v>76</v>
      </c>
      <c r="H45" s="9">
        <v>60</v>
      </c>
      <c r="I45" s="9">
        <v>33</v>
      </c>
      <c r="N45" s="9">
        <f t="shared" si="0"/>
        <v>2.5</v>
      </c>
      <c r="O45" s="10">
        <f t="shared" si="1"/>
        <v>1.0288065843621399E-2</v>
      </c>
    </row>
    <row r="46" spans="1:15" x14ac:dyDescent="0.25">
      <c r="A46" s="1">
        <v>900209000133112</v>
      </c>
      <c r="B46" s="9">
        <v>23</v>
      </c>
      <c r="C46" s="9" t="s">
        <v>11</v>
      </c>
      <c r="D46" s="9" t="s">
        <v>12</v>
      </c>
      <c r="E46" s="9">
        <v>112</v>
      </c>
      <c r="F46" s="9">
        <v>113.5</v>
      </c>
      <c r="G46" s="9">
        <v>70</v>
      </c>
      <c r="H46" s="9">
        <v>45</v>
      </c>
      <c r="I46" s="9">
        <v>32</v>
      </c>
      <c r="N46" s="9">
        <f t="shared" si="0"/>
        <v>1.5</v>
      </c>
      <c r="O46" s="10">
        <f t="shared" si="1"/>
        <v>1.3392857142857142E-2</v>
      </c>
    </row>
    <row r="47" spans="1:15" x14ac:dyDescent="0.25">
      <c r="A47" s="1">
        <v>900209000133204</v>
      </c>
      <c r="B47" s="9">
        <v>23</v>
      </c>
      <c r="C47" s="9" t="s">
        <v>11</v>
      </c>
      <c r="D47" s="9" t="s">
        <v>12</v>
      </c>
      <c r="E47" s="9">
        <v>205</v>
      </c>
      <c r="F47" s="9">
        <v>207.5</v>
      </c>
      <c r="G47" s="9">
        <v>66</v>
      </c>
      <c r="H47" s="9">
        <v>55</v>
      </c>
      <c r="I47" s="9">
        <v>45</v>
      </c>
      <c r="N47" s="9">
        <f t="shared" si="0"/>
        <v>2.5</v>
      </c>
      <c r="O47" s="10">
        <f t="shared" si="1"/>
        <v>1.2195121951219513E-2</v>
      </c>
    </row>
    <row r="48" spans="1:15" x14ac:dyDescent="0.25">
      <c r="A48" s="1">
        <v>900209000133124</v>
      </c>
      <c r="B48" s="9">
        <v>23</v>
      </c>
      <c r="C48" s="9" t="s">
        <v>11</v>
      </c>
      <c r="D48" s="9" t="s">
        <v>12</v>
      </c>
      <c r="E48" s="9">
        <v>107.5</v>
      </c>
      <c r="F48" s="9">
        <v>110.5</v>
      </c>
      <c r="G48" s="9">
        <v>61</v>
      </c>
      <c r="H48" s="9">
        <v>53</v>
      </c>
      <c r="I48" s="9">
        <v>25</v>
      </c>
      <c r="N48" s="9">
        <f t="shared" si="0"/>
        <v>3</v>
      </c>
      <c r="O48" s="10">
        <f t="shared" si="1"/>
        <v>2.7906976744186046E-2</v>
      </c>
    </row>
    <row r="49" spans="1:15" x14ac:dyDescent="0.25">
      <c r="A49" s="1">
        <v>900209000133154</v>
      </c>
      <c r="B49" s="9">
        <v>23</v>
      </c>
      <c r="C49" s="9" t="s">
        <v>11</v>
      </c>
      <c r="D49" s="9" t="s">
        <v>12</v>
      </c>
      <c r="E49" s="9">
        <v>291</v>
      </c>
      <c r="F49" s="9">
        <v>294.5</v>
      </c>
      <c r="G49" s="9">
        <v>86</v>
      </c>
      <c r="H49" s="9">
        <v>55</v>
      </c>
      <c r="I49" s="9">
        <v>34</v>
      </c>
      <c r="N49" s="9">
        <f t="shared" si="0"/>
        <v>3.5</v>
      </c>
      <c r="O49" s="10">
        <f t="shared" si="1"/>
        <v>1.2027491408934709E-2</v>
      </c>
    </row>
    <row r="50" spans="1:15" x14ac:dyDescent="0.25">
      <c r="A50" s="1">
        <v>900209000133150</v>
      </c>
      <c r="B50" s="9">
        <v>23</v>
      </c>
      <c r="C50" s="9" t="s">
        <v>11</v>
      </c>
      <c r="D50" s="9" t="s">
        <v>12</v>
      </c>
      <c r="E50" s="9">
        <v>92.5</v>
      </c>
      <c r="F50" s="9">
        <v>94</v>
      </c>
      <c r="G50" s="9">
        <v>65</v>
      </c>
      <c r="H50" s="9">
        <v>36</v>
      </c>
      <c r="I50" s="9">
        <v>24</v>
      </c>
      <c r="N50" s="9">
        <f t="shared" si="0"/>
        <v>1.5</v>
      </c>
      <c r="O50" s="10">
        <f t="shared" si="1"/>
        <v>1.6216216216216217E-2</v>
      </c>
    </row>
    <row r="51" spans="1:15" x14ac:dyDescent="0.25">
      <c r="A51" s="1">
        <v>900209000133128</v>
      </c>
      <c r="B51" s="9">
        <v>23</v>
      </c>
      <c r="C51" s="9" t="s">
        <v>11</v>
      </c>
      <c r="D51" s="9" t="s">
        <v>12</v>
      </c>
      <c r="E51" s="9">
        <v>71</v>
      </c>
      <c r="F51" s="9">
        <v>73</v>
      </c>
      <c r="G51" s="9">
        <v>65</v>
      </c>
      <c r="H51" s="9">
        <v>41</v>
      </c>
      <c r="I51" s="9">
        <v>25</v>
      </c>
      <c r="N51" s="9">
        <f t="shared" si="0"/>
        <v>2</v>
      </c>
      <c r="O51" s="10">
        <f t="shared" si="1"/>
        <v>2.8169014084507043E-2</v>
      </c>
    </row>
    <row r="52" spans="1:15" x14ac:dyDescent="0.25">
      <c r="A52" s="1">
        <v>900209000133166</v>
      </c>
      <c r="B52" s="9">
        <v>23</v>
      </c>
      <c r="C52" s="9" t="s">
        <v>11</v>
      </c>
      <c r="D52" s="9" t="s">
        <v>12</v>
      </c>
      <c r="E52" s="9">
        <v>68</v>
      </c>
      <c r="F52" s="9">
        <v>70.5</v>
      </c>
      <c r="G52" s="9">
        <v>51</v>
      </c>
      <c r="H52" s="9">
        <v>44</v>
      </c>
      <c r="I52" s="9">
        <v>24</v>
      </c>
      <c r="N52" s="9">
        <f t="shared" si="0"/>
        <v>2.5</v>
      </c>
      <c r="O52" s="10">
        <f t="shared" si="1"/>
        <v>3.6764705882352942E-2</v>
      </c>
    </row>
    <row r="53" spans="1:15" x14ac:dyDescent="0.25">
      <c r="A53" s="1">
        <v>900209000133194</v>
      </c>
      <c r="B53" s="9">
        <v>23</v>
      </c>
      <c r="C53" s="9" t="s">
        <v>11</v>
      </c>
      <c r="D53" s="9" t="s">
        <v>12</v>
      </c>
      <c r="E53" s="9">
        <v>342</v>
      </c>
      <c r="F53" s="9">
        <v>348</v>
      </c>
      <c r="G53" s="9">
        <v>85</v>
      </c>
      <c r="H53" s="9">
        <v>66</v>
      </c>
      <c r="I53" s="9">
        <v>42</v>
      </c>
      <c r="N53" s="9">
        <f t="shared" si="0"/>
        <v>6</v>
      </c>
      <c r="O53" s="10">
        <f t="shared" si="1"/>
        <v>1.7543859649122806E-2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All_2024</vt:lpstr>
      <vt:lpstr>All_2023</vt:lpstr>
      <vt:lpstr>New_2023</vt:lpstr>
      <vt:lpstr>2019 Rocks</vt:lpstr>
      <vt:lpstr>Riffle1_2023</vt:lpstr>
      <vt:lpstr>Riffle2_2023</vt:lpstr>
      <vt:lpstr>GravelAugmentation_2023</vt:lpstr>
      <vt:lpstr>% change in weight and size</vt:lpstr>
    </vt:vector>
  </TitlesOfParts>
  <Company>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Hiller, Becca</dc:creator>
  <cp:lastModifiedBy>Graf, Sam</cp:lastModifiedBy>
  <dcterms:created xsi:type="dcterms:W3CDTF">2023-03-30T15:45:15Z</dcterms:created>
  <dcterms:modified xsi:type="dcterms:W3CDTF">2025-02-26T16:01:58Z</dcterms:modified>
</cp:coreProperties>
</file>