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25" yWindow="-30" windowWidth="18645" windowHeight="11715"/>
  </bookViews>
  <sheets>
    <sheet name="General Settings" sheetId="6" r:id="rId1"/>
    <sheet name="RateHelpers" sheetId="4" r:id="rId2"/>
    <sheet name="Selected" sheetId="5" r:id="rId3"/>
    <sheet name="Deposits" sheetId="7" r:id="rId4"/>
    <sheet name="Futures" sheetId="9" r:id="rId5"/>
    <sheet name="Swaps" sheetId="11" r:id="rId6"/>
    <sheet name="LCH Analysis" sheetId="16" r:id="rId7"/>
  </sheets>
  <externalReferences>
    <externalReference r:id="rId8"/>
  </externalReferences>
  <definedNames>
    <definedName name="Accuracy">'General Settings'!$D$19</definedName>
    <definedName name="BondBasisDayCounter">'General Settings'!$I$15</definedName>
    <definedName name="Calendar">'General Settings'!$D$18</definedName>
    <definedName name="Currency">'General Settings'!$D$4</definedName>
    <definedName name="DepoInclusionCriteria">Selected!$B$5</definedName>
    <definedName name="Discounting">'General Settings'!$I$17</definedName>
    <definedName name="Discounting2">'General Settings'!$I$18</definedName>
    <definedName name="FamilyName">'General Settings'!$I$11</definedName>
    <definedName name="FileOverwrite">'General Settings'!$I$6</definedName>
    <definedName name="FrontFuturesRollingDays">Selected!$B$4</definedName>
    <definedName name="IborType">'General Settings'!$D$7</definedName>
    <definedName name="IndexTenor">'General Settings'!$D$6</definedName>
    <definedName name="InterpolatorID">'General Settings'!$D$21</definedName>
    <definedName name="LCHlinear">'General Settings'!$I$14</definedName>
    <definedName name="LCHQuoteSuffix">'General Settings'!$I$13</definedName>
    <definedName name="MinDistance">RateHelpers!$H$2:$H$37</definedName>
    <definedName name="MoneyMarketDayCounter">'General Settings'!$I$16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Settings'!$I$12</definedName>
    <definedName name="RateHelperPrefix">'General Settings'!$D$9</definedName>
    <definedName name="RateHelpers">RateHelpers!$B$2:$B$37</definedName>
    <definedName name="RateHelpersIncluded">RateHelpers!$F$2:$F$37</definedName>
    <definedName name="RateHelpersPriority">RateHelpers!$G$2:$G$37</definedName>
    <definedName name="RateHelpersSelected">Selected!$A$7</definedName>
    <definedName name="SerializationPath">'General Settings'!$I$5</definedName>
    <definedName name="Serialize">'General Settings'!$I$4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C3" i="16" l="1" a="1"/>
  <c r="B3" i="16" a="1"/>
  <c r="A3" i="16" a="1"/>
  <c r="E8" i="7"/>
  <c r="E9" i="7"/>
  <c r="E10" i="7"/>
  <c r="E11" i="7"/>
  <c r="E12" i="7"/>
  <c r="D8" i="7"/>
  <c r="D9" i="7"/>
  <c r="D10" i="7"/>
  <c r="D11" i="7"/>
  <c r="D12" i="7"/>
  <c r="C8" i="7"/>
  <c r="C9" i="7"/>
  <c r="C12" i="7"/>
  <c r="M3" i="16" a="1"/>
  <c r="J3" i="16" a="1"/>
  <c r="H3" i="16" a="1"/>
  <c r="C10" i="16"/>
  <c r="C18" i="16"/>
  <c r="C26" i="16"/>
  <c r="C34" i="16"/>
  <c r="C11" i="16"/>
  <c r="C19" i="16"/>
  <c r="C35" i="16"/>
  <c r="C4" i="16"/>
  <c r="C20" i="16"/>
  <c r="C36" i="16"/>
  <c r="C13" i="16"/>
  <c r="C29" i="16"/>
  <c r="C6" i="16"/>
  <c r="C30" i="16"/>
  <c r="C15" i="16"/>
  <c r="C8" i="16"/>
  <c r="C32" i="16"/>
  <c r="C9" i="16"/>
  <c r="C3" i="16"/>
  <c r="C27" i="16"/>
  <c r="C12" i="16"/>
  <c r="C28" i="16"/>
  <c r="C5" i="16"/>
  <c r="C21" i="16"/>
  <c r="C37" i="16"/>
  <c r="C22" i="16"/>
  <c r="C7" i="16"/>
  <c r="C31" i="16"/>
  <c r="C24" i="16"/>
  <c r="C25" i="16"/>
  <c r="C33" i="16"/>
  <c r="C14" i="16"/>
  <c r="C23" i="16"/>
  <c r="C16" i="16"/>
  <c r="C17" i="16"/>
  <c r="B10" i="16"/>
  <c r="B18" i="16"/>
  <c r="B26" i="16"/>
  <c r="B34" i="16"/>
  <c r="B11" i="16"/>
  <c r="B19" i="16"/>
  <c r="B35" i="16"/>
  <c r="B4" i="16"/>
  <c r="B20" i="16"/>
  <c r="B36" i="16"/>
  <c r="B13" i="16"/>
  <c r="B29" i="16"/>
  <c r="B6" i="16"/>
  <c r="B30" i="16"/>
  <c r="B15" i="16"/>
  <c r="B8" i="16"/>
  <c r="B32" i="16"/>
  <c r="B17" i="16"/>
  <c r="B3" i="16"/>
  <c r="B27" i="16"/>
  <c r="B12" i="16"/>
  <c r="B28" i="16"/>
  <c r="B5" i="16"/>
  <c r="B21" i="16"/>
  <c r="B37" i="16"/>
  <c r="B22" i="16"/>
  <c r="B7" i="16"/>
  <c r="B23" i="16"/>
  <c r="B16" i="16"/>
  <c r="B9" i="16"/>
  <c r="B33" i="16"/>
  <c r="B14" i="16"/>
  <c r="B31" i="16"/>
  <c r="B24" i="16"/>
  <c r="B25" i="16"/>
  <c r="A10" i="16"/>
  <c r="A18" i="16"/>
  <c r="A26" i="16"/>
  <c r="A34" i="16"/>
  <c r="A3" i="16"/>
  <c r="C11" i="7"/>
  <c r="C10" i="7"/>
  <c r="F8" i="7"/>
  <c r="G8" i="7"/>
  <c r="F11" i="7"/>
  <c r="G11" i="7"/>
  <c r="F9" i="7"/>
  <c r="G9" i="7"/>
  <c r="F12" i="7"/>
  <c r="G12" i="7"/>
  <c r="F10" i="7"/>
  <c r="G10" i="7"/>
  <c r="B8" i="4" l="1"/>
  <c r="B10" i="4"/>
  <c r="B7" i="4"/>
  <c r="B9" i="4"/>
  <c r="B6" i="4"/>
  <c r="M3" i="16"/>
  <c r="M11" i="16"/>
  <c r="M19" i="16"/>
  <c r="M27" i="16"/>
  <c r="M4" i="16"/>
  <c r="M12" i="16"/>
  <c r="M20" i="16"/>
  <c r="M28" i="16"/>
  <c r="M5" i="16"/>
  <c r="M13" i="16"/>
  <c r="M21" i="16"/>
  <c r="M29" i="16"/>
  <c r="M6" i="16"/>
  <c r="M14" i="16"/>
  <c r="M22" i="16"/>
  <c r="M30" i="16"/>
  <c r="M7" i="16"/>
  <c r="M15" i="16"/>
  <c r="M23" i="16"/>
  <c r="M31" i="16"/>
  <c r="M8" i="16"/>
  <c r="M16" i="16"/>
  <c r="M24" i="16"/>
  <c r="M9" i="16"/>
  <c r="M17" i="16"/>
  <c r="M25" i="16"/>
  <c r="M10" i="16"/>
  <c r="M18" i="16"/>
  <c r="M26" i="16"/>
  <c r="J3" i="16"/>
  <c r="J11" i="16"/>
  <c r="J19" i="16"/>
  <c r="J27" i="16"/>
  <c r="J4" i="16"/>
  <c r="J12" i="16"/>
  <c r="J20" i="16"/>
  <c r="J28" i="16"/>
  <c r="J5" i="16"/>
  <c r="J13" i="16"/>
  <c r="J21" i="16"/>
  <c r="J29" i="16"/>
  <c r="J6" i="16"/>
  <c r="J14" i="16"/>
  <c r="J22" i="16"/>
  <c r="J30" i="16"/>
  <c r="J7" i="16"/>
  <c r="J15" i="16"/>
  <c r="J23" i="16"/>
  <c r="J31" i="16"/>
  <c r="J8" i="16"/>
  <c r="J16" i="16"/>
  <c r="J24" i="16"/>
  <c r="J9" i="16"/>
  <c r="J17" i="16"/>
  <c r="J25" i="16"/>
  <c r="J10" i="16"/>
  <c r="J18" i="16"/>
  <c r="J26" i="16"/>
  <c r="H8" i="16"/>
  <c r="H16" i="16"/>
  <c r="H24" i="16"/>
  <c r="H10" i="16"/>
  <c r="H18" i="16"/>
  <c r="H26" i="16"/>
  <c r="H3" i="16"/>
  <c r="H11" i="16"/>
  <c r="H19" i="16"/>
  <c r="H27" i="16"/>
  <c r="H4" i="16"/>
  <c r="H12" i="16"/>
  <c r="H20" i="16"/>
  <c r="H28" i="16"/>
  <c r="H5" i="16"/>
  <c r="H13" i="16"/>
  <c r="H21" i="16"/>
  <c r="H29" i="16"/>
  <c r="H6" i="16"/>
  <c r="H14" i="16"/>
  <c r="H22" i="16"/>
  <c r="H30" i="16"/>
  <c r="H7" i="16"/>
  <c r="H15" i="16"/>
  <c r="H23" i="16"/>
  <c r="H31" i="16"/>
  <c r="H9" i="16"/>
  <c r="H17" i="16"/>
  <c r="H25" i="16"/>
  <c r="H5" i="9"/>
  <c r="H6" i="9"/>
  <c r="H7" i="9"/>
  <c r="H8" i="9"/>
  <c r="H9" i="9"/>
  <c r="H10" i="9"/>
  <c r="H11" i="9"/>
  <c r="H12" i="9"/>
  <c r="H13" i="9"/>
  <c r="H14" i="9"/>
  <c r="H15" i="9"/>
  <c r="E5" i="7"/>
  <c r="D5" i="7"/>
  <c r="C7" i="7"/>
  <c r="C6" i="7"/>
  <c r="J8" i="4"/>
  <c r="I8" i="4"/>
  <c r="C8" i="4"/>
  <c r="D8" i="4"/>
  <c r="J10" i="4"/>
  <c r="I10" i="4"/>
  <c r="D10" i="4"/>
  <c r="C10" i="4"/>
  <c r="I7" i="4"/>
  <c r="C7" i="4"/>
  <c r="D7" i="4"/>
  <c r="J7" i="4"/>
  <c r="J9" i="4"/>
  <c r="C9" i="4"/>
  <c r="I9" i="4"/>
  <c r="D9" i="4"/>
  <c r="J6" i="4"/>
  <c r="I6" i="4"/>
  <c r="D6" i="4"/>
  <c r="C6" i="4"/>
  <c r="A33" i="16"/>
  <c r="A31" i="16"/>
  <c r="A37" i="16"/>
  <c r="A12" i="16"/>
  <c r="A25" i="16"/>
  <c r="A29" i="16"/>
  <c r="A4" i="16"/>
  <c r="A15" i="16"/>
  <c r="A35" i="16"/>
  <c r="A7" i="16"/>
  <c r="A27" i="16"/>
  <c r="A30" i="16"/>
  <c r="A19" i="16"/>
  <c r="A36" i="16"/>
  <c r="A16" i="16"/>
  <c r="A8" i="16"/>
  <c r="A23" i="16"/>
  <c r="A17" i="16"/>
  <c r="A21" i="16"/>
  <c r="A9" i="16"/>
  <c r="A13" i="16"/>
  <c r="A32" i="16"/>
  <c r="A5" i="16"/>
  <c r="A22" i="16"/>
  <c r="A11" i="16"/>
  <c r="A28" i="16"/>
  <c r="A20" i="16"/>
  <c r="A24" i="16"/>
  <c r="A14" i="16"/>
  <c r="A6" i="16"/>
  <c r="I26" i="16"/>
  <c r="I15" i="16"/>
  <c r="I6" i="16"/>
  <c r="I20" i="16"/>
  <c r="I5" i="16"/>
  <c r="I25" i="16"/>
  <c r="I8" i="16"/>
  <c r="I22" i="16"/>
  <c r="I7" i="16"/>
  <c r="I29" i="16"/>
  <c r="I11" i="16"/>
  <c r="I12" i="16"/>
  <c r="I24" i="16"/>
  <c r="I17" i="16"/>
  <c r="I31" i="16"/>
  <c r="I27" i="16"/>
  <c r="M3" i="11"/>
  <c r="I21" i="16"/>
  <c r="I18" i="16"/>
  <c r="M16" i="11"/>
  <c r="M12" i="11"/>
  <c r="I28" i="16"/>
  <c r="M13" i="11"/>
  <c r="I23" i="16"/>
  <c r="F5" i="7"/>
  <c r="I14" i="16"/>
  <c r="M9" i="11"/>
  <c r="I30" i="16"/>
  <c r="M7" i="11"/>
  <c r="I10" i="16"/>
  <c r="I16" i="16"/>
  <c r="M11" i="11"/>
  <c r="I9" i="16"/>
  <c r="I13" i="16"/>
  <c r="E4" i="9" a="1"/>
  <c r="I4" i="16"/>
  <c r="I19" i="16"/>
  <c r="M8" i="11"/>
  <c r="M17" i="11"/>
  <c r="M4" i="11"/>
  <c r="M10" i="11"/>
  <c r="M14" i="11"/>
  <c r="M6" i="11"/>
  <c r="M18" i="11"/>
  <c r="M5" i="11"/>
  <c r="M15" i="11"/>
  <c r="B3" i="4" l="1"/>
  <c r="E11" i="9"/>
  <c r="K11" i="9" s="1"/>
  <c r="E4" i="9"/>
  <c r="K4" i="9" s="1"/>
  <c r="E12" i="9"/>
  <c r="K12" i="9" s="1"/>
  <c r="E5" i="9"/>
  <c r="K5" i="9" s="1"/>
  <c r="E13" i="9"/>
  <c r="K13" i="9" s="1"/>
  <c r="E6" i="9"/>
  <c r="K6" i="9" s="1"/>
  <c r="E14" i="9"/>
  <c r="K14" i="9" s="1"/>
  <c r="E7" i="9"/>
  <c r="K7" i="9" s="1"/>
  <c r="E15" i="9"/>
  <c r="K15" i="9" s="1"/>
  <c r="E8" i="9"/>
  <c r="K8" i="9" s="1"/>
  <c r="E9" i="9"/>
  <c r="K9" i="9" s="1"/>
  <c r="E10" i="9"/>
  <c r="K10" i="9" s="1"/>
  <c r="I3" i="4"/>
  <c r="J3" i="4"/>
  <c r="D3" i="4"/>
  <c r="C3" i="4"/>
  <c r="F12" i="9"/>
  <c r="F13" i="9"/>
  <c r="F11" i="9"/>
  <c r="F9" i="9"/>
  <c r="F6" i="9"/>
  <c r="F15" i="9"/>
  <c r="F5" i="9"/>
  <c r="F14" i="9"/>
  <c r="F8" i="9"/>
  <c r="F10" i="9"/>
  <c r="F7" i="9"/>
  <c r="I7" i="9" l="1"/>
  <c r="J7" i="9"/>
  <c r="I14" i="9"/>
  <c r="J14" i="9"/>
  <c r="I6" i="9"/>
  <c r="J6" i="9"/>
  <c r="I13" i="9"/>
  <c r="J13" i="9"/>
  <c r="I10" i="9"/>
  <c r="J10" i="9"/>
  <c r="I5" i="9"/>
  <c r="J5" i="9"/>
  <c r="I9" i="9"/>
  <c r="J9" i="9"/>
  <c r="I12" i="9"/>
  <c r="J12" i="9"/>
  <c r="I8" i="9"/>
  <c r="J8" i="9"/>
  <c r="I15" i="9"/>
  <c r="J15" i="9"/>
  <c r="I11" i="9"/>
  <c r="J11" i="9"/>
  <c r="L9" i="9"/>
  <c r="L8" i="9"/>
  <c r="M8" i="9" s="1"/>
  <c r="L7" i="9"/>
  <c r="L15" i="9"/>
  <c r="L11" i="9"/>
  <c r="M15" i="9"/>
  <c r="L6" i="9"/>
  <c r="L14" i="9"/>
  <c r="L12" i="9"/>
  <c r="L13" i="9"/>
  <c r="M13" i="9" s="1"/>
  <c r="M9" i="9"/>
  <c r="M14" i="9"/>
  <c r="L5" i="9"/>
  <c r="M5" i="9" s="1"/>
  <c r="L10" i="9"/>
  <c r="B12" i="4" l="1"/>
  <c r="B19" i="4"/>
  <c r="B18" i="4"/>
  <c r="B17" i="4"/>
  <c r="B21" i="4"/>
  <c r="B22" i="4"/>
  <c r="B15" i="4"/>
  <c r="B16" i="4"/>
  <c r="B20" i="4"/>
  <c r="B13" i="4"/>
  <c r="B14" i="4"/>
  <c r="M10" i="9"/>
  <c r="J20" i="4"/>
  <c r="C19" i="4"/>
  <c r="D18" i="4"/>
  <c r="I17" i="4"/>
  <c r="D22" i="4"/>
  <c r="D16" i="4"/>
  <c r="J12" i="4"/>
  <c r="D21" i="4"/>
  <c r="D12" i="4"/>
  <c r="C18" i="4"/>
  <c r="C15" i="4"/>
  <c r="J19" i="4"/>
  <c r="C14" i="4"/>
  <c r="D15" i="4"/>
  <c r="J13" i="4"/>
  <c r="C21" i="4"/>
  <c r="E15" i="4"/>
  <c r="C20" i="4"/>
  <c r="J14" i="4"/>
  <c r="I22" i="4"/>
  <c r="D20" i="4"/>
  <c r="E14" i="4"/>
  <c r="C22" i="4"/>
  <c r="I18" i="4"/>
  <c r="J22" i="4"/>
  <c r="M12" i="9"/>
  <c r="D19" i="4"/>
  <c r="E18" i="4"/>
  <c r="J17" i="4"/>
  <c r="E22" i="4"/>
  <c r="I15" i="4"/>
  <c r="C12" i="4"/>
  <c r="E19" i="4"/>
  <c r="M6" i="9"/>
  <c r="J18" i="4"/>
  <c r="C17" i="4"/>
  <c r="J15" i="4"/>
  <c r="I19" i="4"/>
  <c r="M11" i="9"/>
  <c r="I14" i="4"/>
  <c r="I21" i="4"/>
  <c r="E12" i="4"/>
  <c r="D13" i="4"/>
  <c r="M7" i="9"/>
  <c r="J21" i="4"/>
  <c r="I12" i="4"/>
  <c r="I20" i="4"/>
  <c r="D14" i="4"/>
  <c r="E16" i="4"/>
  <c r="C13" i="4"/>
  <c r="E21" i="4"/>
  <c r="I16" i="4"/>
  <c r="E13" i="4"/>
  <c r="D17" i="4"/>
  <c r="J16" i="4"/>
  <c r="E20" i="4"/>
  <c r="I13" i="4"/>
  <c r="E17" i="4"/>
  <c r="C16" i="4"/>
  <c r="D16" i="6" l="1"/>
  <c r="L18" i="11" l="1"/>
  <c r="L17" i="11"/>
  <c r="L16" i="11"/>
  <c r="L15" i="11"/>
  <c r="L14" i="11"/>
  <c r="L13" i="11"/>
  <c r="L12" i="11"/>
  <c r="L11" i="11"/>
  <c r="L10" i="11"/>
  <c r="L9" i="11"/>
  <c r="L8" i="11"/>
  <c r="L7" i="11"/>
  <c r="L6" i="11"/>
  <c r="L5" i="11"/>
  <c r="L4" i="11"/>
  <c r="E7" i="7"/>
  <c r="E6" i="7"/>
  <c r="E4" i="7"/>
  <c r="I18" i="6"/>
  <c r="I17" i="6"/>
  <c r="C26" i="6"/>
  <c r="D7" i="7" l="1"/>
  <c r="D6" i="7"/>
  <c r="D4" i="7"/>
  <c r="I3" i="16"/>
  <c r="D9" i="6" l="1"/>
  <c r="F4" i="7"/>
  <c r="J4" i="9" l="1"/>
  <c r="F6" i="7"/>
  <c r="F7" i="7"/>
  <c r="B5" i="4" l="1"/>
  <c r="B4" i="4"/>
  <c r="K1" i="11"/>
  <c r="M1" i="11" s="1"/>
  <c r="G1" i="9"/>
  <c r="I1" i="9" s="1"/>
  <c r="H4" i="9"/>
  <c r="D1" i="7"/>
  <c r="F1" i="7" s="1"/>
  <c r="J5" i="4"/>
  <c r="C5" i="4"/>
  <c r="I5" i="4"/>
  <c r="D5" i="4"/>
  <c r="C4" i="4"/>
  <c r="J4" i="4"/>
  <c r="D4" i="4"/>
  <c r="I4" i="4"/>
  <c r="G7" i="7"/>
  <c r="G6" i="7"/>
  <c r="B2" i="4" l="1"/>
  <c r="F4" i="9"/>
  <c r="C2" i="4"/>
  <c r="J2" i="4"/>
  <c r="I4" i="9" l="1"/>
  <c r="K14" i="11"/>
  <c r="G8" i="11"/>
  <c r="G14" i="11"/>
  <c r="K15" i="11"/>
  <c r="K6" i="11"/>
  <c r="G12" i="11"/>
  <c r="G15" i="11"/>
  <c r="K10" i="11"/>
  <c r="K13" i="11"/>
  <c r="K12" i="11"/>
  <c r="K4" i="11"/>
  <c r="K8" i="11"/>
  <c r="K5" i="11"/>
  <c r="G13" i="11"/>
  <c r="G5" i="11"/>
  <c r="G10" i="11"/>
  <c r="K11" i="11"/>
  <c r="G9" i="11"/>
  <c r="G6" i="11"/>
  <c r="G11" i="11"/>
  <c r="G7" i="11"/>
  <c r="K7" i="11"/>
  <c r="K9" i="11"/>
  <c r="G4" i="11"/>
  <c r="G17" i="11"/>
  <c r="K17" i="11"/>
  <c r="K18" i="11"/>
  <c r="G18" i="11"/>
  <c r="K16" i="11"/>
  <c r="G16" i="11"/>
  <c r="L2" i="9"/>
  <c r="F2" i="7"/>
  <c r="N3" i="11"/>
  <c r="G4" i="7"/>
  <c r="L4" i="9"/>
  <c r="B33" i="4" l="1"/>
  <c r="B35" i="4"/>
  <c r="B31" i="4"/>
  <c r="B36" i="4"/>
  <c r="B26" i="4"/>
  <c r="B37" i="4"/>
  <c r="B32" i="4"/>
  <c r="B23" i="4"/>
  <c r="B29" i="4"/>
  <c r="B27" i="4"/>
  <c r="B25" i="4"/>
  <c r="B30" i="4"/>
  <c r="B24" i="4"/>
  <c r="B28" i="4"/>
  <c r="B34" i="4"/>
  <c r="B11" i="4"/>
  <c r="M2" i="11"/>
  <c r="D6" i="6"/>
  <c r="D37" i="4" l="1"/>
  <c r="E35" i="4"/>
  <c r="N6" i="11"/>
  <c r="C25" i="4"/>
  <c r="D2" i="4"/>
  <c r="M2" i="9"/>
  <c r="I33" i="4"/>
  <c r="C11" i="4"/>
  <c r="N14" i="11"/>
  <c r="N8" i="11"/>
  <c r="D28" i="4"/>
  <c r="E29" i="4"/>
  <c r="C31" i="4"/>
  <c r="N10" i="11"/>
  <c r="J26" i="4"/>
  <c r="J25" i="4"/>
  <c r="J31" i="4"/>
  <c r="J28" i="4"/>
  <c r="J27" i="4"/>
  <c r="C28" i="4"/>
  <c r="D32" i="4"/>
  <c r="J24" i="4"/>
  <c r="I24" i="4"/>
  <c r="E32" i="4"/>
  <c r="I11" i="4"/>
  <c r="D2" i="5" a="1"/>
  <c r="E24" i="4"/>
  <c r="D36" i="4"/>
  <c r="D27" i="4"/>
  <c r="E31" i="4"/>
  <c r="N9" i="11"/>
  <c r="B1" i="6"/>
  <c r="J23" i="4"/>
  <c r="I28" i="4"/>
  <c r="C23" i="4"/>
  <c r="J11" i="4"/>
  <c r="D35" i="4"/>
  <c r="I36" i="4"/>
  <c r="D23" i="4"/>
  <c r="N7" i="11"/>
  <c r="C27" i="4"/>
  <c r="E36" i="4"/>
  <c r="C36" i="4"/>
  <c r="E33" i="4"/>
  <c r="N11" i="11"/>
  <c r="N18" i="11"/>
  <c r="N4" i="11"/>
  <c r="D34" i="4"/>
  <c r="D24" i="4"/>
  <c r="D30" i="4"/>
  <c r="N17" i="11"/>
  <c r="M4" i="9"/>
  <c r="N13" i="11"/>
  <c r="I31" i="4"/>
  <c r="D29" i="4"/>
  <c r="I29" i="4"/>
  <c r="C33" i="4"/>
  <c r="E26" i="4"/>
  <c r="I30" i="4"/>
  <c r="C29" i="4"/>
  <c r="C30" i="4"/>
  <c r="N12" i="11"/>
  <c r="E30" i="4"/>
  <c r="I35" i="4"/>
  <c r="N15" i="11"/>
  <c r="D25" i="4"/>
  <c r="J34" i="4"/>
  <c r="C26" i="4"/>
  <c r="J32" i="4"/>
  <c r="E28" i="4"/>
  <c r="J35" i="4"/>
  <c r="E37" i="4"/>
  <c r="I34" i="4"/>
  <c r="I26" i="4"/>
  <c r="C35" i="4"/>
  <c r="J29" i="4"/>
  <c r="C24" i="4"/>
  <c r="N5" i="11"/>
  <c r="E27" i="4"/>
  <c r="D31" i="4"/>
  <c r="I2" i="4"/>
  <c r="E11" i="4"/>
  <c r="D11" i="4"/>
  <c r="I27" i="4"/>
  <c r="E23" i="4"/>
  <c r="G2" i="7"/>
  <c r="J37" i="4"/>
  <c r="J33" i="4"/>
  <c r="J30" i="4"/>
  <c r="E34" i="4"/>
  <c r="C37" i="4"/>
  <c r="N2" i="11"/>
  <c r="D33" i="4"/>
  <c r="I25" i="4"/>
  <c r="C32" i="4"/>
  <c r="N16" i="11"/>
  <c r="E25" i="4"/>
  <c r="J36" i="4"/>
  <c r="D26" i="4"/>
  <c r="I32" i="4"/>
  <c r="I37" i="4"/>
  <c r="C34" i="4"/>
  <c r="I23" i="4"/>
  <c r="D107" i="5" l="1"/>
  <c r="D91" i="5"/>
  <c r="D38" i="5"/>
  <c r="D60" i="5"/>
  <c r="D104" i="5"/>
  <c r="D33" i="5"/>
  <c r="D103" i="5"/>
  <c r="D22" i="5"/>
  <c r="D80" i="5"/>
  <c r="D5" i="5"/>
  <c r="D117" i="5"/>
  <c r="D112" i="5"/>
  <c r="D45" i="5"/>
  <c r="D93" i="5"/>
  <c r="D92" i="5"/>
  <c r="D34" i="5"/>
  <c r="D12" i="5"/>
  <c r="D109" i="5"/>
  <c r="D54" i="5"/>
  <c r="D102" i="5"/>
  <c r="D81" i="5"/>
  <c r="D75" i="5"/>
  <c r="D19" i="5"/>
  <c r="D70" i="5"/>
  <c r="D88" i="5"/>
  <c r="D65" i="5"/>
  <c r="D111" i="5"/>
  <c r="D25" i="5"/>
  <c r="D99" i="5"/>
  <c r="D4" i="5"/>
  <c r="D82" i="5"/>
  <c r="D27" i="5"/>
  <c r="D63" i="5"/>
  <c r="D67" i="5"/>
  <c r="D96" i="5"/>
  <c r="D26" i="5"/>
  <c r="D8" i="5"/>
  <c r="D7" i="5"/>
  <c r="D89" i="5"/>
  <c r="D23" i="5"/>
  <c r="D55" i="5"/>
  <c r="D101" i="5"/>
  <c r="D42" i="5"/>
  <c r="D56" i="5"/>
  <c r="D53" i="5"/>
  <c r="D94" i="5"/>
  <c r="D29" i="5"/>
  <c r="D9" i="5"/>
  <c r="D11" i="5"/>
  <c r="D39" i="5"/>
  <c r="D57" i="5"/>
  <c r="D50" i="5"/>
  <c r="D74" i="5"/>
  <c r="D35" i="5"/>
  <c r="D116" i="5"/>
  <c r="D66" i="5"/>
  <c r="D61" i="5"/>
  <c r="D83" i="5"/>
  <c r="D28" i="5"/>
  <c r="D69" i="5"/>
  <c r="D36" i="5"/>
  <c r="D73" i="5"/>
  <c r="D84" i="5"/>
  <c r="D85" i="5"/>
  <c r="D51" i="5"/>
  <c r="D30" i="5"/>
  <c r="D46" i="5"/>
  <c r="D113" i="5"/>
  <c r="D58" i="5"/>
  <c r="D15" i="5"/>
  <c r="D20" i="5"/>
  <c r="D2" i="5"/>
  <c r="D49" i="5"/>
  <c r="D44" i="5"/>
  <c r="D14" i="5"/>
  <c r="D115" i="5"/>
  <c r="D17" i="5"/>
  <c r="D3" i="5"/>
  <c r="D6" i="5"/>
  <c r="D78" i="5"/>
  <c r="D37" i="5"/>
  <c r="D41" i="5"/>
  <c r="D90" i="5"/>
  <c r="D119" i="5"/>
  <c r="D120" i="5"/>
  <c r="D32" i="5"/>
  <c r="D43" i="5"/>
  <c r="D68" i="5"/>
  <c r="D16" i="5"/>
  <c r="D47" i="5"/>
  <c r="D126" i="5"/>
  <c r="D108" i="5"/>
  <c r="D125" i="5"/>
  <c r="D21" i="5"/>
  <c r="D64" i="5"/>
  <c r="D77" i="5"/>
  <c r="D95" i="5"/>
  <c r="D118" i="5"/>
  <c r="D110" i="5"/>
  <c r="D106" i="5"/>
  <c r="D123" i="5"/>
  <c r="D72" i="5"/>
  <c r="D18" i="5"/>
  <c r="D105" i="5"/>
  <c r="D24" i="5"/>
  <c r="D62" i="5"/>
  <c r="D52" i="5"/>
  <c r="D48" i="5"/>
  <c r="D40" i="5"/>
  <c r="D71" i="5"/>
  <c r="D121" i="5"/>
  <c r="D114" i="5"/>
  <c r="D10" i="5"/>
  <c r="D86" i="5"/>
  <c r="D122" i="5"/>
  <c r="D59" i="5"/>
  <c r="D13" i="5"/>
  <c r="D98" i="5"/>
  <c r="D124" i="5"/>
  <c r="D79" i="5"/>
  <c r="D100" i="5"/>
  <c r="D97" i="5"/>
  <c r="D87" i="5"/>
  <c r="D31" i="5"/>
  <c r="D76" i="5"/>
  <c r="E107" i="5"/>
  <c r="I107" i="5"/>
  <c r="G107" i="5"/>
  <c r="H107" i="5"/>
  <c r="F107" i="5"/>
  <c r="J107" i="5"/>
  <c r="F80" i="5"/>
  <c r="G80" i="5"/>
  <c r="H80" i="5"/>
  <c r="I80" i="5"/>
  <c r="E80" i="5"/>
  <c r="J80" i="5"/>
  <c r="G12" i="5"/>
  <c r="E12" i="5"/>
  <c r="F12" i="5"/>
  <c r="H12" i="5"/>
  <c r="J12" i="5"/>
  <c r="I12" i="5"/>
  <c r="E88" i="5"/>
  <c r="H88" i="5"/>
  <c r="G88" i="5"/>
  <c r="F88" i="5"/>
  <c r="J88" i="5"/>
  <c r="I88" i="5"/>
  <c r="G63" i="5"/>
  <c r="H63" i="5"/>
  <c r="E63" i="5"/>
  <c r="F63" i="5"/>
  <c r="J63" i="5"/>
  <c r="I63" i="5"/>
  <c r="G55" i="5"/>
  <c r="H55" i="5"/>
  <c r="J55" i="5"/>
  <c r="F55" i="5"/>
  <c r="E55" i="5"/>
  <c r="I55" i="5"/>
  <c r="G11" i="5"/>
  <c r="H11" i="5"/>
  <c r="F11" i="5"/>
  <c r="J11" i="5"/>
  <c r="E11" i="5"/>
  <c r="I11" i="5"/>
  <c r="F61" i="5"/>
  <c r="J61" i="5"/>
  <c r="H61" i="5"/>
  <c r="I61" i="5"/>
  <c r="G61" i="5"/>
  <c r="E61" i="5"/>
  <c r="I51" i="5"/>
  <c r="J51" i="5"/>
  <c r="F51" i="5"/>
  <c r="G51" i="5"/>
  <c r="H51" i="5"/>
  <c r="E51" i="5"/>
  <c r="E49" i="5"/>
  <c r="I49" i="5"/>
  <c r="F49" i="5"/>
  <c r="G49" i="5"/>
  <c r="J49" i="5"/>
  <c r="H49" i="5"/>
  <c r="J37" i="5"/>
  <c r="H37" i="5"/>
  <c r="F37" i="5"/>
  <c r="I37" i="5"/>
  <c r="E37" i="5"/>
  <c r="G37" i="5"/>
  <c r="E16" i="5"/>
  <c r="H16" i="5"/>
  <c r="I16" i="5"/>
  <c r="G16" i="5"/>
  <c r="F16" i="5"/>
  <c r="J16" i="5"/>
  <c r="E95" i="5"/>
  <c r="G95" i="5"/>
  <c r="F95" i="5"/>
  <c r="I95" i="5"/>
  <c r="J95" i="5"/>
  <c r="H95" i="5"/>
  <c r="J24" i="5"/>
  <c r="H24" i="5"/>
  <c r="E24" i="5"/>
  <c r="I24" i="5"/>
  <c r="F24" i="5"/>
  <c r="G24" i="5"/>
  <c r="G10" i="5"/>
  <c r="E10" i="5"/>
  <c r="J10" i="5"/>
  <c r="F10" i="5"/>
  <c r="H10" i="5"/>
  <c r="I10" i="5"/>
  <c r="H100" i="5"/>
  <c r="F100" i="5"/>
  <c r="G100" i="5"/>
  <c r="I100" i="5"/>
  <c r="J100" i="5"/>
  <c r="E100" i="5"/>
  <c r="H117" i="5"/>
  <c r="J117" i="5"/>
  <c r="E117" i="5"/>
  <c r="G117" i="5"/>
  <c r="I117" i="5"/>
  <c r="F117" i="5"/>
  <c r="F60" i="5"/>
  <c r="G60" i="5"/>
  <c r="E60" i="5"/>
  <c r="H60" i="5"/>
  <c r="J60" i="5"/>
  <c r="I60" i="5"/>
  <c r="H102" i="5"/>
  <c r="I102" i="5"/>
  <c r="G102" i="5"/>
  <c r="J102" i="5"/>
  <c r="E102" i="5"/>
  <c r="F102" i="5"/>
  <c r="H25" i="5"/>
  <c r="J25" i="5"/>
  <c r="F25" i="5"/>
  <c r="I25" i="5"/>
  <c r="G25" i="5"/>
  <c r="E25" i="5"/>
  <c r="E26" i="5"/>
  <c r="I26" i="5"/>
  <c r="F26" i="5"/>
  <c r="G26" i="5"/>
  <c r="J26" i="5"/>
  <c r="H26" i="5"/>
  <c r="G56" i="5"/>
  <c r="H56" i="5"/>
  <c r="E56" i="5"/>
  <c r="I56" i="5"/>
  <c r="F56" i="5"/>
  <c r="J56" i="5"/>
  <c r="E50" i="5"/>
  <c r="J50" i="5"/>
  <c r="H50" i="5"/>
  <c r="I50" i="5"/>
  <c r="G50" i="5"/>
  <c r="F50" i="5"/>
  <c r="E69" i="5"/>
  <c r="F69" i="5"/>
  <c r="H69" i="5"/>
  <c r="J69" i="5"/>
  <c r="I69" i="5"/>
  <c r="G69" i="5"/>
  <c r="E113" i="5"/>
  <c r="I113" i="5"/>
  <c r="J113" i="5"/>
  <c r="F113" i="5"/>
  <c r="G113" i="5"/>
  <c r="H113" i="5"/>
  <c r="E115" i="5"/>
  <c r="H115" i="5"/>
  <c r="I115" i="5"/>
  <c r="G115" i="5"/>
  <c r="F115" i="5"/>
  <c r="J115" i="5"/>
  <c r="G119" i="5"/>
  <c r="H119" i="5"/>
  <c r="F119" i="5"/>
  <c r="E119" i="5"/>
  <c r="I119" i="5"/>
  <c r="J119" i="5"/>
  <c r="E106" i="5"/>
  <c r="F106" i="5"/>
  <c r="H106" i="5"/>
  <c r="G106" i="5"/>
  <c r="J106" i="5"/>
  <c r="I106" i="5"/>
  <c r="E48" i="5"/>
  <c r="G48" i="5"/>
  <c r="I48" i="5"/>
  <c r="J48" i="5"/>
  <c r="H48" i="5"/>
  <c r="F48" i="5"/>
  <c r="H59" i="5"/>
  <c r="J59" i="5"/>
  <c r="I59" i="5"/>
  <c r="F59" i="5"/>
  <c r="E59" i="5"/>
  <c r="G59" i="5"/>
  <c r="G31" i="5"/>
  <c r="I31" i="5"/>
  <c r="E31" i="5"/>
  <c r="J31" i="5"/>
  <c r="F31" i="5"/>
  <c r="H31" i="5"/>
  <c r="I45" i="5"/>
  <c r="J45" i="5"/>
  <c r="H45" i="5"/>
  <c r="G45" i="5"/>
  <c r="E45" i="5"/>
  <c r="F45" i="5"/>
  <c r="G123" i="5"/>
  <c r="I123" i="5"/>
  <c r="J123" i="5"/>
  <c r="E123" i="5"/>
  <c r="F123" i="5"/>
  <c r="H123" i="5"/>
  <c r="I33" i="5"/>
  <c r="H33" i="5"/>
  <c r="E33" i="5"/>
  <c r="F33" i="5"/>
  <c r="J33" i="5"/>
  <c r="G33" i="5"/>
  <c r="F75" i="5"/>
  <c r="H75" i="5"/>
  <c r="I75" i="5"/>
  <c r="G75" i="5"/>
  <c r="J75" i="5"/>
  <c r="E75" i="5"/>
  <c r="H4" i="5"/>
  <c r="J4" i="5"/>
  <c r="G4" i="5"/>
  <c r="E4" i="5"/>
  <c r="I4" i="5"/>
  <c r="F4" i="5"/>
  <c r="I7" i="5"/>
  <c r="H7" i="5"/>
  <c r="F7" i="5"/>
  <c r="E7" i="5"/>
  <c r="J7" i="5"/>
  <c r="G7" i="5"/>
  <c r="I94" i="5"/>
  <c r="E94" i="5"/>
  <c r="G94" i="5"/>
  <c r="F94" i="5"/>
  <c r="H94" i="5"/>
  <c r="J94" i="5"/>
  <c r="G73" i="5"/>
  <c r="I73" i="5"/>
  <c r="E73" i="5"/>
  <c r="F73" i="5"/>
  <c r="H73" i="5"/>
  <c r="J73" i="5"/>
  <c r="J15" i="5"/>
  <c r="E15" i="5"/>
  <c r="F15" i="5"/>
  <c r="H15" i="5"/>
  <c r="I15" i="5"/>
  <c r="G15" i="5"/>
  <c r="G32" i="5"/>
  <c r="F32" i="5"/>
  <c r="E32" i="5"/>
  <c r="H32" i="5"/>
  <c r="J32" i="5"/>
  <c r="I32" i="5"/>
  <c r="J21" i="5"/>
  <c r="E21" i="5"/>
  <c r="H21" i="5"/>
  <c r="F21" i="5"/>
  <c r="G21" i="5"/>
  <c r="I21" i="5"/>
  <c r="H72" i="5"/>
  <c r="J72" i="5"/>
  <c r="F72" i="5"/>
  <c r="E72" i="5"/>
  <c r="I72" i="5"/>
  <c r="G72" i="5"/>
  <c r="E98" i="5"/>
  <c r="I98" i="5"/>
  <c r="F98" i="5"/>
  <c r="G98" i="5"/>
  <c r="H98" i="5"/>
  <c r="J98" i="5"/>
  <c r="I92" i="5"/>
  <c r="F92" i="5"/>
  <c r="H92" i="5"/>
  <c r="E92" i="5"/>
  <c r="G92" i="5"/>
  <c r="J92" i="5"/>
  <c r="F43" i="5"/>
  <c r="H43" i="5"/>
  <c r="I43" i="5"/>
  <c r="J43" i="5"/>
  <c r="G43" i="5"/>
  <c r="E43" i="5"/>
  <c r="G22" i="5"/>
  <c r="I22" i="5"/>
  <c r="F22" i="5"/>
  <c r="H22" i="5"/>
  <c r="J22" i="5"/>
  <c r="E22" i="5"/>
  <c r="I70" i="5"/>
  <c r="J70" i="5"/>
  <c r="G70" i="5"/>
  <c r="E70" i="5"/>
  <c r="F70" i="5"/>
  <c r="H70" i="5"/>
  <c r="I23" i="5"/>
  <c r="F23" i="5"/>
  <c r="G23" i="5"/>
  <c r="H23" i="5"/>
  <c r="E23" i="5"/>
  <c r="J23" i="5"/>
  <c r="E66" i="5"/>
  <c r="J66" i="5"/>
  <c r="F66" i="5"/>
  <c r="I66" i="5"/>
  <c r="G66" i="5"/>
  <c r="H66" i="5"/>
  <c r="E2" i="5"/>
  <c r="F2" i="5"/>
  <c r="J2" i="5"/>
  <c r="B6" i="5"/>
  <c r="G2" i="5"/>
  <c r="I2" i="5"/>
  <c r="H2" i="5"/>
  <c r="J68" i="5"/>
  <c r="E68" i="5"/>
  <c r="G68" i="5"/>
  <c r="I68" i="5"/>
  <c r="F68" i="5"/>
  <c r="H68" i="5"/>
  <c r="I105" i="5"/>
  <c r="G105" i="5"/>
  <c r="J105" i="5"/>
  <c r="E105" i="5"/>
  <c r="F105" i="5"/>
  <c r="H105" i="5"/>
  <c r="J114" i="5"/>
  <c r="G114" i="5"/>
  <c r="E114" i="5"/>
  <c r="I114" i="5"/>
  <c r="F114" i="5"/>
  <c r="H114" i="5"/>
  <c r="G91" i="5"/>
  <c r="F91" i="5"/>
  <c r="H91" i="5"/>
  <c r="E91" i="5"/>
  <c r="I91" i="5"/>
  <c r="J91" i="5"/>
  <c r="J5" i="5"/>
  <c r="E5" i="5"/>
  <c r="I5" i="5"/>
  <c r="G5" i="5"/>
  <c r="F5" i="5"/>
  <c r="H5" i="5"/>
  <c r="F109" i="5"/>
  <c r="I109" i="5"/>
  <c r="G109" i="5"/>
  <c r="J109" i="5"/>
  <c r="H109" i="5"/>
  <c r="E109" i="5"/>
  <c r="J65" i="5"/>
  <c r="G65" i="5"/>
  <c r="F65" i="5"/>
  <c r="E65" i="5"/>
  <c r="I65" i="5"/>
  <c r="H65" i="5"/>
  <c r="I67" i="5"/>
  <c r="H67" i="5"/>
  <c r="F67" i="5"/>
  <c r="E67" i="5"/>
  <c r="G67" i="5"/>
  <c r="J67" i="5"/>
  <c r="J101" i="5"/>
  <c r="F101" i="5"/>
  <c r="H101" i="5"/>
  <c r="E101" i="5"/>
  <c r="G101" i="5"/>
  <c r="I101" i="5"/>
  <c r="G39" i="5"/>
  <c r="H39" i="5"/>
  <c r="F39" i="5"/>
  <c r="E39" i="5"/>
  <c r="I39" i="5"/>
  <c r="J39" i="5"/>
  <c r="F83" i="5"/>
  <c r="H83" i="5"/>
  <c r="G83" i="5"/>
  <c r="I83" i="5"/>
  <c r="J83" i="5"/>
  <c r="E83" i="5"/>
  <c r="F30" i="5"/>
  <c r="J30" i="5"/>
  <c r="I30" i="5"/>
  <c r="E30" i="5"/>
  <c r="H30" i="5"/>
  <c r="G30" i="5"/>
  <c r="H44" i="5"/>
  <c r="F44" i="5"/>
  <c r="I44" i="5"/>
  <c r="G44" i="5"/>
  <c r="J44" i="5"/>
  <c r="E44" i="5"/>
  <c r="G41" i="5"/>
  <c r="E41" i="5"/>
  <c r="F41" i="5"/>
  <c r="H41" i="5"/>
  <c r="I41" i="5"/>
  <c r="J41" i="5"/>
  <c r="I47" i="5"/>
  <c r="F47" i="5"/>
  <c r="H47" i="5"/>
  <c r="J47" i="5"/>
  <c r="E47" i="5"/>
  <c r="G47" i="5"/>
  <c r="I118" i="5"/>
  <c r="F118" i="5"/>
  <c r="E118" i="5"/>
  <c r="G118" i="5"/>
  <c r="J118" i="5"/>
  <c r="H118" i="5"/>
  <c r="J62" i="5"/>
  <c r="G62" i="5"/>
  <c r="I62" i="5"/>
  <c r="E62" i="5"/>
  <c r="F62" i="5"/>
  <c r="H62" i="5"/>
  <c r="G86" i="5"/>
  <c r="H86" i="5"/>
  <c r="E86" i="5"/>
  <c r="F86" i="5"/>
  <c r="I86" i="5"/>
  <c r="J86" i="5"/>
  <c r="I97" i="5"/>
  <c r="G97" i="5"/>
  <c r="F97" i="5"/>
  <c r="J97" i="5"/>
  <c r="H97" i="5"/>
  <c r="E97" i="5"/>
  <c r="J38" i="5"/>
  <c r="F38" i="5"/>
  <c r="E38" i="5"/>
  <c r="G38" i="5"/>
  <c r="H38" i="5"/>
  <c r="I38" i="5"/>
  <c r="H111" i="5"/>
  <c r="F111" i="5"/>
  <c r="I111" i="5"/>
  <c r="J111" i="5"/>
  <c r="E111" i="5"/>
  <c r="G111" i="5"/>
  <c r="F96" i="5"/>
  <c r="J96" i="5"/>
  <c r="E96" i="5"/>
  <c r="G96" i="5"/>
  <c r="H96" i="5"/>
  <c r="I96" i="5"/>
  <c r="H42" i="5"/>
  <c r="I42" i="5"/>
  <c r="G42" i="5"/>
  <c r="J42" i="5"/>
  <c r="E42" i="5"/>
  <c r="F42" i="5"/>
  <c r="I57" i="5"/>
  <c r="E57" i="5"/>
  <c r="F57" i="5"/>
  <c r="G57" i="5"/>
  <c r="J57" i="5"/>
  <c r="H57" i="5"/>
  <c r="F46" i="5"/>
  <c r="E46" i="5"/>
  <c r="G46" i="5"/>
  <c r="H46" i="5"/>
  <c r="J46" i="5"/>
  <c r="I46" i="5"/>
  <c r="E14" i="5"/>
  <c r="G14" i="5"/>
  <c r="H14" i="5"/>
  <c r="F14" i="5"/>
  <c r="I14" i="5"/>
  <c r="J14" i="5"/>
  <c r="J90" i="5"/>
  <c r="I90" i="5"/>
  <c r="H90" i="5"/>
  <c r="F90" i="5"/>
  <c r="E90" i="5"/>
  <c r="G90" i="5"/>
  <c r="H126" i="5"/>
  <c r="J126" i="5"/>
  <c r="E126" i="5"/>
  <c r="I126" i="5"/>
  <c r="F126" i="5"/>
  <c r="G126" i="5"/>
  <c r="I110" i="5"/>
  <c r="F110" i="5"/>
  <c r="G110" i="5"/>
  <c r="J110" i="5"/>
  <c r="H110" i="5"/>
  <c r="E110" i="5"/>
  <c r="I52" i="5"/>
  <c r="E52" i="5"/>
  <c r="F52" i="5"/>
  <c r="J52" i="5"/>
  <c r="G52" i="5"/>
  <c r="H52" i="5"/>
  <c r="J122" i="5"/>
  <c r="F122" i="5"/>
  <c r="H122" i="5"/>
  <c r="G122" i="5"/>
  <c r="E122" i="5"/>
  <c r="I122" i="5"/>
  <c r="F112" i="5"/>
  <c r="I112" i="5"/>
  <c r="J112" i="5"/>
  <c r="G112" i="5"/>
  <c r="H112" i="5"/>
  <c r="E112" i="5"/>
  <c r="E108" i="5"/>
  <c r="I108" i="5"/>
  <c r="J108" i="5"/>
  <c r="G108" i="5"/>
  <c r="H108" i="5"/>
  <c r="F108" i="5"/>
  <c r="I104" i="5"/>
  <c r="H104" i="5"/>
  <c r="J104" i="5"/>
  <c r="E104" i="5"/>
  <c r="F104" i="5"/>
  <c r="G104" i="5"/>
  <c r="H99" i="5"/>
  <c r="F99" i="5"/>
  <c r="G99" i="5"/>
  <c r="I99" i="5"/>
  <c r="E99" i="5"/>
  <c r="J99" i="5"/>
  <c r="F8" i="5"/>
  <c r="H8" i="5"/>
  <c r="E8" i="5"/>
  <c r="J8" i="5"/>
  <c r="G8" i="5"/>
  <c r="I8" i="5"/>
  <c r="F53" i="5"/>
  <c r="H53" i="5"/>
  <c r="E53" i="5"/>
  <c r="G53" i="5"/>
  <c r="J53" i="5"/>
  <c r="I53" i="5"/>
  <c r="I74" i="5"/>
  <c r="E74" i="5"/>
  <c r="G74" i="5"/>
  <c r="J74" i="5"/>
  <c r="F74" i="5"/>
  <c r="H74" i="5"/>
  <c r="J36" i="5"/>
  <c r="E36" i="5"/>
  <c r="I36" i="5"/>
  <c r="H36" i="5"/>
  <c r="F36" i="5"/>
  <c r="G36" i="5"/>
  <c r="I58" i="5"/>
  <c r="H58" i="5"/>
  <c r="F58" i="5"/>
  <c r="G58" i="5"/>
  <c r="J58" i="5"/>
  <c r="E58" i="5"/>
  <c r="I17" i="5"/>
  <c r="E17" i="5"/>
  <c r="J17" i="5"/>
  <c r="F17" i="5"/>
  <c r="G17" i="5"/>
  <c r="H17" i="5"/>
  <c r="F120" i="5"/>
  <c r="J120" i="5"/>
  <c r="G120" i="5"/>
  <c r="H120" i="5"/>
  <c r="E120" i="5"/>
  <c r="I120" i="5"/>
  <c r="I125" i="5"/>
  <c r="F125" i="5"/>
  <c r="H125" i="5"/>
  <c r="J125" i="5"/>
  <c r="G125" i="5"/>
  <c r="E125" i="5"/>
  <c r="G40" i="5"/>
  <c r="E40" i="5"/>
  <c r="H40" i="5"/>
  <c r="J40" i="5"/>
  <c r="F40" i="5"/>
  <c r="I40" i="5"/>
  <c r="G13" i="5"/>
  <c r="F13" i="5"/>
  <c r="E13" i="5"/>
  <c r="I13" i="5"/>
  <c r="J13" i="5"/>
  <c r="H13" i="5"/>
  <c r="F76" i="5"/>
  <c r="E76" i="5"/>
  <c r="H76" i="5"/>
  <c r="G76" i="5"/>
  <c r="J76" i="5"/>
  <c r="I76" i="5"/>
  <c r="I93" i="5"/>
  <c r="H93" i="5"/>
  <c r="E93" i="5"/>
  <c r="F93" i="5"/>
  <c r="G93" i="5"/>
  <c r="J93" i="5"/>
  <c r="E35" i="5"/>
  <c r="J35" i="5"/>
  <c r="F35" i="5"/>
  <c r="G35" i="5"/>
  <c r="I35" i="5"/>
  <c r="H35" i="5"/>
  <c r="I3" i="5"/>
  <c r="E3" i="5"/>
  <c r="J3" i="5"/>
  <c r="H3" i="5"/>
  <c r="G3" i="5"/>
  <c r="F3" i="5"/>
  <c r="E71" i="5"/>
  <c r="H71" i="5"/>
  <c r="F71" i="5"/>
  <c r="G71" i="5"/>
  <c r="I71" i="5"/>
  <c r="J71" i="5"/>
  <c r="J103" i="5"/>
  <c r="G103" i="5"/>
  <c r="F103" i="5"/>
  <c r="E103" i="5"/>
  <c r="I103" i="5"/>
  <c r="H103" i="5"/>
  <c r="G19" i="5"/>
  <c r="E19" i="5"/>
  <c r="H19" i="5"/>
  <c r="I19" i="5"/>
  <c r="J19" i="5"/>
  <c r="F19" i="5"/>
  <c r="F82" i="5"/>
  <c r="J82" i="5"/>
  <c r="I82" i="5"/>
  <c r="G82" i="5"/>
  <c r="E82" i="5"/>
  <c r="H82" i="5"/>
  <c r="E89" i="5"/>
  <c r="I89" i="5"/>
  <c r="F89" i="5"/>
  <c r="G89" i="5"/>
  <c r="J89" i="5"/>
  <c r="H89" i="5"/>
  <c r="H29" i="5"/>
  <c r="J29" i="5"/>
  <c r="F29" i="5"/>
  <c r="G29" i="5"/>
  <c r="E29" i="5"/>
  <c r="I29" i="5"/>
  <c r="J116" i="5"/>
  <c r="H116" i="5"/>
  <c r="E116" i="5"/>
  <c r="F116" i="5"/>
  <c r="G116" i="5"/>
  <c r="I116" i="5"/>
  <c r="J20" i="5"/>
  <c r="F20" i="5"/>
  <c r="I20" i="5"/>
  <c r="G20" i="5"/>
  <c r="E20" i="5"/>
  <c r="H20" i="5"/>
  <c r="F6" i="5"/>
  <c r="G6" i="5"/>
  <c r="E6" i="5"/>
  <c r="J6" i="5"/>
  <c r="I6" i="5"/>
  <c r="H6" i="5"/>
  <c r="E64" i="5"/>
  <c r="H64" i="5"/>
  <c r="I64" i="5"/>
  <c r="F64" i="5"/>
  <c r="G64" i="5"/>
  <c r="J64" i="5"/>
  <c r="J18" i="5"/>
  <c r="G18" i="5"/>
  <c r="I18" i="5"/>
  <c r="H18" i="5"/>
  <c r="F18" i="5"/>
  <c r="E18" i="5"/>
  <c r="G121" i="5"/>
  <c r="E121" i="5"/>
  <c r="I121" i="5"/>
  <c r="H121" i="5"/>
  <c r="F121" i="5"/>
  <c r="J121" i="5"/>
  <c r="H124" i="5"/>
  <c r="F124" i="5"/>
  <c r="I124" i="5"/>
  <c r="E124" i="5"/>
  <c r="G124" i="5"/>
  <c r="J124" i="5"/>
  <c r="F34" i="5"/>
  <c r="E34" i="5"/>
  <c r="G34" i="5"/>
  <c r="I34" i="5"/>
  <c r="H34" i="5"/>
  <c r="J34" i="5"/>
  <c r="J27" i="5"/>
  <c r="G27" i="5"/>
  <c r="H27" i="5"/>
  <c r="I27" i="5"/>
  <c r="F27" i="5"/>
  <c r="E27" i="5"/>
  <c r="I9" i="5"/>
  <c r="F9" i="5"/>
  <c r="J9" i="5"/>
  <c r="E9" i="5"/>
  <c r="G9" i="5"/>
  <c r="H9" i="5"/>
  <c r="F85" i="5"/>
  <c r="G85" i="5"/>
  <c r="I85" i="5"/>
  <c r="H85" i="5"/>
  <c r="J85" i="5"/>
  <c r="E85" i="5"/>
  <c r="I78" i="5"/>
  <c r="H78" i="5"/>
  <c r="J78" i="5"/>
  <c r="G78" i="5"/>
  <c r="E78" i="5"/>
  <c r="F78" i="5"/>
  <c r="J77" i="5"/>
  <c r="H77" i="5"/>
  <c r="E77" i="5"/>
  <c r="I77" i="5"/>
  <c r="F77" i="5"/>
  <c r="G77" i="5"/>
  <c r="F79" i="5"/>
  <c r="G79" i="5"/>
  <c r="H79" i="5"/>
  <c r="I79" i="5"/>
  <c r="J79" i="5"/>
  <c r="E79" i="5"/>
  <c r="F54" i="5"/>
  <c r="G54" i="5"/>
  <c r="J54" i="5"/>
  <c r="H54" i="5"/>
  <c r="I54" i="5"/>
  <c r="E54" i="5"/>
  <c r="H28" i="5"/>
  <c r="G28" i="5"/>
  <c r="E28" i="5"/>
  <c r="F28" i="5"/>
  <c r="I28" i="5"/>
  <c r="J28" i="5"/>
  <c r="I87" i="5"/>
  <c r="J87" i="5"/>
  <c r="H87" i="5"/>
  <c r="E87" i="5"/>
  <c r="G87" i="5"/>
  <c r="F87" i="5"/>
  <c r="H81" i="5"/>
  <c r="E81" i="5"/>
  <c r="G81" i="5"/>
  <c r="I81" i="5"/>
  <c r="J81" i="5"/>
  <c r="F81" i="5"/>
  <c r="H84" i="5"/>
  <c r="J84" i="5"/>
  <c r="F84" i="5"/>
  <c r="I84" i="5"/>
  <c r="E84" i="5"/>
  <c r="G84" i="5"/>
  <c r="F29" i="16" l="1"/>
  <c r="D29" i="16"/>
  <c r="E29" i="16" s="1"/>
  <c r="F10" i="16"/>
  <c r="D10" i="16"/>
  <c r="E10" i="16" s="1"/>
  <c r="D28" i="16"/>
  <c r="E28" i="16" s="1"/>
  <c r="F28" i="16"/>
  <c r="F35" i="16"/>
  <c r="D35" i="16"/>
  <c r="E35" i="16" s="1"/>
  <c r="D19" i="16"/>
  <c r="E19" i="16" s="1"/>
  <c r="F19" i="16"/>
  <c r="F7" i="16"/>
  <c r="D7" i="16"/>
  <c r="E7" i="16" s="1"/>
  <c r="D21" i="16"/>
  <c r="E21" i="16" s="1"/>
  <c r="F21" i="16"/>
  <c r="D30" i="16"/>
  <c r="E30" i="16" s="1"/>
  <c r="F30" i="16"/>
  <c r="D20" i="16"/>
  <c r="E20" i="16" s="1"/>
  <c r="F20" i="16"/>
  <c r="D4" i="16"/>
  <c r="E4" i="16" s="1"/>
  <c r="F4" i="16"/>
  <c r="D36" i="16"/>
  <c r="E36" i="16" s="1"/>
  <c r="F36" i="16"/>
  <c r="F14" i="16"/>
  <c r="D14" i="16"/>
  <c r="E14" i="16" s="1"/>
  <c r="D18" i="16"/>
  <c r="E18" i="16" s="1"/>
  <c r="F18" i="16"/>
  <c r="D37" i="16"/>
  <c r="E37" i="16" s="1"/>
  <c r="F37" i="16"/>
  <c r="F9" i="16"/>
  <c r="D9" i="16"/>
  <c r="E9" i="16" s="1"/>
  <c r="F15" i="16"/>
  <c r="D15" i="16"/>
  <c r="E15" i="16" s="1"/>
  <c r="F31" i="16"/>
  <c r="D31" i="16"/>
  <c r="E31" i="16" s="1"/>
  <c r="D6" i="16"/>
  <c r="E6" i="16" s="1"/>
  <c r="F6" i="16"/>
  <c r="F24" i="16"/>
  <c r="D24" i="16"/>
  <c r="E24" i="16" s="1"/>
  <c r="F23" i="16"/>
  <c r="D23" i="16"/>
  <c r="E23" i="16" s="1"/>
  <c r="D22" i="16"/>
  <c r="E22" i="16" s="1"/>
  <c r="F22" i="16"/>
  <c r="F33" i="16"/>
  <c r="D33" i="16"/>
  <c r="E33" i="16" s="1"/>
  <c r="D16" i="16"/>
  <c r="E16" i="16" s="1"/>
  <c r="F16" i="16"/>
  <c r="F8" i="16"/>
  <c r="D8" i="16"/>
  <c r="E8" i="16" s="1"/>
  <c r="D5" i="16"/>
  <c r="E5" i="16" s="1"/>
  <c r="F5" i="16"/>
  <c r="F34" i="16"/>
  <c r="D34" i="16"/>
  <c r="E34" i="16" s="1"/>
  <c r="D32" i="16"/>
  <c r="E32" i="16" s="1"/>
  <c r="F32" i="16"/>
  <c r="F27" i="16"/>
  <c r="D27" i="16"/>
  <c r="E27" i="16" s="1"/>
  <c r="D26" i="16"/>
  <c r="E26" i="16" s="1"/>
  <c r="F26" i="16"/>
  <c r="D11" i="16"/>
  <c r="E11" i="16" s="1"/>
  <c r="F11" i="16"/>
  <c r="D25" i="16"/>
  <c r="E25" i="16" s="1"/>
  <c r="F25" i="16"/>
  <c r="F17" i="16"/>
  <c r="D17" i="16"/>
  <c r="E17" i="16" s="1"/>
  <c r="F12" i="16"/>
  <c r="D12" i="16"/>
  <c r="E12" i="16" s="1"/>
  <c r="F13" i="16"/>
  <c r="D13" i="16"/>
  <c r="E13" i="16" s="1"/>
  <c r="F3" i="16"/>
  <c r="D3" i="16"/>
  <c r="E3" i="16" s="1"/>
  <c r="D14" i="6" l="1"/>
  <c r="N7" i="16"/>
  <c r="O7" i="16"/>
  <c r="K18" i="16"/>
  <c r="L18" i="16"/>
  <c r="K10" i="16"/>
  <c r="L10" i="16"/>
  <c r="N13" i="16"/>
  <c r="O13" i="16"/>
  <c r="N15" i="16"/>
  <c r="O15" i="16"/>
  <c r="K17" i="16"/>
  <c r="L17" i="16"/>
  <c r="N20" i="16"/>
  <c r="O20" i="16"/>
  <c r="K5" i="16"/>
  <c r="L5" i="16"/>
  <c r="K7" i="16"/>
  <c r="L7" i="16"/>
  <c r="N5" i="16"/>
  <c r="O5" i="16"/>
  <c r="N31" i="16"/>
  <c r="O31" i="16"/>
  <c r="K15" i="16"/>
  <c r="L15" i="16"/>
  <c r="N8" i="16"/>
  <c r="O8" i="16"/>
  <c r="N10" i="16"/>
  <c r="O10" i="16"/>
  <c r="K12" i="16"/>
  <c r="L12" i="16"/>
  <c r="N29" i="16"/>
  <c r="O29" i="16"/>
  <c r="K13" i="16"/>
  <c r="L13" i="16"/>
  <c r="N27" i="16"/>
  <c r="O27" i="16"/>
  <c r="K31" i="16"/>
  <c r="L31" i="16"/>
  <c r="N3" i="16"/>
  <c r="O3" i="16"/>
  <c r="K19" i="16"/>
  <c r="L19" i="16"/>
  <c r="N19" i="16"/>
  <c r="O19" i="16"/>
  <c r="N26" i="16"/>
  <c r="O26" i="16"/>
  <c r="N22" i="16"/>
  <c r="O22" i="16"/>
  <c r="K26" i="16"/>
  <c r="L26" i="16"/>
  <c r="C24" i="6"/>
  <c r="N24" i="16"/>
  <c r="O24" i="16"/>
  <c r="N12" i="16"/>
  <c r="O12" i="16"/>
  <c r="N14" i="16"/>
  <c r="O14" i="16"/>
  <c r="N30" i="16"/>
  <c r="O30" i="16"/>
  <c r="K11" i="16"/>
  <c r="L11" i="16"/>
  <c r="N6" i="16"/>
  <c r="O6" i="16"/>
  <c r="K6" i="16"/>
  <c r="L6" i="16"/>
  <c r="N11" i="16"/>
  <c r="O11" i="16"/>
  <c r="K3" i="16"/>
  <c r="L3" i="16"/>
  <c r="K23" i="16"/>
  <c r="L23" i="16"/>
  <c r="K28" i="16"/>
  <c r="L28" i="16"/>
  <c r="N28" i="16"/>
  <c r="O28" i="16"/>
  <c r="K9" i="16"/>
  <c r="L9" i="16"/>
  <c r="K22" i="16"/>
  <c r="L22" i="16"/>
  <c r="N18" i="16"/>
  <c r="O18" i="16"/>
  <c r="K27" i="16"/>
  <c r="L27" i="16"/>
  <c r="K29" i="16"/>
  <c r="L29" i="16"/>
  <c r="N17" i="16"/>
  <c r="O17" i="16"/>
  <c r="K21" i="16"/>
  <c r="L21" i="16"/>
  <c r="K24" i="16"/>
  <c r="L24" i="16"/>
  <c r="D26" i="6"/>
  <c r="D15" i="6"/>
  <c r="K8" i="16"/>
  <c r="L8" i="16"/>
  <c r="K16" i="16"/>
  <c r="L16" i="16"/>
  <c r="K14" i="16"/>
  <c r="L14" i="16"/>
  <c r="N4" i="16"/>
  <c r="O4" i="16"/>
  <c r="N21" i="16"/>
  <c r="O21" i="16"/>
  <c r="N9" i="16"/>
  <c r="O9" i="16"/>
  <c r="K1" i="5" a="1"/>
  <c r="K101" i="5"/>
  <c r="K75" i="5"/>
  <c r="K20" i="5"/>
  <c r="K18" i="5"/>
  <c r="K71" i="5"/>
  <c r="K37" i="5"/>
  <c r="K87" i="5"/>
  <c r="K25" i="5"/>
  <c r="K69" i="5"/>
  <c r="K54" i="5"/>
  <c r="K94" i="5"/>
  <c r="K76" i="5"/>
  <c r="K5" i="5"/>
  <c r="K106" i="5"/>
  <c r="K22" i="5"/>
  <c r="K122" i="5"/>
  <c r="K72" i="5"/>
  <c r="K32" i="5"/>
  <c r="K100" i="5"/>
  <c r="K26" i="5"/>
  <c r="K97" i="5"/>
  <c r="K78" i="5"/>
  <c r="K52" i="5"/>
  <c r="K2" i="5"/>
  <c r="K7" i="5"/>
  <c r="K49" i="5"/>
  <c r="K41" i="5"/>
  <c r="K59" i="5"/>
  <c r="K9" i="5"/>
  <c r="K92" i="5"/>
  <c r="K14" i="5"/>
  <c r="K33" i="5"/>
  <c r="K108" i="5"/>
  <c r="K103" i="5"/>
  <c r="K30" i="5"/>
  <c r="K1" i="5"/>
  <c r="D25" i="6"/>
  <c r="K39" i="5"/>
  <c r="K99" i="5"/>
  <c r="K34" i="5"/>
  <c r="K126" i="5"/>
  <c r="K121" i="5"/>
  <c r="K64" i="5"/>
  <c r="K112" i="5"/>
  <c r="K95" i="5"/>
  <c r="K13" i="5"/>
  <c r="K10" i="5"/>
  <c r="K67" i="5"/>
  <c r="K29" i="5"/>
  <c r="K89" i="5"/>
  <c r="K91" i="5"/>
  <c r="K88" i="5"/>
  <c r="K117" i="5"/>
  <c r="K51" i="5"/>
  <c r="K47" i="5"/>
  <c r="K83" i="5"/>
  <c r="K116" i="5"/>
  <c r="K44" i="5"/>
  <c r="K74" i="5"/>
  <c r="K104" i="5"/>
  <c r="K119" i="5"/>
  <c r="K120" i="5"/>
  <c r="K62" i="5"/>
  <c r="K96" i="5"/>
  <c r="K23" i="5"/>
  <c r="K118" i="5"/>
  <c r="K40" i="5"/>
  <c r="K4" i="5"/>
  <c r="K61" i="5"/>
  <c r="K43" i="5"/>
  <c r="K77" i="5"/>
  <c r="K15" i="5"/>
  <c r="K24" i="5"/>
  <c r="K55" i="5"/>
  <c r="K102" i="5"/>
  <c r="K85" i="5"/>
  <c r="K86" i="5"/>
  <c r="K110" i="5"/>
  <c r="K90" i="5"/>
  <c r="K53" i="5"/>
  <c r="K73" i="5"/>
  <c r="K65" i="5"/>
  <c r="K3" i="5"/>
  <c r="K17" i="5"/>
  <c r="K105" i="5"/>
  <c r="K58" i="5"/>
  <c r="K115" i="5"/>
  <c r="K123" i="5"/>
  <c r="K79" i="5"/>
  <c r="K45" i="5"/>
  <c r="K80" i="5"/>
  <c r="K12" i="5"/>
  <c r="K42" i="5"/>
  <c r="K98" i="5"/>
  <c r="K31" i="5"/>
  <c r="K109" i="5"/>
  <c r="K6" i="5"/>
  <c r="K27" i="5"/>
  <c r="K93" i="5"/>
  <c r="K124" i="5"/>
  <c r="K57" i="5"/>
  <c r="K114" i="5"/>
  <c r="K111" i="5"/>
  <c r="K21" i="5"/>
  <c r="K50" i="5"/>
  <c r="K16" i="5"/>
  <c r="K38" i="5"/>
  <c r="K81" i="5"/>
  <c r="K63" i="5"/>
  <c r="K68" i="5"/>
  <c r="K107" i="5"/>
  <c r="K35" i="5"/>
  <c r="K11" i="5"/>
  <c r="K70" i="5"/>
  <c r="K19" i="5"/>
  <c r="K28" i="5"/>
  <c r="K8" i="5"/>
  <c r="K113" i="5"/>
  <c r="K84" i="5"/>
  <c r="K46" i="5"/>
  <c r="K48" i="5"/>
  <c r="K36" i="5"/>
  <c r="K82" i="5"/>
  <c r="K56" i="5"/>
  <c r="K66" i="5"/>
  <c r="K125" i="5"/>
  <c r="K60" i="5"/>
  <c r="K4" i="16"/>
  <c r="L4" i="16"/>
  <c r="K30" i="16"/>
  <c r="L30" i="16"/>
  <c r="N25" i="16"/>
  <c r="O25" i="16"/>
  <c r="N23" i="16"/>
  <c r="O23" i="16"/>
  <c r="K20" i="16"/>
  <c r="L20" i="16"/>
  <c r="N16" i="16"/>
  <c r="O16" i="16"/>
  <c r="K25" i="16"/>
  <c r="L25" i="16"/>
  <c r="C23" i="6"/>
  <c r="D23" i="6"/>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<sst xmlns="http://schemas.openxmlformats.org/spreadsheetml/2006/main" count="231" uniqueCount="119">
  <si>
    <t>60Y</t>
  </si>
  <si>
    <t>50Y</t>
  </si>
  <si>
    <t>40Y</t>
  </si>
  <si>
    <t>30Y</t>
  </si>
  <si>
    <t>25Y</t>
  </si>
  <si>
    <t>20Y</t>
  </si>
  <si>
    <t>15Y</t>
  </si>
  <si>
    <t>12Y</t>
  </si>
  <si>
    <t>10Y</t>
  </si>
  <si>
    <t>9Y</t>
  </si>
  <si>
    <t>8Y</t>
  </si>
  <si>
    <t>7Y</t>
  </si>
  <si>
    <t>6Y</t>
  </si>
  <si>
    <t>5Y</t>
  </si>
  <si>
    <t>4Y</t>
  </si>
  <si>
    <t>Earliest Date</t>
  </si>
  <si>
    <t>Min Distance</t>
  </si>
  <si>
    <t>Priority</t>
  </si>
  <si>
    <t>Include Flag</t>
  </si>
  <si>
    <t>Conv. Adj. / Spread</t>
  </si>
  <si>
    <t>Quote Value</t>
  </si>
  <si>
    <t>Rate Helpers</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</si>
  <si>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</si>
  <si>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</si>
  <si>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</si>
  <si>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</si>
  <si>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</si>
  <si>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</si>
  <si>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</si>
  <si>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</si>
  <si>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</si>
  <si>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</si>
  <si>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</si>
  <si>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</si>
  <si>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</si>
  <si>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Calendar</t>
  </si>
  <si>
    <t>NDays</t>
  </si>
  <si>
    <t>ObjectID</t>
  </si>
  <si>
    <t>PiecewiseYieldCurve</t>
  </si>
  <si>
    <t>ObjectOverwrite</t>
  </si>
  <si>
    <t>Trigger</t>
  </si>
  <si>
    <t>Permanent</t>
  </si>
  <si>
    <t>RateHelperPrefix</t>
  </si>
  <si>
    <t>SwapFixedFreq</t>
  </si>
  <si>
    <t>IborType</t>
  </si>
  <si>
    <t>IndexTenor</t>
  </si>
  <si>
    <t>Months</t>
  </si>
  <si>
    <t>Currency</t>
  </si>
  <si>
    <t>General Settings</t>
  </si>
  <si>
    <t>6M</t>
  </si>
  <si>
    <t>3M</t>
  </si>
  <si>
    <t>2M</t>
  </si>
  <si>
    <t>1M</t>
  </si>
  <si>
    <t>SW</t>
  </si>
  <si>
    <t>ON</t>
  </si>
  <si>
    <t>Quote Object ID</t>
  </si>
  <si>
    <t>Index</t>
  </si>
  <si>
    <t>STD</t>
  </si>
  <si>
    <t>_Quote</t>
  </si>
  <si>
    <t>QuoteSuffix</t>
  </si>
  <si>
    <t>FamilyName</t>
  </si>
  <si>
    <t>ADDITIONAL SETTINGS</t>
  </si>
  <si>
    <t>FileOverwrite</t>
  </si>
  <si>
    <t>SerializationPath</t>
  </si>
  <si>
    <t>Serialize</t>
  </si>
  <si>
    <t>GENERAL SETTINGS</t>
  </si>
  <si>
    <t>ConvAdj Quote Object ID</t>
  </si>
  <si>
    <t>Future Code</t>
  </si>
  <si>
    <t>Main Cycle</t>
  </si>
  <si>
    <t>Modified Following</t>
  </si>
  <si>
    <t>0D</t>
  </si>
  <si>
    <t>Spread</t>
  </si>
  <si>
    <t>Day Count Convention</t>
  </si>
  <si>
    <t>Business Day Convention</t>
  </si>
  <si>
    <t>Freq</t>
  </si>
  <si>
    <t>Fwd start</t>
  </si>
  <si>
    <t>Discounting2</t>
  </si>
  <si>
    <t>Discounting</t>
  </si>
  <si>
    <t>Actual/365 (Fixed)</t>
  </si>
  <si>
    <t>MoneyMarketDayCounter</t>
  </si>
  <si>
    <t>BondBasisDayCounter</t>
  </si>
  <si>
    <t>Extrapolation</t>
  </si>
  <si>
    <t>Instruments</t>
  </si>
  <si>
    <t>Instruments Selected</t>
  </si>
  <si>
    <t>#</t>
  </si>
  <si>
    <t>Future Type</t>
  </si>
  <si>
    <t>Future Date</t>
  </si>
  <si>
    <t>IMM</t>
  </si>
  <si>
    <t>Settl Days</t>
  </si>
  <si>
    <t>Maturity Date</t>
  </si>
  <si>
    <t>AllDepos</t>
  </si>
  <si>
    <t>Day Counter</t>
  </si>
  <si>
    <t>LCH Maturity Date</t>
  </si>
  <si>
    <t>LCH Quote</t>
  </si>
  <si>
    <t>QL Quote</t>
  </si>
  <si>
    <t>QL Maturity Date</t>
  </si>
  <si>
    <t>Instruments = REP00078</t>
  </si>
  <si>
    <t>LCH Zero</t>
  </si>
  <si>
    <t>QL Zero</t>
  </si>
  <si>
    <t>LCH Discount</t>
  </si>
  <si>
    <t>QL Discount</t>
  </si>
  <si>
    <t>Curve (Linear on Zero) Analysis = REP00079</t>
  </si>
  <si>
    <t>LCH Quote Overwrite</t>
  </si>
  <si>
    <t>LCHlinear</t>
  </si>
  <si>
    <t>_linearLCH</t>
  </si>
  <si>
    <t>LCHQuoteSuffix</t>
  </si>
  <si>
    <t>_LCHQuote</t>
  </si>
  <si>
    <t>Pillar Date</t>
  </si>
  <si>
    <t>EUR</t>
  </si>
  <si>
    <t>6E</t>
  </si>
  <si>
    <t>AB</t>
  </si>
  <si>
    <t>TARGET</t>
  </si>
  <si>
    <t>ibor</t>
  </si>
  <si>
    <t>30/360 (Bond Basis)</t>
  </si>
  <si>
    <t>Actual/360</t>
  </si>
  <si>
    <t>Eonia</t>
  </si>
  <si>
    <t>TN</t>
  </si>
  <si>
    <t>4M</t>
  </si>
  <si>
    <t>5M</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</si>
</sst>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43" formatCode="_(* #,##0.00_);_(* \(#,##0.00\);_(* &quot;-&quot;??_);_(@_)"/>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 numFmtId="180" formatCode="dd\-mmm\-yy"/>
    <numFmt numFmtId="181" formatCode="0.E+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sz val="8"/>
      <color theme="1"/>
      <name val="Courier New"/>
      <family val="3"/>
    </font>
    <font>
      <sz val="8"/>
      <color rgb="FFFF0000"/>
      <name val="Arial"/>
      <family val="2"/>
    </font>
  </fonts>
  <fills count="14">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65"/>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theme="8" tint="0.59999389629810485"/>
        <bgColor indexed="64"/>
      </patternFill>
    </fill>
    <fill>
      <patternFill patternType="gray0625">
        <fgColor indexed="22"/>
        <bgColor theme="8" tint="0.79998168889431442"/>
      </patternFill>
    </fill>
    <fill>
      <patternFill patternType="solid">
        <fgColor theme="8" tint="0.79998168889431442"/>
        <bgColor indexed="64"/>
      </patternFill>
    </fill>
    <fill>
      <patternFill patternType="solid">
        <fgColor theme="0" tint="-0.249977111117893"/>
        <bgColor indexed="64"/>
      </patternFill>
    </fill>
    <fill>
      <patternFill patternType="gray0625">
        <fgColor indexed="22"/>
        <bgColor theme="8" tint="0.59999389629810485"/>
      </patternFill>
    </fill>
  </fills>
  <borders count="47">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style="thin">
        <color indexed="64"/>
      </left>
      <right style="thin">
        <color indexed="64"/>
      </right>
      <top style="dashed">
        <color indexed="64"/>
      </top>
      <bottom/>
      <diagonal/>
    </border>
    <border>
      <left/>
      <right style="thin">
        <color indexed="64"/>
      </right>
      <top style="dashed">
        <color indexed="64"/>
      </top>
      <bottom/>
      <diagonal/>
    </border>
    <border>
      <left style="thin">
        <color indexed="64"/>
      </left>
      <right style="thin">
        <color indexed="64"/>
      </right>
      <top/>
      <bottom style="dashed">
        <color indexed="64"/>
      </bottom>
      <diagonal/>
    </border>
    <border>
      <left/>
      <right style="thin">
        <color indexed="64"/>
      </right>
      <top/>
      <bottom style="dashed">
        <color indexed="64"/>
      </bottom>
      <diagonal/>
    </border>
    <border>
      <left/>
      <right/>
      <top style="thin">
        <color indexed="64"/>
      </top>
      <bottom style="thin">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4" fontId="13" fillId="0" borderId="0"/>
    <xf numFmtId="175" fontId="14" fillId="6" borderId="0">
      <alignment horizontal="center" vertical="center"/>
    </xf>
    <xf numFmtId="176" fontId="12" fillId="0" borderId="0" applyFont="0" applyFill="0" applyBorder="0" applyAlignment="0" applyProtection="0"/>
    <xf numFmtId="176" fontId="12" fillId="0" borderId="0" applyFont="0" applyFill="0" applyBorder="0" applyAlignment="0" applyProtection="0"/>
    <xf numFmtId="0" fontId="15" fillId="0" borderId="0"/>
  </cellStyleXfs>
  <cellXfs count="295">
    <xf numFmtId="0" fontId="0" fillId="0" borderId="0" xfId="0"/>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166" fontId="2" fillId="2" borderId="0" xfId="1" applyNumberFormat="1" applyFont="1" applyFill="1" applyBorder="1" applyAlignment="1">
      <alignment horizontal="right"/>
    </xf>
    <xf numFmtId="0" fontId="2" fillId="2" borderId="15" xfId="1" applyFont="1" applyFill="1" applyBorder="1" applyAlignment="1"/>
    <xf numFmtId="0" fontId="3" fillId="4" borderId="19" xfId="1" applyFont="1" applyFill="1" applyBorder="1" applyAlignment="1">
      <alignment horizontal="right"/>
    </xf>
    <xf numFmtId="0" fontId="2" fillId="5" borderId="18" xfId="1" applyFont="1" applyFill="1" applyBorder="1" applyAlignment="1">
      <alignment horizontal="center"/>
    </xf>
    <xf numFmtId="3" fontId="2" fillId="5" borderId="18" xfId="1" applyNumberFormat="1" applyFont="1" applyFill="1" applyBorder="1" applyAlignment="1">
      <alignment horizontal="center"/>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5"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6" xfId="1" applyNumberFormat="1" applyFont="1" applyFill="1" applyBorder="1" applyAlignment="1">
      <alignment horizontal="right"/>
    </xf>
    <xf numFmtId="164" fontId="5" fillId="2" borderId="27"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5" borderId="1" xfId="1" applyFont="1" applyFill="1" applyBorder="1" applyAlignment="1">
      <alignment horizontal="center"/>
    </xf>
    <xf numFmtId="0" fontId="8" fillId="4" borderId="25" xfId="1" applyFont="1" applyFill="1" applyBorder="1" applyAlignment="1">
      <alignment horizontal="right"/>
    </xf>
    <xf numFmtId="0" fontId="5" fillId="5" borderId="3" xfId="1" applyFont="1" applyFill="1" applyBorder="1" applyAlignment="1">
      <alignment horizontal="center"/>
    </xf>
    <xf numFmtId="0" fontId="8" fillId="4" borderId="26" xfId="1" applyFont="1" applyFill="1" applyBorder="1" applyAlignment="1">
      <alignment horizontal="right"/>
    </xf>
    <xf numFmtId="11" fontId="5" fillId="5" borderId="3" xfId="1" applyNumberFormat="1" applyFont="1" applyFill="1" applyBorder="1" applyAlignment="1">
      <alignment horizontal="center"/>
    </xf>
    <xf numFmtId="0" fontId="5" fillId="2" borderId="3" xfId="3" applyFont="1" applyFill="1" applyBorder="1" applyAlignment="1">
      <alignment horizontal="center"/>
    </xf>
    <xf numFmtId="3" fontId="5" fillId="5" borderId="3" xfId="1" applyNumberFormat="1" applyFont="1" applyFill="1" applyBorder="1" applyAlignment="1">
      <alignment horizontal="center"/>
    </xf>
    <xf numFmtId="170" fontId="5" fillId="5" borderId="5" xfId="1" applyNumberFormat="1" applyFont="1" applyFill="1" applyBorder="1" applyAlignment="1">
      <alignment horizontal="center"/>
    </xf>
    <xf numFmtId="0" fontId="8" fillId="4" borderId="27" xfId="1" applyFont="1" applyFill="1" applyBorder="1" applyAlignment="1">
      <alignment horizontal="right"/>
    </xf>
    <xf numFmtId="0" fontId="5" fillId="2" borderId="1" xfId="1" applyFont="1" applyFill="1" applyBorder="1" applyAlignment="1">
      <alignment horizontal="center"/>
    </xf>
    <xf numFmtId="0" fontId="5" fillId="4" borderId="25" xfId="1" applyFont="1" applyFill="1" applyBorder="1"/>
    <xf numFmtId="171" fontId="5" fillId="2" borderId="3" xfId="1" applyNumberFormat="1" applyFont="1" applyFill="1" applyBorder="1" applyAlignment="1">
      <alignment horizontal="center"/>
    </xf>
    <xf numFmtId="0" fontId="5" fillId="4" borderId="26" xfId="1" applyFont="1" applyFill="1" applyBorder="1"/>
    <xf numFmtId="0" fontId="5" fillId="4" borderId="26" xfId="3" applyFont="1" applyFill="1" applyBorder="1"/>
    <xf numFmtId="0" fontId="5" fillId="4" borderId="25" xfId="3" applyFont="1" applyFill="1" applyBorder="1"/>
    <xf numFmtId="0" fontId="5" fillId="4" borderId="27"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2" fillId="2" borderId="0" xfId="1" applyFont="1" applyFill="1" applyBorder="1" applyAlignment="1">
      <alignment horizontal="center"/>
    </xf>
    <xf numFmtId="0" fontId="2" fillId="2" borderId="13" xfId="1" applyFont="1" applyFill="1" applyBorder="1"/>
    <xf numFmtId="0" fontId="2" fillId="2" borderId="14" xfId="1" applyFont="1" applyFill="1" applyBorder="1"/>
    <xf numFmtId="0" fontId="2" fillId="2" borderId="15" xfId="1" applyFont="1" applyFill="1" applyBorder="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6" fillId="2" borderId="14" xfId="1" applyFont="1" applyFill="1" applyBorder="1"/>
    <xf numFmtId="0" fontId="18" fillId="4" borderId="8" xfId="1" applyFont="1" applyFill="1" applyBorder="1"/>
    <xf numFmtId="0" fontId="16" fillId="2" borderId="15" xfId="1" applyFont="1" applyFill="1" applyBorder="1"/>
    <xf numFmtId="0" fontId="16" fillId="2" borderId="0" xfId="1" applyFont="1" applyFill="1" applyBorder="1"/>
    <xf numFmtId="0" fontId="17" fillId="2" borderId="11" xfId="1" applyFont="1" applyFill="1" applyBorder="1"/>
    <xf numFmtId="0" fontId="17" fillId="2" borderId="12" xfId="1" applyFont="1" applyFill="1" applyBorder="1"/>
    <xf numFmtId="0" fontId="17" fillId="2" borderId="13" xfId="1" applyFont="1" applyFill="1" applyBorder="1"/>
    <xf numFmtId="15" fontId="17" fillId="2" borderId="14" xfId="1" applyNumberFormat="1" applyFont="1" applyFill="1" applyBorder="1"/>
    <xf numFmtId="0" fontId="17" fillId="4" borderId="8" xfId="1" applyNumberFormat="1" applyFont="1" applyFill="1" applyBorder="1"/>
    <xf numFmtId="0" fontId="17" fillId="2" borderId="15" xfId="1" applyFont="1" applyFill="1" applyBorder="1"/>
    <xf numFmtId="0" fontId="17" fillId="2" borderId="14" xfId="1" applyFont="1" applyFill="1" applyBorder="1"/>
    <xf numFmtId="0" fontId="17" fillId="2" borderId="0" xfId="1" applyFont="1" applyFill="1" applyBorder="1"/>
    <xf numFmtId="0" fontId="5" fillId="7" borderId="0" xfId="3" applyFont="1" applyFill="1"/>
    <xf numFmtId="0" fontId="15" fillId="7" borderId="0" xfId="10" applyFill="1"/>
    <xf numFmtId="167" fontId="5" fillId="2" borderId="26" xfId="1" applyNumberFormat="1" applyFont="1" applyFill="1" applyBorder="1" applyAlignment="1">
      <alignment horizontal="right"/>
    </xf>
    <xf numFmtId="168" fontId="5" fillId="2" borderId="27" xfId="1" applyNumberFormat="1" applyFont="1" applyFill="1" applyBorder="1" applyAlignment="1">
      <alignment horizontal="center"/>
    </xf>
    <xf numFmtId="0" fontId="5" fillId="2" borderId="26" xfId="1" applyFont="1" applyFill="1" applyBorder="1" applyAlignment="1">
      <alignment horizontal="center"/>
    </xf>
    <xf numFmtId="0" fontId="5" fillId="2" borderId="26" xfId="1" applyFont="1" applyFill="1" applyBorder="1" applyAlignment="1">
      <alignment horizontal="left"/>
    </xf>
    <xf numFmtId="0" fontId="20" fillId="2" borderId="15" xfId="1" applyFont="1" applyFill="1" applyBorder="1"/>
    <xf numFmtId="0" fontId="3" fillId="2" borderId="2" xfId="1" applyFont="1" applyFill="1" applyBorder="1" applyAlignment="1">
      <alignment horizontal="center"/>
    </xf>
    <xf numFmtId="0" fontId="2" fillId="2" borderId="25" xfId="1" applyFont="1" applyFill="1" applyBorder="1" applyAlignment="1">
      <alignment horizontal="center"/>
    </xf>
    <xf numFmtId="0" fontId="2" fillId="2" borderId="25" xfId="1" quotePrefix="1" applyFont="1" applyFill="1" applyBorder="1" applyAlignment="1">
      <alignment horizontal="center"/>
    </xf>
    <xf numFmtId="0" fontId="2" fillId="2" borderId="2" xfId="2" applyNumberFormat="1" applyFont="1" applyFill="1" applyBorder="1" applyAlignment="1">
      <alignment horizontal="left"/>
    </xf>
    <xf numFmtId="0" fontId="20" fillId="2" borderId="13" xfId="1" applyFont="1" applyFill="1" applyBorder="1"/>
    <xf numFmtId="0" fontId="20" fillId="2" borderId="12" xfId="1" applyFont="1" applyFill="1" applyBorder="1"/>
    <xf numFmtId="0" fontId="3" fillId="3" borderId="24" xfId="1" applyFont="1" applyFill="1" applyBorder="1" applyAlignment="1">
      <alignment horizontal="center" vertical="center" wrapText="1"/>
    </xf>
    <xf numFmtId="166" fontId="2" fillId="2" borderId="6" xfId="1" applyNumberFormat="1" applyFont="1" applyFill="1" applyBorder="1" applyAlignment="1">
      <alignment horizontal="righ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11" fillId="2" borderId="8" xfId="1" applyFont="1" applyFill="1" applyBorder="1" applyAlignment="1">
      <alignment horizontal="left" vertical="center"/>
    </xf>
    <xf numFmtId="0" fontId="19" fillId="2" borderId="14" xfId="1" applyFont="1" applyFill="1" applyBorder="1"/>
    <xf numFmtId="0" fontId="2" fillId="2" borderId="8" xfId="1" applyFont="1" applyFill="1" applyBorder="1"/>
    <xf numFmtId="0" fontId="2" fillId="0" borderId="30" xfId="1" applyFont="1" applyBorder="1" applyAlignment="1">
      <alignment horizontal="center"/>
    </xf>
    <xf numFmtId="0" fontId="2" fillId="0" borderId="12"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2" fillId="2" borderId="12" xfId="1" applyFont="1" applyFill="1" applyBorder="1" applyAlignment="1">
      <alignment horizontal="center"/>
    </xf>
    <xf numFmtId="0" fontId="2" fillId="0" borderId="12" xfId="1" applyFont="1" applyBorder="1"/>
    <xf numFmtId="0" fontId="3" fillId="4" borderId="33" xfId="1" applyFont="1" applyFill="1" applyBorder="1" applyAlignment="1">
      <alignment horizontal="right"/>
    </xf>
    <xf numFmtId="3" fontId="2" fillId="5" borderId="34" xfId="1" applyNumberFormat="1" applyFont="1" applyFill="1" applyBorder="1" applyAlignment="1">
      <alignment horizontal="center"/>
    </xf>
    <xf numFmtId="0" fontId="3" fillId="4" borderId="17" xfId="1" applyFont="1" applyFill="1" applyBorder="1" applyAlignment="1">
      <alignment horizontal="right"/>
    </xf>
    <xf numFmtId="180" fontId="2" fillId="2" borderId="25" xfId="1" quotePrefix="1" applyNumberFormat="1" applyFont="1" applyFill="1" applyBorder="1" applyAlignment="1">
      <alignment horizontal="center"/>
    </xf>
    <xf numFmtId="173" fontId="2" fillId="8" borderId="25" xfId="1" applyNumberFormat="1" applyFont="1" applyFill="1" applyBorder="1" applyAlignment="1">
      <alignment horizontal="right"/>
    </xf>
    <xf numFmtId="0" fontId="3" fillId="2" borderId="7"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180" fontId="2" fillId="2" borderId="27" xfId="1" quotePrefix="1" applyNumberFormat="1" applyFont="1" applyFill="1" applyBorder="1" applyAlignment="1">
      <alignment horizontal="center"/>
    </xf>
    <xf numFmtId="0" fontId="2" fillId="2" borderId="7" xfId="2" applyNumberFormat="1" applyFont="1" applyFill="1" applyBorder="1" applyAlignment="1">
      <alignment horizontal="left"/>
    </xf>
    <xf numFmtId="0" fontId="3" fillId="2" borderId="4" xfId="1" applyFont="1" applyFill="1" applyBorder="1" applyAlignment="1">
      <alignment horizontal="center"/>
    </xf>
    <xf numFmtId="0" fontId="2" fillId="2" borderId="26" xfId="1" applyFont="1" applyFill="1" applyBorder="1" applyAlignment="1">
      <alignment horizontal="center"/>
    </xf>
    <xf numFmtId="0" fontId="2" fillId="2" borderId="26" xfId="1" quotePrefix="1" applyFont="1" applyFill="1" applyBorder="1" applyAlignment="1">
      <alignment horizontal="center"/>
    </xf>
    <xf numFmtId="180" fontId="2" fillId="2" borderId="26" xfId="1" quotePrefix="1" applyNumberFormat="1" applyFont="1" applyFill="1" applyBorder="1" applyAlignment="1">
      <alignment horizontal="center"/>
    </xf>
    <xf numFmtId="0" fontId="2" fillId="2" borderId="4" xfId="2" applyNumberFormat="1" applyFont="1" applyFill="1" applyBorder="1" applyAlignment="1">
      <alignment horizontal="left"/>
    </xf>
    <xf numFmtId="0" fontId="2" fillId="2" borderId="27" xfId="1" applyFont="1" applyFill="1" applyBorder="1" applyAlignment="1">
      <alignment horizontal="right"/>
    </xf>
    <xf numFmtId="0" fontId="2" fillId="8" borderId="27" xfId="1" applyFont="1" applyFill="1" applyBorder="1" applyAlignment="1">
      <alignment horizontal="right"/>
    </xf>
    <xf numFmtId="173" fontId="2" fillId="8" borderId="27" xfId="1" applyNumberFormat="1" applyFont="1" applyFill="1" applyBorder="1" applyAlignment="1">
      <alignment horizontal="right"/>
    </xf>
    <xf numFmtId="0" fontId="2" fillId="8" borderId="27" xfId="1" applyNumberFormat="1" applyFont="1" applyFill="1" applyBorder="1" applyAlignment="1"/>
    <xf numFmtId="0" fontId="2" fillId="2" borderId="26" xfId="1" applyFont="1" applyFill="1" applyBorder="1" applyAlignment="1">
      <alignment horizontal="right"/>
    </xf>
    <xf numFmtId="0" fontId="2" fillId="8" borderId="26" xfId="1" applyFont="1" applyFill="1" applyBorder="1" applyAlignment="1">
      <alignment horizontal="right"/>
    </xf>
    <xf numFmtId="173" fontId="2" fillId="8" borderId="26" xfId="1" applyNumberFormat="1" applyFont="1" applyFill="1" applyBorder="1" applyAlignment="1">
      <alignment horizontal="right"/>
    </xf>
    <xf numFmtId="0" fontId="2" fillId="8" borderId="26" xfId="1" applyNumberFormat="1" applyFont="1" applyFill="1" applyBorder="1" applyAlignment="1"/>
    <xf numFmtId="0" fontId="2" fillId="2" borderId="25" xfId="1" applyFont="1" applyFill="1" applyBorder="1" applyAlignment="1">
      <alignment horizontal="right"/>
    </xf>
    <xf numFmtId="0" fontId="2" fillId="8" borderId="25" xfId="1" applyFont="1" applyFill="1" applyBorder="1" applyAlignment="1">
      <alignment horizontal="right"/>
    </xf>
    <xf numFmtId="0" fontId="2" fillId="8" borderId="25" xfId="1" applyNumberFormat="1" applyFont="1" applyFill="1" applyBorder="1" applyAlignment="1"/>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5" xfId="1" applyNumberFormat="1" applyFont="1" applyFill="1" applyBorder="1" applyAlignment="1">
      <alignment horizontal="center"/>
    </xf>
    <xf numFmtId="165" fontId="2" fillId="2" borderId="25" xfId="1" applyNumberFormat="1" applyFont="1" applyFill="1" applyBorder="1" applyAlignment="1"/>
    <xf numFmtId="0" fontId="2" fillId="8" borderId="5" xfId="1" applyNumberFormat="1" applyFont="1" applyFill="1" applyBorder="1" applyAlignment="1">
      <alignment horizontal="left" vertical="center"/>
    </xf>
    <xf numFmtId="0" fontId="2" fillId="8" borderId="3" xfId="1" applyNumberFormat="1" applyFont="1" applyFill="1" applyBorder="1" applyAlignment="1">
      <alignment horizontal="left" vertical="center"/>
    </xf>
    <xf numFmtId="0" fontId="2" fillId="8" borderId="1" xfId="1" applyNumberFormat="1" applyFont="1" applyFill="1" applyBorder="1" applyAlignment="1">
      <alignment horizontal="left" vertical="center"/>
    </xf>
    <xf numFmtId="0" fontId="2" fillId="0" borderId="12" xfId="1" applyNumberFormat="1" applyFont="1" applyBorder="1" applyAlignment="1">
      <alignment horizontal="left" vertical="center"/>
    </xf>
    <xf numFmtId="165" fontId="2" fillId="8" borderId="5" xfId="2" applyNumberFormat="1" applyFont="1" applyFill="1" applyBorder="1" applyAlignment="1">
      <alignment horizontal="left"/>
    </xf>
    <xf numFmtId="165" fontId="2" fillId="8" borderId="3" xfId="2" applyNumberFormat="1" applyFont="1" applyFill="1" applyBorder="1" applyAlignment="1">
      <alignment horizontal="left"/>
    </xf>
    <xf numFmtId="0" fontId="20" fillId="2" borderId="12" xfId="1" applyFont="1" applyFill="1" applyBorder="1" applyAlignment="1">
      <alignment horizontal="left"/>
    </xf>
    <xf numFmtId="0" fontId="2" fillId="2" borderId="7" xfId="1" applyFont="1" applyFill="1" applyBorder="1" applyAlignment="1"/>
    <xf numFmtId="0" fontId="2" fillId="2" borderId="4" xfId="1" applyFont="1" applyFill="1" applyBorder="1" applyAlignment="1"/>
    <xf numFmtId="0" fontId="2" fillId="2" borderId="2" xfId="1" applyFont="1" applyFill="1" applyBorder="1" applyAlignment="1"/>
    <xf numFmtId="0" fontId="2" fillId="2" borderId="5" xfId="1" applyNumberFormat="1" applyFont="1" applyFill="1" applyBorder="1" applyAlignment="1"/>
    <xf numFmtId="0" fontId="2" fillId="2" borderId="3" xfId="1" applyNumberFormat="1" applyFont="1" applyFill="1" applyBorder="1" applyAlignment="1"/>
    <xf numFmtId="0" fontId="2" fillId="2" borderId="1" xfId="1" applyNumberFormat="1" applyFont="1" applyFill="1" applyBorder="1" applyAlignment="1"/>
    <xf numFmtId="173" fontId="2" fillId="2" borderId="3" xfId="2" applyNumberFormat="1" applyFont="1" applyFill="1" applyBorder="1" applyAlignment="1">
      <alignment horizontal="center" vertical="center"/>
    </xf>
    <xf numFmtId="173" fontId="2" fillId="2" borderId="1" xfId="2" applyNumberFormat="1" applyFont="1" applyFill="1" applyBorder="1" applyAlignment="1">
      <alignment horizontal="center" vertical="center"/>
    </xf>
    <xf numFmtId="0" fontId="5" fillId="8" borderId="5" xfId="1" applyFont="1" applyFill="1" applyBorder="1" applyAlignment="1">
      <alignment horizontal="center"/>
    </xf>
    <xf numFmtId="170" fontId="5" fillId="10" borderId="5" xfId="1" quotePrefix="1" applyNumberFormat="1" applyFont="1" applyFill="1" applyBorder="1" applyAlignment="1">
      <alignment horizontal="center"/>
    </xf>
    <xf numFmtId="1" fontId="9" fillId="10" borderId="1" xfId="1" applyNumberFormat="1" applyFont="1" applyFill="1" applyBorder="1" applyAlignment="1">
      <alignment horizontal="left"/>
    </xf>
    <xf numFmtId="171" fontId="17" fillId="10" borderId="9" xfId="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left"/>
    </xf>
    <xf numFmtId="0" fontId="3" fillId="9" borderId="8" xfId="1" applyFont="1" applyFill="1" applyBorder="1" applyAlignment="1">
      <alignment horizontal="center" vertical="center" wrapText="1"/>
    </xf>
    <xf numFmtId="0" fontId="11" fillId="2" borderId="12" xfId="1" applyFont="1" applyFill="1" applyBorder="1" applyAlignment="1">
      <alignment horizontal="center" vertical="center"/>
    </xf>
    <xf numFmtId="0" fontId="2" fillId="2" borderId="0" xfId="1" applyNumberFormat="1" applyFont="1" applyFill="1" applyBorder="1" applyAlignment="1">
      <alignment vertical="center" wrapText="1"/>
    </xf>
    <xf numFmtId="0" fontId="2" fillId="2" borderId="29" xfId="1" applyFont="1" applyFill="1" applyBorder="1"/>
    <xf numFmtId="0" fontId="2" fillId="2" borderId="30" xfId="1" applyFont="1" applyFill="1" applyBorder="1"/>
    <xf numFmtId="0" fontId="2" fillId="2" borderId="30" xfId="1" applyFont="1" applyFill="1" applyBorder="1" applyAlignment="1">
      <alignment horizontal="center"/>
    </xf>
    <xf numFmtId="0" fontId="2" fillId="0" borderId="30" xfId="1" applyNumberFormat="1" applyFont="1" applyBorder="1" applyAlignment="1">
      <alignment horizontal="left" vertical="center"/>
    </xf>
    <xf numFmtId="0" fontId="11" fillId="2" borderId="36" xfId="1" applyFont="1" applyFill="1" applyBorder="1" applyAlignment="1">
      <alignment horizontal="center" vertical="center"/>
    </xf>
    <xf numFmtId="0" fontId="2" fillId="0" borderId="30" xfId="1" applyFont="1" applyBorder="1"/>
    <xf numFmtId="0" fontId="2" fillId="2" borderId="28" xfId="1" applyFont="1" applyFill="1" applyBorder="1"/>
    <xf numFmtId="0" fontId="2" fillId="12" borderId="0" xfId="1" applyFont="1" applyFill="1"/>
    <xf numFmtId="178" fontId="2" fillId="12" borderId="0" xfId="1" applyNumberFormat="1" applyFont="1" applyFill="1"/>
    <xf numFmtId="0" fontId="2" fillId="12" borderId="0" xfId="1" applyNumberFormat="1" applyFont="1" applyFill="1" applyAlignment="1">
      <alignment horizontal="left" vertical="center"/>
    </xf>
    <xf numFmtId="0" fontId="2" fillId="12" borderId="0" xfId="1" applyFont="1" applyFill="1" applyBorder="1"/>
    <xf numFmtId="167" fontId="2" fillId="12" borderId="0" xfId="1" applyNumberFormat="1" applyFont="1" applyFill="1"/>
    <xf numFmtId="0" fontId="2" fillId="10" borderId="9" xfId="1" applyNumberFormat="1" applyFont="1" applyFill="1" applyBorder="1" applyAlignment="1" applyProtection="1">
      <alignment horizontal="center" vertical="center"/>
    </xf>
    <xf numFmtId="0" fontId="6" fillId="10" borderId="8" xfId="1" applyNumberFormat="1" applyFont="1" applyFill="1" applyBorder="1" applyAlignment="1" applyProtection="1">
      <alignment vertical="center"/>
    </xf>
    <xf numFmtId="172" fontId="6" fillId="10" borderId="27" xfId="1" applyNumberFormat="1" applyFont="1" applyFill="1" applyBorder="1" applyAlignment="1" applyProtection="1"/>
    <xf numFmtId="172" fontId="6" fillId="10" borderId="26" xfId="1" applyNumberFormat="1" applyFont="1" applyFill="1" applyBorder="1" applyAlignment="1" applyProtection="1"/>
    <xf numFmtId="172" fontId="6" fillId="10" borderId="25" xfId="1" applyNumberFormat="1" applyFont="1" applyFill="1" applyBorder="1" applyAlignment="1" applyProtection="1"/>
    <xf numFmtId="0" fontId="2" fillId="9" borderId="8" xfId="1" applyFont="1" applyFill="1" applyBorder="1" applyAlignment="1">
      <alignment horizontal="center" vertical="center" wrapText="1"/>
    </xf>
    <xf numFmtId="165" fontId="2" fillId="8" borderId="1" xfId="2" applyNumberFormat="1" applyFont="1" applyFill="1" applyBorder="1" applyAlignment="1">
      <alignment horizontal="left"/>
    </xf>
    <xf numFmtId="173" fontId="2" fillId="2" borderId="5" xfId="2" applyNumberFormat="1" applyFont="1" applyFill="1" applyBorder="1" applyAlignment="1">
      <alignment horizontal="center" vertical="center"/>
    </xf>
    <xf numFmtId="165" fontId="2" fillId="2" borderId="27" xfId="2" applyNumberFormat="1" applyFont="1" applyFill="1" applyBorder="1" applyAlignment="1">
      <alignment horizontal="center"/>
    </xf>
    <xf numFmtId="165" fontId="2" fillId="2" borderId="26" xfId="2" applyNumberFormat="1" applyFont="1" applyFill="1" applyBorder="1" applyAlignment="1">
      <alignment horizontal="center"/>
    </xf>
    <xf numFmtId="165" fontId="2" fillId="2" borderId="25" xfId="2" applyNumberFormat="1" applyFont="1" applyFill="1" applyBorder="1" applyAlignment="1">
      <alignment horizontal="center"/>
    </xf>
    <xf numFmtId="0" fontId="3" fillId="9" borderId="10" xfId="1" applyFont="1" applyFill="1" applyBorder="1" applyAlignment="1">
      <alignment horizontal="center" vertical="center" wrapText="1"/>
    </xf>
    <xf numFmtId="0" fontId="3" fillId="9" borderId="9" xfId="1" applyFont="1" applyFill="1" applyBorder="1" applyAlignment="1">
      <alignment horizontal="center" vertical="center" wrapText="1"/>
    </xf>
    <xf numFmtId="0" fontId="2" fillId="10" borderId="8" xfId="1" applyNumberFormat="1" applyFont="1" applyFill="1" applyBorder="1" applyAlignment="1" applyProtection="1">
      <alignment horizontal="center" vertical="center"/>
    </xf>
    <xf numFmtId="0" fontId="6" fillId="10" borderId="8" xfId="1" applyNumberFormat="1" applyFont="1" applyFill="1" applyBorder="1" applyAlignment="1" applyProtection="1">
      <alignment horizontal="left" vertical="center"/>
    </xf>
    <xf numFmtId="172" fontId="6" fillId="10" borderId="5" xfId="1" applyNumberFormat="1" applyFont="1" applyFill="1" applyBorder="1" applyAlignment="1" applyProtection="1">
      <alignment horizontal="left"/>
    </xf>
    <xf numFmtId="172" fontId="6" fillId="10" borderId="3" xfId="1" applyNumberFormat="1" applyFont="1" applyFill="1" applyBorder="1" applyAlignment="1" applyProtection="1">
      <alignment horizontal="left"/>
    </xf>
    <xf numFmtId="172" fontId="6" fillId="10" borderId="1" xfId="1" applyNumberFormat="1" applyFont="1" applyFill="1" applyBorder="1" applyAlignment="1" applyProtection="1">
      <alignment horizontal="left"/>
    </xf>
    <xf numFmtId="0" fontId="19" fillId="2" borderId="30" xfId="1" applyFont="1" applyFill="1" applyBorder="1"/>
    <xf numFmtId="0" fontId="2" fillId="2" borderId="30" xfId="1" applyFont="1" applyFill="1" applyBorder="1" applyAlignment="1">
      <alignment horizontal="left"/>
    </xf>
    <xf numFmtId="0" fontId="2" fillId="0" borderId="30" xfId="1" applyFont="1" applyBorder="1" applyAlignment="1">
      <alignment horizontal="left"/>
    </xf>
    <xf numFmtId="0" fontId="3" fillId="2" borderId="14" xfId="1" applyFont="1" applyFill="1" applyBorder="1" applyAlignment="1">
      <alignment vertical="center" wrapText="1"/>
    </xf>
    <xf numFmtId="0" fontId="2" fillId="12" borderId="0" xfId="1" applyFont="1" applyFill="1" applyAlignment="1">
      <alignment horizontal="left"/>
    </xf>
    <xf numFmtId="179" fontId="2" fillId="12" borderId="0" xfId="1" applyNumberFormat="1" applyFont="1" applyFill="1"/>
    <xf numFmtId="0" fontId="2" fillId="10" borderId="8" xfId="1" applyNumberFormat="1" applyFont="1" applyFill="1" applyBorder="1" applyAlignment="1" applyProtection="1">
      <alignment horizontal="left" vertical="center"/>
    </xf>
    <xf numFmtId="172" fontId="6" fillId="10" borderId="8" xfId="1" applyNumberFormat="1" applyFont="1" applyFill="1" applyBorder="1" applyAlignment="1" applyProtection="1">
      <alignment horizontal="left"/>
    </xf>
    <xf numFmtId="0" fontId="2" fillId="10" borderId="27" xfId="1" applyNumberFormat="1" applyFont="1" applyFill="1" applyBorder="1" applyAlignment="1" applyProtection="1">
      <alignment horizontal="left" vertical="center"/>
    </xf>
    <xf numFmtId="0" fontId="2" fillId="10" borderId="26" xfId="1" applyNumberFormat="1" applyFont="1" applyFill="1" applyBorder="1" applyAlignment="1" applyProtection="1">
      <alignment horizontal="left" vertical="center"/>
    </xf>
    <xf numFmtId="0" fontId="2" fillId="10" borderId="25" xfId="1" applyNumberFormat="1" applyFont="1" applyFill="1" applyBorder="1" applyAlignment="1" applyProtection="1">
      <alignment horizontal="left" vertical="center"/>
    </xf>
    <xf numFmtId="0" fontId="2" fillId="2" borderId="35" xfId="1" applyFont="1" applyFill="1" applyBorder="1" applyAlignment="1">
      <alignment horizontal="left"/>
    </xf>
    <xf numFmtId="166" fontId="2" fillId="2" borderId="35" xfId="1" applyNumberFormat="1" applyFont="1" applyFill="1" applyBorder="1" applyAlignment="1">
      <alignment horizontal="right"/>
    </xf>
    <xf numFmtId="165" fontId="2" fillId="2" borderId="35" xfId="2" applyNumberFormat="1" applyFont="1" applyFill="1" applyBorder="1" applyAlignment="1">
      <alignment horizontal="right"/>
    </xf>
    <xf numFmtId="0" fontId="2" fillId="2" borderId="35" xfId="1" applyFont="1" applyFill="1" applyBorder="1" applyAlignment="1">
      <alignment horizontal="center"/>
    </xf>
    <xf numFmtId="164" fontId="2" fillId="2" borderId="35" xfId="1" applyNumberFormat="1" applyFont="1" applyFill="1" applyBorder="1" applyAlignment="1">
      <alignment horizontal="right"/>
    </xf>
    <xf numFmtId="164" fontId="2" fillId="2" borderId="1" xfId="1" applyNumberFormat="1" applyFont="1" applyFill="1" applyBorder="1" applyAlignment="1">
      <alignment horizontal="right"/>
    </xf>
    <xf numFmtId="0" fontId="2" fillId="8" borderId="29" xfId="1" applyFont="1" applyFill="1" applyBorder="1"/>
    <xf numFmtId="0" fontId="3" fillId="9" borderId="36" xfId="1" applyFont="1" applyFill="1" applyBorder="1" applyAlignment="1">
      <alignment horizontal="center" vertical="center" wrapText="1"/>
    </xf>
    <xf numFmtId="0" fontId="2" fillId="8" borderId="28" xfId="1" applyFont="1" applyFill="1" applyBorder="1"/>
    <xf numFmtId="0" fontId="2" fillId="8" borderId="15" xfId="1" applyFont="1" applyFill="1" applyBorder="1"/>
    <xf numFmtId="0" fontId="2" fillId="8" borderId="14" xfId="1" applyFont="1" applyFill="1" applyBorder="1"/>
    <xf numFmtId="0" fontId="2" fillId="8" borderId="15" xfId="1" applyNumberFormat="1" applyFont="1" applyFill="1" applyBorder="1" applyAlignment="1">
      <alignment horizontal="center"/>
    </xf>
    <xf numFmtId="0" fontId="2" fillId="8" borderId="13" xfId="1" applyFont="1" applyFill="1" applyBorder="1"/>
    <xf numFmtId="0" fontId="2" fillId="8" borderId="32" xfId="1" applyFont="1" applyFill="1" applyBorder="1" applyAlignment="1">
      <alignment horizontal="left"/>
    </xf>
    <xf numFmtId="0" fontId="2" fillId="8" borderId="11" xfId="1" applyFont="1" applyFill="1" applyBorder="1"/>
    <xf numFmtId="166" fontId="2" fillId="12" borderId="0" xfId="1" applyNumberFormat="1" applyFont="1" applyFill="1"/>
    <xf numFmtId="165" fontId="2" fillId="12" borderId="0" xfId="1" applyNumberFormat="1" applyFont="1" applyFill="1"/>
    <xf numFmtId="0" fontId="3" fillId="9" borderId="22" xfId="1" applyFont="1" applyFill="1" applyBorder="1" applyAlignment="1">
      <alignment horizontal="center" vertical="center" wrapText="1"/>
    </xf>
    <xf numFmtId="0" fontId="3" fillId="9" borderId="21" xfId="1" applyFont="1" applyFill="1" applyBorder="1" applyAlignment="1">
      <alignment horizontal="center" vertical="center" wrapText="1"/>
    </xf>
    <xf numFmtId="0" fontId="3" fillId="9" borderId="20" xfId="1" applyFont="1" applyFill="1" applyBorder="1" applyAlignment="1">
      <alignment horizontal="center" vertical="center" wrapText="1"/>
    </xf>
    <xf numFmtId="0" fontId="6" fillId="10" borderId="16" xfId="1" applyFont="1" applyFill="1" applyBorder="1" applyAlignment="1">
      <alignment horizontal="left"/>
    </xf>
    <xf numFmtId="0" fontId="21" fillId="8" borderId="30" xfId="0" applyFont="1" applyFill="1" applyBorder="1"/>
    <xf numFmtId="0" fontId="21" fillId="8" borderId="14" xfId="0" applyFont="1" applyFill="1" applyBorder="1"/>
    <xf numFmtId="0" fontId="21" fillId="12" borderId="0" xfId="0" applyFont="1" applyFill="1"/>
    <xf numFmtId="0" fontId="21" fillId="9" borderId="19" xfId="0" applyFont="1" applyFill="1" applyBorder="1"/>
    <xf numFmtId="0" fontId="21" fillId="9" borderId="8" xfId="0" applyFont="1" applyFill="1" applyBorder="1"/>
    <xf numFmtId="0" fontId="21" fillId="8" borderId="0" xfId="0" applyFont="1" applyFill="1" applyBorder="1"/>
    <xf numFmtId="0" fontId="21" fillId="0" borderId="40" xfId="0" applyFont="1" applyFill="1" applyBorder="1"/>
    <xf numFmtId="167" fontId="2" fillId="0" borderId="26" xfId="1" applyNumberFormat="1" applyFont="1" applyFill="1" applyBorder="1" applyAlignment="1"/>
    <xf numFmtId="165" fontId="21" fillId="0" borderId="26" xfId="0" applyNumberFormat="1" applyFont="1" applyFill="1" applyBorder="1"/>
    <xf numFmtId="181" fontId="21" fillId="11" borderId="26" xfId="0" applyNumberFormat="1" applyFont="1" applyFill="1" applyBorder="1"/>
    <xf numFmtId="166" fontId="2" fillId="0" borderId="26" xfId="1" applyNumberFormat="1" applyFont="1" applyFill="1" applyBorder="1" applyAlignment="1"/>
    <xf numFmtId="165" fontId="2" fillId="0" borderId="26" xfId="1" applyNumberFormat="1" applyFont="1" applyFill="1" applyBorder="1" applyAlignment="1"/>
    <xf numFmtId="168" fontId="2" fillId="0" borderId="26" xfId="1" applyNumberFormat="1" applyFont="1" applyFill="1" applyBorder="1" applyAlignment="1"/>
    <xf numFmtId="11" fontId="21" fillId="8" borderId="0" xfId="0" applyNumberFormat="1" applyFont="1" applyFill="1" applyBorder="1"/>
    <xf numFmtId="167" fontId="2" fillId="0" borderId="25" xfId="1" applyNumberFormat="1" applyFont="1" applyFill="1" applyBorder="1" applyAlignment="1"/>
    <xf numFmtId="166" fontId="2" fillId="0" borderId="25" xfId="1" applyNumberFormat="1" applyFont="1" applyFill="1" applyBorder="1" applyAlignment="1"/>
    <xf numFmtId="165" fontId="2" fillId="0" borderId="25" xfId="1" applyNumberFormat="1" applyFont="1" applyFill="1" applyBorder="1" applyAlignment="1"/>
    <xf numFmtId="181" fontId="21" fillId="11" borderId="25" xfId="0" applyNumberFormat="1" applyFont="1" applyFill="1" applyBorder="1"/>
    <xf numFmtId="168" fontId="2" fillId="0" borderId="25" xfId="1" applyNumberFormat="1" applyFont="1" applyFill="1" applyBorder="1" applyAlignment="1"/>
    <xf numFmtId="0" fontId="21" fillId="8" borderId="13" xfId="0" applyFont="1" applyFill="1" applyBorder="1"/>
    <xf numFmtId="0" fontId="21" fillId="8" borderId="12" xfId="0" applyFont="1" applyFill="1" applyBorder="1"/>
    <xf numFmtId="0" fontId="21" fillId="8" borderId="11" xfId="0" applyFont="1" applyFill="1" applyBorder="1"/>
    <xf numFmtId="0" fontId="21" fillId="8" borderId="6" xfId="0" applyFont="1" applyFill="1" applyBorder="1"/>
    <xf numFmtId="167" fontId="2" fillId="8" borderId="6" xfId="1" applyNumberFormat="1" applyFont="1" applyFill="1" applyBorder="1" applyAlignment="1"/>
    <xf numFmtId="165" fontId="21" fillId="8" borderId="6" xfId="0" applyNumberFormat="1" applyFont="1" applyFill="1" applyBorder="1"/>
    <xf numFmtId="181" fontId="21" fillId="8" borderId="6" xfId="0" applyNumberFormat="1" applyFont="1" applyFill="1" applyBorder="1"/>
    <xf numFmtId="167" fontId="2" fillId="8" borderId="0" xfId="1" applyNumberFormat="1" applyFont="1" applyFill="1" applyBorder="1" applyAlignment="1"/>
    <xf numFmtId="165" fontId="21" fillId="8" borderId="0" xfId="0" applyNumberFormat="1" applyFont="1" applyFill="1" applyBorder="1"/>
    <xf numFmtId="181" fontId="21" fillId="8" borderId="0" xfId="0" applyNumberFormat="1" applyFont="1" applyFill="1" applyBorder="1"/>
    <xf numFmtId="43" fontId="2" fillId="12" borderId="0" xfId="1" applyNumberFormat="1" applyFont="1" applyFill="1"/>
    <xf numFmtId="11" fontId="2" fillId="12" borderId="0" xfId="1" applyNumberFormat="1" applyFont="1" applyFill="1"/>
    <xf numFmtId="11" fontId="2" fillId="12" borderId="0" xfId="1" applyNumberFormat="1" applyFont="1" applyFill="1" applyAlignment="1">
      <alignment horizontal="left"/>
    </xf>
    <xf numFmtId="0" fontId="2" fillId="0" borderId="0" xfId="1" applyFont="1" applyFill="1"/>
    <xf numFmtId="165" fontId="2" fillId="0" borderId="0" xfId="1" applyNumberFormat="1" applyFont="1" applyFill="1"/>
    <xf numFmtId="177" fontId="2" fillId="0" borderId="0" xfId="1" applyNumberFormat="1" applyFont="1" applyFill="1"/>
    <xf numFmtId="164" fontId="2" fillId="0" borderId="0" xfId="1" applyNumberFormat="1" applyFont="1" applyFill="1" applyBorder="1" applyAlignment="1"/>
    <xf numFmtId="16" fontId="2" fillId="0" borderId="0" xfId="1" applyNumberFormat="1" applyFont="1" applyFill="1"/>
    <xf numFmtId="0" fontId="2" fillId="0" borderId="0" xfId="1" applyFont="1" applyFill="1" applyAlignment="1">
      <alignment horizontal="left"/>
    </xf>
    <xf numFmtId="0" fontId="2" fillId="0" borderId="15" xfId="1" applyFont="1" applyFill="1" applyBorder="1" applyAlignment="1"/>
    <xf numFmtId="165" fontId="2" fillId="0" borderId="0" xfId="1" applyNumberFormat="1" applyFont="1" applyFill="1" applyBorder="1" applyAlignment="1"/>
    <xf numFmtId="164" fontId="2" fillId="0" borderId="14" xfId="1" applyNumberFormat="1" applyFont="1" applyFill="1" applyBorder="1" applyAlignment="1"/>
    <xf numFmtId="0" fontId="2" fillId="0" borderId="13" xfId="1" applyFont="1" applyFill="1" applyBorder="1" applyAlignment="1"/>
    <xf numFmtId="165" fontId="2" fillId="0" borderId="12" xfId="1" applyNumberFormat="1" applyFont="1" applyFill="1" applyBorder="1" applyAlignment="1"/>
    <xf numFmtId="164" fontId="2" fillId="0" borderId="12" xfId="1" applyNumberFormat="1" applyFont="1" applyFill="1" applyBorder="1" applyAlignment="1"/>
    <xf numFmtId="164" fontId="2" fillId="0" borderId="11" xfId="1" applyNumberFormat="1" applyFont="1" applyFill="1" applyBorder="1" applyAlignment="1"/>
    <xf numFmtId="0" fontId="2" fillId="8" borderId="27" xfId="1" applyFont="1" applyFill="1" applyBorder="1" applyAlignment="1">
      <alignment horizontal="left"/>
    </xf>
    <xf numFmtId="0" fontId="2" fillId="8" borderId="26" xfId="1" applyFont="1" applyFill="1" applyBorder="1" applyAlignment="1">
      <alignment horizontal="left"/>
    </xf>
    <xf numFmtId="0" fontId="2" fillId="8" borderId="25" xfId="1" applyFont="1" applyFill="1" applyBorder="1" applyAlignment="1">
      <alignment horizontal="left"/>
    </xf>
    <xf numFmtId="0" fontId="3" fillId="8" borderId="8" xfId="1" applyFont="1" applyFill="1" applyBorder="1" applyAlignment="1">
      <alignment vertical="center" wrapText="1"/>
    </xf>
    <xf numFmtId="0" fontId="2" fillId="9" borderId="8" xfId="1" applyNumberFormat="1" applyFont="1" applyFill="1" applyBorder="1" applyAlignment="1">
      <alignment vertical="center" wrapText="1"/>
    </xf>
    <xf numFmtId="0" fontId="22" fillId="2" borderId="12" xfId="3" applyFont="1" applyFill="1" applyBorder="1"/>
    <xf numFmtId="0" fontId="5" fillId="2" borderId="25" xfId="1" applyFont="1" applyFill="1" applyBorder="1" applyAlignment="1">
      <alignment horizontal="center"/>
    </xf>
    <xf numFmtId="0" fontId="3" fillId="9" borderId="41" xfId="1" applyFont="1" applyFill="1" applyBorder="1" applyAlignment="1">
      <alignment horizontal="center" vertical="center" wrapText="1"/>
    </xf>
    <xf numFmtId="0" fontId="2" fillId="2" borderId="8" xfId="1" applyFont="1" applyFill="1" applyBorder="1" applyAlignment="1">
      <alignment horizontal="right"/>
    </xf>
    <xf numFmtId="0" fontId="2" fillId="8" borderId="8" xfId="1" applyFont="1" applyFill="1" applyBorder="1" applyAlignment="1">
      <alignment horizontal="right"/>
    </xf>
    <xf numFmtId="173" fontId="2" fillId="8" borderId="8" xfId="1" applyNumberFormat="1" applyFont="1" applyFill="1" applyBorder="1" applyAlignment="1">
      <alignment horizontal="right"/>
    </xf>
    <xf numFmtId="0" fontId="2" fillId="8" borderId="9" xfId="1" applyNumberFormat="1" applyFont="1" applyFill="1" applyBorder="1" applyAlignment="1">
      <alignment horizontal="left" vertical="center"/>
    </xf>
    <xf numFmtId="0" fontId="2" fillId="8" borderId="8" xfId="1" applyNumberFormat="1" applyFont="1" applyFill="1" applyBorder="1" applyAlignment="1"/>
    <xf numFmtId="172" fontId="6" fillId="10" borderId="8" xfId="1" applyNumberFormat="1" applyFont="1" applyFill="1" applyBorder="1" applyAlignment="1" applyProtection="1"/>
    <xf numFmtId="0" fontId="10" fillId="9" borderId="24" xfId="3" applyFont="1" applyFill="1" applyBorder="1" applyAlignment="1">
      <alignment horizontal="center"/>
    </xf>
    <xf numFmtId="0" fontId="10" fillId="9" borderId="31" xfId="3" applyFont="1" applyFill="1" applyBorder="1" applyAlignment="1">
      <alignment horizontal="center"/>
    </xf>
    <xf numFmtId="0" fontId="10" fillId="9" borderId="23" xfId="1" applyFont="1" applyFill="1" applyBorder="1" applyAlignment="1"/>
    <xf numFmtId="0" fontId="10" fillId="9" borderId="23" xfId="3" applyFont="1" applyFill="1" applyBorder="1" applyAlignment="1">
      <alignment horizontal="center"/>
    </xf>
    <xf numFmtId="0" fontId="3" fillId="9" borderId="24" xfId="1" applyFont="1" applyFill="1" applyBorder="1" applyAlignment="1">
      <alignment horizontal="center" vertical="center" wrapText="1"/>
    </xf>
    <xf numFmtId="0" fontId="3" fillId="9" borderId="23" xfId="1" applyFont="1" applyFill="1" applyBorder="1" applyAlignment="1">
      <alignment horizontal="center" vertical="center" wrapText="1"/>
    </xf>
    <xf numFmtId="0" fontId="2" fillId="13" borderId="37" xfId="1" applyNumberFormat="1" applyFont="1" applyFill="1" applyBorder="1" applyAlignment="1" applyProtection="1">
      <alignment horizontal="center" vertical="center"/>
    </xf>
    <xf numFmtId="0" fontId="2" fillId="13" borderId="38" xfId="1" applyNumberFormat="1" applyFont="1" applyFill="1" applyBorder="1" applyAlignment="1" applyProtection="1">
      <alignment horizontal="center" vertical="center"/>
    </xf>
    <xf numFmtId="0" fontId="2" fillId="13" borderId="39" xfId="1" applyNumberFormat="1" applyFont="1" applyFill="1" applyBorder="1" applyAlignment="1" applyProtection="1">
      <alignment horizontal="center" vertical="center"/>
    </xf>
    <xf numFmtId="0" fontId="2" fillId="2" borderId="42" xfId="1" applyFont="1" applyFill="1" applyBorder="1" applyAlignment="1">
      <alignment horizontal="right"/>
    </xf>
    <xf numFmtId="0" fontId="2" fillId="8" borderId="42" xfId="1" applyFont="1" applyFill="1" applyBorder="1" applyAlignment="1">
      <alignment horizontal="right"/>
    </xf>
    <xf numFmtId="173" fontId="2" fillId="8" borderId="42" xfId="1" applyNumberFormat="1" applyFont="1" applyFill="1" applyBorder="1" applyAlignment="1">
      <alignment horizontal="right"/>
    </xf>
    <xf numFmtId="0" fontId="2" fillId="8" borderId="43" xfId="1" applyNumberFormat="1" applyFont="1" applyFill="1" applyBorder="1" applyAlignment="1">
      <alignment horizontal="left" vertical="center"/>
    </xf>
    <xf numFmtId="0" fontId="2" fillId="8" borderId="42" xfId="1" applyNumberFormat="1" applyFont="1" applyFill="1" applyBorder="1" applyAlignment="1"/>
    <xf numFmtId="172" fontId="6" fillId="10" borderId="42" xfId="1" applyNumberFormat="1" applyFont="1" applyFill="1" applyBorder="1" applyAlignment="1" applyProtection="1"/>
    <xf numFmtId="0" fontId="2" fillId="2" borderId="44" xfId="1" applyFont="1" applyFill="1" applyBorder="1" applyAlignment="1">
      <alignment horizontal="right"/>
    </xf>
    <xf numFmtId="0" fontId="2" fillId="8" borderId="44" xfId="1" applyFont="1" applyFill="1" applyBorder="1" applyAlignment="1">
      <alignment horizontal="right"/>
    </xf>
    <xf numFmtId="173" fontId="2" fillId="8" borderId="44" xfId="1" applyNumberFormat="1" applyFont="1" applyFill="1" applyBorder="1" applyAlignment="1">
      <alignment horizontal="right"/>
    </xf>
    <xf numFmtId="0" fontId="2" fillId="8" borderId="45" xfId="1" applyNumberFormat="1" applyFont="1" applyFill="1" applyBorder="1" applyAlignment="1">
      <alignment horizontal="left" vertical="center"/>
    </xf>
    <xf numFmtId="0" fontId="2" fillId="8" borderId="44" xfId="1" applyNumberFormat="1" applyFont="1" applyFill="1" applyBorder="1" applyAlignment="1"/>
    <xf numFmtId="172" fontId="6" fillId="10" borderId="44" xfId="1" applyNumberFormat="1" applyFont="1" applyFill="1" applyBorder="1" applyAlignment="1" applyProtection="1"/>
    <xf numFmtId="0" fontId="2" fillId="13" borderId="10" xfId="1" applyNumberFormat="1" applyFont="1" applyFill="1" applyBorder="1" applyAlignment="1" applyProtection="1">
      <alignment horizontal="center" vertical="center"/>
    </xf>
    <xf numFmtId="0" fontId="2" fillId="13" borderId="46" xfId="1" applyNumberFormat="1" applyFont="1" applyFill="1" applyBorder="1" applyAlignment="1" applyProtection="1">
      <alignment horizontal="center" vertical="center"/>
    </xf>
    <xf numFmtId="0" fontId="2" fillId="13" borderId="9" xfId="1" applyNumberFormat="1" applyFont="1" applyFill="1" applyBorder="1" applyAlignment="1" applyProtection="1">
      <alignment horizontal="center" vertical="center"/>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_L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VM"/>
      <sheetName val="IM"/>
      <sheetName val="REP00078"/>
      <sheetName val="REP00099"/>
      <sheetName val="REP00079"/>
      <sheetName val="REP00100"/>
      <sheetName val="REP00101"/>
    </sheetNames>
    <sheetDataSet>
      <sheetData sheetId="0"/>
      <sheetData sheetId="1"/>
      <sheetData sheetId="2"/>
      <sheetData sheetId="3">
        <row r="42">
          <cell r="C42" t="str">
            <v>EUROND</v>
          </cell>
          <cell r="D42">
            <v>42249</v>
          </cell>
          <cell r="F42">
            <v>-1.1000000000000001E-3</v>
          </cell>
        </row>
        <row r="43">
          <cell r="C43" t="str">
            <v>EURTND</v>
          </cell>
          <cell r="D43">
            <v>42250</v>
          </cell>
          <cell r="F43">
            <v>-1.1000000000000001E-3</v>
          </cell>
        </row>
        <row r="44">
          <cell r="C44" t="str">
            <v>EUR1WD</v>
          </cell>
          <cell r="D44">
            <v>42257</v>
          </cell>
          <cell r="F44">
            <v>-1.4300000000000001E-3</v>
          </cell>
        </row>
        <row r="45">
          <cell r="C45" t="str">
            <v>EUR1MD</v>
          </cell>
          <cell r="D45" t="e">
            <v>#N/A</v>
          </cell>
          <cell r="F45" t="e">
            <v>#N/A</v>
          </cell>
        </row>
        <row r="46">
          <cell r="C46" t="str">
            <v>EUR2MD</v>
          </cell>
          <cell r="D46" t="e">
            <v>#N/A</v>
          </cell>
          <cell r="F46" t="e">
            <v>#N/A</v>
          </cell>
        </row>
        <row r="47">
          <cell r="C47" t="str">
            <v>EUR3MD</v>
          </cell>
          <cell r="D47" t="e">
            <v>#N/A</v>
          </cell>
          <cell r="F47" t="e">
            <v>#N/A</v>
          </cell>
        </row>
        <row r="48">
          <cell r="C48" t="str">
            <v>EUR4MD</v>
          </cell>
          <cell r="D48" t="e">
            <v>#N/A</v>
          </cell>
          <cell r="F48" t="e">
            <v>#N/A</v>
          </cell>
        </row>
        <row r="49">
          <cell r="C49" t="str">
            <v>EUR5MD</v>
          </cell>
          <cell r="D49" t="e">
            <v>#N/A</v>
          </cell>
          <cell r="F49" t="e">
            <v>#N/A</v>
          </cell>
        </row>
        <row r="50">
          <cell r="C50" t="str">
            <v>EUR6MD</v>
          </cell>
          <cell r="D50" t="e">
            <v>#N/A</v>
          </cell>
          <cell r="F50" t="e">
            <v>#N/A</v>
          </cell>
        </row>
        <row r="51">
          <cell r="C51" t="str">
            <v>FEIU5</v>
          </cell>
          <cell r="D51">
            <v>42354</v>
          </cell>
          <cell r="F51">
            <v>-3.5E-4</v>
          </cell>
        </row>
        <row r="52">
          <cell r="C52" t="str">
            <v>FEIZ5</v>
          </cell>
          <cell r="D52">
            <v>42445</v>
          </cell>
          <cell r="F52">
            <v>-3.5399999999999999E-4</v>
          </cell>
        </row>
        <row r="53">
          <cell r="C53" t="str">
            <v>FEIH6</v>
          </cell>
          <cell r="D53">
            <v>42536</v>
          </cell>
          <cell r="F53">
            <v>-3.0900110000000003E-4</v>
          </cell>
        </row>
        <row r="54">
          <cell r="C54" t="str">
            <v>FEIM6</v>
          </cell>
          <cell r="D54">
            <v>42634</v>
          </cell>
          <cell r="F54">
            <v>-2.6699999999999998E-4</v>
          </cell>
        </row>
        <row r="55">
          <cell r="C55" t="str">
            <v>FEIU6</v>
          </cell>
          <cell r="D55">
            <v>42725</v>
          </cell>
          <cell r="F55">
            <v>-7.6000000000000004E-5</v>
          </cell>
        </row>
        <row r="56">
          <cell r="C56" t="str">
            <v>FEIZ6</v>
          </cell>
          <cell r="D56">
            <v>42809</v>
          </cell>
          <cell r="F56">
            <v>2.6301349999999999E-4</v>
          </cell>
        </row>
        <row r="57">
          <cell r="C57" t="str">
            <v>FEIH7</v>
          </cell>
          <cell r="D57">
            <v>42907</v>
          </cell>
          <cell r="F57">
            <v>6.4998849999999995E-4</v>
          </cell>
        </row>
        <row r="58">
          <cell r="C58" t="str">
            <v>FEIM7</v>
          </cell>
          <cell r="D58">
            <v>42998</v>
          </cell>
          <cell r="F58">
            <v>1.0849922E-3</v>
          </cell>
        </row>
        <row r="59">
          <cell r="C59" t="str">
            <v>FEIU7</v>
          </cell>
          <cell r="D59">
            <v>43089</v>
          </cell>
          <cell r="F59">
            <v>1.619E-3</v>
          </cell>
        </row>
        <row r="60">
          <cell r="C60" t="str">
            <v>FEIZ7</v>
          </cell>
          <cell r="D60">
            <v>43180</v>
          </cell>
          <cell r="F60">
            <v>2.2009999999999998E-3</v>
          </cell>
        </row>
        <row r="61">
          <cell r="C61" t="str">
            <v>FEIH8</v>
          </cell>
          <cell r="D61">
            <v>43271</v>
          </cell>
          <cell r="F61">
            <v>2.9320000000000001E-3</v>
          </cell>
        </row>
        <row r="62">
          <cell r="C62" t="str">
            <v>FEIM8</v>
          </cell>
          <cell r="D62">
            <v>43362</v>
          </cell>
          <cell r="F62">
            <v>3.7109999999999999E-3</v>
          </cell>
        </row>
        <row r="63">
          <cell r="C63" t="str">
            <v>EURAB6E4Y</v>
          </cell>
          <cell r="D63">
            <v>43711</v>
          </cell>
          <cell r="F63">
            <v>3.1212499999999999E-3</v>
          </cell>
        </row>
        <row r="64">
          <cell r="C64" t="str">
            <v>EURAB6E5Y</v>
          </cell>
          <cell r="D64">
            <v>44077</v>
          </cell>
          <cell r="F64">
            <v>4.5490000000000001E-3</v>
          </cell>
        </row>
        <row r="65">
          <cell r="C65" t="str">
            <v>EURAB6E6Y</v>
          </cell>
          <cell r="D65">
            <v>44442</v>
          </cell>
          <cell r="F65">
            <v>6.0192500000000003E-3</v>
          </cell>
        </row>
        <row r="66">
          <cell r="C66" t="str">
            <v>EURAB6E7Y</v>
          </cell>
          <cell r="D66">
            <v>44809</v>
          </cell>
          <cell r="F66">
            <v>7.4780000000000003E-3</v>
          </cell>
        </row>
        <row r="67">
          <cell r="C67" t="str">
            <v>EURAB6E8Y</v>
          </cell>
          <cell r="D67">
            <v>45173</v>
          </cell>
          <cell r="F67">
            <v>8.8542499999999993E-3</v>
          </cell>
        </row>
        <row r="68">
          <cell r="C68" t="str">
            <v>EURAB6E9Y</v>
          </cell>
          <cell r="D68">
            <v>45538</v>
          </cell>
          <cell r="F68">
            <v>1.0107E-2</v>
          </cell>
        </row>
        <row r="69">
          <cell r="C69" t="str">
            <v>EURAB6E10Y</v>
          </cell>
          <cell r="D69">
            <v>45903</v>
          </cell>
          <cell r="F69">
            <v>1.1193E-2</v>
          </cell>
        </row>
        <row r="70">
          <cell r="C70" t="str">
            <v>EURAB6E12Y</v>
          </cell>
          <cell r="D70">
            <v>46633</v>
          </cell>
          <cell r="F70">
            <v>1.29455E-2</v>
          </cell>
        </row>
        <row r="71">
          <cell r="C71" t="str">
            <v>EURAB6E15Y</v>
          </cell>
          <cell r="D71">
            <v>47729</v>
          </cell>
          <cell r="F71">
            <v>1.4725500000000001E-2</v>
          </cell>
        </row>
        <row r="72">
          <cell r="C72" t="str">
            <v>EURAB6E20Y</v>
          </cell>
          <cell r="D72">
            <v>49555</v>
          </cell>
          <cell r="F72">
            <v>1.6125500000000001E-2</v>
          </cell>
        </row>
        <row r="73">
          <cell r="C73" t="str">
            <v>EURAB6E25Y</v>
          </cell>
          <cell r="D73">
            <v>51382</v>
          </cell>
          <cell r="F73">
            <v>1.6433E-2</v>
          </cell>
        </row>
        <row r="74">
          <cell r="C74" t="str">
            <v>EURAB6E30Y</v>
          </cell>
          <cell r="D74">
            <v>53209</v>
          </cell>
          <cell r="F74">
            <v>1.6500500000000001E-2</v>
          </cell>
        </row>
        <row r="75">
          <cell r="C75" t="str">
            <v>EURAB6E40Y</v>
          </cell>
          <cell r="D75">
            <v>56860</v>
          </cell>
          <cell r="F75">
            <v>1.6621E-2</v>
          </cell>
        </row>
        <row r="76">
          <cell r="C76" t="str">
            <v>EURAB6E50Y</v>
          </cell>
          <cell r="D76">
            <v>60513</v>
          </cell>
          <cell r="F76">
            <v>1.6251000000000002E-2</v>
          </cell>
        </row>
        <row r="77">
          <cell r="C77" t="str">
            <v>EURAB6E60Y</v>
          </cell>
          <cell r="D77">
            <v>64165</v>
          </cell>
          <cell r="F77">
            <v>1.6047499999999999E-2</v>
          </cell>
        </row>
      </sheetData>
      <sheetData sheetId="4"/>
      <sheetData sheetId="5"/>
      <sheetData sheetId="6">
        <row r="2">
          <cell r="A2" t="str">
            <v>AUD_AONIA_EOD</v>
          </cell>
          <cell r="C2">
            <v>42249</v>
          </cell>
          <cell r="E2">
            <v>1.99994520748366E-2</v>
          </cell>
          <cell r="F2">
            <v>0.99994520848172697</v>
          </cell>
        </row>
        <row r="3">
          <cell r="A3" t="str">
            <v>AUD_AONIA_EOD</v>
          </cell>
          <cell r="C3">
            <v>42255</v>
          </cell>
          <cell r="E3">
            <v>2.00063584461256E-2</v>
          </cell>
          <cell r="F3">
            <v>0.99961639001049596</v>
          </cell>
        </row>
        <row r="4">
          <cell r="A4" t="str">
            <v>AUD_AONIA_EOD</v>
          </cell>
          <cell r="C4">
            <v>42262</v>
          </cell>
          <cell r="E4">
            <v>1.9998880099596401E-2</v>
          </cell>
          <cell r="F4">
            <v>0.99923321379831898</v>
          </cell>
        </row>
        <row r="5">
          <cell r="A5" t="str">
            <v>AUD_AONIA_EOD</v>
          </cell>
          <cell r="C5">
            <v>42269</v>
          </cell>
          <cell r="E5">
            <v>1.9988812456450501E-2</v>
          </cell>
          <cell r="F5">
            <v>0.99885061977940404</v>
          </cell>
        </row>
        <row r="6">
          <cell r="A6" t="str">
            <v>AUD_AONIA_EOD</v>
          </cell>
          <cell r="C6">
            <v>42278</v>
          </cell>
          <cell r="E6">
            <v>1.9975868343834399E-2</v>
          </cell>
          <cell r="F6">
            <v>0.99835949490931897</v>
          </cell>
        </row>
        <row r="7">
          <cell r="A7" t="str">
            <v>AUD_AONIA_EOD</v>
          </cell>
          <cell r="C7">
            <v>42308</v>
          </cell>
          <cell r="E7">
            <v>1.971935048667E-2</v>
          </cell>
          <cell r="F7">
            <v>0.99676371104279604</v>
          </cell>
        </row>
        <row r="8">
          <cell r="A8" t="str">
            <v>AUD_AONIA_EOD</v>
          </cell>
          <cell r="C8">
            <v>42339</v>
          </cell>
          <cell r="E8">
            <v>1.9316451357854501E-2</v>
          </cell>
          <cell r="F8">
            <v>0.99519569537510499</v>
          </cell>
        </row>
        <row r="9">
          <cell r="A9" t="str">
            <v>AUD_AONIA_EOD</v>
          </cell>
          <cell r="C9">
            <v>42369</v>
          </cell>
          <cell r="E9">
            <v>1.8942906377408201E-2</v>
          </cell>
          <cell r="F9">
            <v>0.99373997291786598</v>
          </cell>
        </row>
        <row r="10">
          <cell r="A10" t="str">
            <v>AUD_AONIA_EOD</v>
          </cell>
          <cell r="C10">
            <v>42400</v>
          </cell>
          <cell r="E10">
            <v>1.8680049902357099E-2</v>
          </cell>
          <cell r="F10">
            <v>0.99225108953530905</v>
          </cell>
        </row>
        <row r="11">
          <cell r="A11" t="str">
            <v>AUD_AONIA_EOD</v>
          </cell>
          <cell r="C11">
            <v>42430</v>
          </cell>
          <cell r="E11">
            <v>1.8426669275531399E-2</v>
          </cell>
          <cell r="F11">
            <v>0.99085398891632903</v>
          </cell>
        </row>
        <row r="12">
          <cell r="A12" t="str">
            <v>AUD_AONIA_EOD</v>
          </cell>
          <cell r="C12">
            <v>42460</v>
          </cell>
          <cell r="E12">
            <v>1.82195036000391E-2</v>
          </cell>
          <cell r="F12">
            <v>0.98947350838903203</v>
          </cell>
        </row>
        <row r="13">
          <cell r="A13" t="str">
            <v>AUD_AONIA_EOD</v>
          </cell>
          <cell r="C13">
            <v>42491</v>
          </cell>
          <cell r="E13">
            <v>1.8007121212875201E-2</v>
          </cell>
          <cell r="F13">
            <v>0.98808327078407499</v>
          </cell>
        </row>
        <row r="14">
          <cell r="A14" t="str">
            <v>AUD_AONIA_EOD</v>
          </cell>
          <cell r="C14">
            <v>42521</v>
          </cell>
          <cell r="E14">
            <v>1.7801589870458601E-2</v>
          </cell>
          <cell r="F14">
            <v>0.98677363358262304</v>
          </cell>
        </row>
        <row r="15">
          <cell r="A15" t="str">
            <v>AUD_AONIA_EOD</v>
          </cell>
          <cell r="C15">
            <v>42552</v>
          </cell>
          <cell r="E15">
            <v>1.76592999868035E-2</v>
          </cell>
          <cell r="F15">
            <v>0.98539961486361705</v>
          </cell>
        </row>
        <row r="16">
          <cell r="A16" t="str">
            <v>AUD_AONIA_EOD</v>
          </cell>
          <cell r="C16">
            <v>42582</v>
          </cell>
          <cell r="E16">
            <v>1.75262781307753E-2</v>
          </cell>
          <cell r="F16">
            <v>0.98409017494966999</v>
          </cell>
        </row>
        <row r="17">
          <cell r="A17" t="str">
            <v>AUD_AONIA_EOD</v>
          </cell>
          <cell r="C17">
            <v>42613</v>
          </cell>
          <cell r="E17">
            <v>1.73888222128795E-2</v>
          </cell>
          <cell r="F17">
            <v>0.98276149083940501</v>
          </cell>
        </row>
        <row r="18">
          <cell r="A18" t="str">
            <v>AUD_AONIA_EOD</v>
          </cell>
          <cell r="C18">
            <v>42704</v>
          </cell>
          <cell r="E18">
            <v>1.7346319773627699E-2</v>
          </cell>
          <cell r="F18">
            <v>0.97856211076148103</v>
          </cell>
        </row>
        <row r="19">
          <cell r="A19" t="str">
            <v>AUD_AONIA_EOD</v>
          </cell>
          <cell r="C19">
            <v>42795</v>
          </cell>
          <cell r="E19">
            <v>1.73119296307962E-2</v>
          </cell>
          <cell r="F19">
            <v>0.97438947902386497</v>
          </cell>
        </row>
        <row r="20">
          <cell r="A20" t="str">
            <v>AUD_AONIA_EOD</v>
          </cell>
          <cell r="C20">
            <v>42886</v>
          </cell>
          <cell r="E20">
            <v>1.7444211872959199E-2</v>
          </cell>
          <cell r="F20">
            <v>0.96996865105524799</v>
          </cell>
        </row>
        <row r="21">
          <cell r="A21" t="str">
            <v>AUD_AONIA_EOD</v>
          </cell>
          <cell r="C21">
            <v>42978</v>
          </cell>
          <cell r="E21">
            <v>1.7579820032242399E-2</v>
          </cell>
          <cell r="F21">
            <v>0.96545127925019703</v>
          </cell>
        </row>
        <row r="22">
          <cell r="A22" t="str">
            <v>AUD_AONIA_EOD</v>
          </cell>
          <cell r="C22">
            <v>43343</v>
          </cell>
          <cell r="E22">
            <v>1.8418564940629E-2</v>
          </cell>
          <cell r="F22">
            <v>0.946243167540047</v>
          </cell>
        </row>
        <row r="23">
          <cell r="A23" t="str">
            <v>AUD_AONIA_EOD</v>
          </cell>
          <cell r="C23">
            <v>43708</v>
          </cell>
          <cell r="E23">
            <v>1.9824577793329599E-2</v>
          </cell>
          <cell r="F23">
            <v>0.92376431412189597</v>
          </cell>
        </row>
        <row r="24">
          <cell r="A24" t="str">
            <v>AUD_AONIA_EOD</v>
          </cell>
          <cell r="C24">
            <v>44073</v>
          </cell>
          <cell r="E24">
            <v>2.1382006499715101E-2</v>
          </cell>
          <cell r="F24">
            <v>0.89860651473658104</v>
          </cell>
        </row>
        <row r="25">
          <cell r="A25" t="str">
            <v>AUD_BBSW_EOD</v>
          </cell>
          <cell r="C25">
            <v>42249</v>
          </cell>
          <cell r="E25">
            <v>1.99994520748366E-2</v>
          </cell>
          <cell r="F25">
            <v>0.99994520848172697</v>
          </cell>
        </row>
        <row r="26">
          <cell r="A26" t="str">
            <v>AUD_BBSW_EOD</v>
          </cell>
          <cell r="C26">
            <v>42255</v>
          </cell>
          <cell r="E26">
            <v>2.0099573877958601E-2</v>
          </cell>
          <cell r="F26">
            <v>0.99961460300465699</v>
          </cell>
        </row>
        <row r="27">
          <cell r="A27" t="str">
            <v>AUD_BBSW_EOD</v>
          </cell>
          <cell r="C27">
            <v>42278</v>
          </cell>
          <cell r="E27">
            <v>2.0312601689909199E-2</v>
          </cell>
          <cell r="F27">
            <v>0.99833186398210005</v>
          </cell>
        </row>
        <row r="28">
          <cell r="A28" t="str">
            <v>AUD_BBSW_EOD</v>
          </cell>
          <cell r="C28">
            <v>42308</v>
          </cell>
          <cell r="E28">
            <v>2.0590464053323099E-2</v>
          </cell>
          <cell r="F28">
            <v>0.99662098793716303</v>
          </cell>
        </row>
        <row r="29">
          <cell r="A29" t="str">
            <v>AUD_BBSW_EOD</v>
          </cell>
          <cell r="C29">
            <v>42339</v>
          </cell>
          <cell r="E29">
            <v>2.08775884955173E-2</v>
          </cell>
          <cell r="F29">
            <v>0.99480842564067196</v>
          </cell>
        </row>
        <row r="30">
          <cell r="A30" t="str">
            <v>AUD_BBSW_EOD</v>
          </cell>
          <cell r="C30">
            <v>42430</v>
          </cell>
          <cell r="E30">
            <v>2.02653903880212E-2</v>
          </cell>
          <cell r="F30">
            <v>0.98994594892912702</v>
          </cell>
        </row>
        <row r="31">
          <cell r="A31" t="str">
            <v>AUD_BBSW_EOD</v>
          </cell>
          <cell r="C31">
            <v>42521</v>
          </cell>
          <cell r="E31">
            <v>1.9676701312598601E-2</v>
          </cell>
          <cell r="F31">
            <v>0.98539067270680702</v>
          </cell>
        </row>
        <row r="32">
          <cell r="A32" t="str">
            <v>AUD_BBSW_EOD</v>
          </cell>
          <cell r="C32">
            <v>42613</v>
          </cell>
          <cell r="E32">
            <v>1.9305072302227898E-2</v>
          </cell>
          <cell r="F32">
            <v>0.98088007724996995</v>
          </cell>
        </row>
        <row r="33">
          <cell r="A33" t="str">
            <v>AUD_BBSW_EOD</v>
          </cell>
          <cell r="C33">
            <v>42795</v>
          </cell>
          <cell r="E33">
            <v>1.9118942444872201E-2</v>
          </cell>
          <cell r="F33">
            <v>0.97175435919730202</v>
          </cell>
        </row>
        <row r="34">
          <cell r="A34" t="str">
            <v>AUD_BBSW_EOD</v>
          </cell>
          <cell r="C34">
            <v>42978</v>
          </cell>
          <cell r="E34">
            <v>1.9455190403139599E-2</v>
          </cell>
          <cell r="F34">
            <v>0.96183690433179503</v>
          </cell>
        </row>
        <row r="35">
          <cell r="A35" t="str">
            <v>AUD_BBSW_EOD</v>
          </cell>
          <cell r="C35">
            <v>43343</v>
          </cell>
          <cell r="E35">
            <v>2.0461714409282902E-2</v>
          </cell>
          <cell r="F35">
            <v>0.94046095784630102</v>
          </cell>
        </row>
        <row r="36">
          <cell r="A36" t="str">
            <v>AUD_BBSW_EOD</v>
          </cell>
          <cell r="C36">
            <v>43708</v>
          </cell>
          <cell r="E36">
            <v>2.2897368336566502E-2</v>
          </cell>
          <cell r="F36">
            <v>0.91247966989001905</v>
          </cell>
        </row>
        <row r="37">
          <cell r="A37" t="str">
            <v>AUD_BBSW_EOD</v>
          </cell>
          <cell r="C37">
            <v>44073</v>
          </cell>
          <cell r="E37">
            <v>2.4405753321298199E-2</v>
          </cell>
          <cell r="F37">
            <v>0.88512290615405897</v>
          </cell>
        </row>
        <row r="38">
          <cell r="A38" t="str">
            <v>AUD_BBSW_EOD</v>
          </cell>
          <cell r="C38">
            <v>44438</v>
          </cell>
          <cell r="E38">
            <v>2.5891119379689801E-2</v>
          </cell>
          <cell r="F38">
            <v>0.85611829587055299</v>
          </cell>
        </row>
        <row r="39">
          <cell r="A39" t="str">
            <v>AUD_BBSW_EOD</v>
          </cell>
          <cell r="C39">
            <v>44803</v>
          </cell>
          <cell r="E39">
            <v>2.7376387119675001E-2</v>
          </cell>
          <cell r="F39">
            <v>0.82560840004150204</v>
          </cell>
        </row>
        <row r="40">
          <cell r="A40" t="str">
            <v>AUD_BBSW_EOD</v>
          </cell>
          <cell r="C40">
            <v>45168</v>
          </cell>
          <cell r="E40">
            <v>2.8404207273198999E-2</v>
          </cell>
          <cell r="F40">
            <v>0.79673459697879701</v>
          </cell>
        </row>
        <row r="41">
          <cell r="A41" t="str">
            <v>AUD_BBSW_EOD</v>
          </cell>
          <cell r="C41">
            <v>45533</v>
          </cell>
          <cell r="E41">
            <v>2.9429507054345799E-2</v>
          </cell>
          <cell r="F41">
            <v>0.76730909740013697</v>
          </cell>
        </row>
        <row r="42">
          <cell r="A42" t="str">
            <v>AUD_BBSW_EOD</v>
          </cell>
          <cell r="C42">
            <v>45898</v>
          </cell>
          <cell r="E42">
            <v>3.04548068354926E-2</v>
          </cell>
          <cell r="F42">
            <v>0.73745657905803397</v>
          </cell>
        </row>
        <row r="43">
          <cell r="A43" t="str">
            <v>AUD_BBSW_EOD</v>
          </cell>
          <cell r="C43">
            <v>46628</v>
          </cell>
          <cell r="E43">
            <v>3.2049232419588902E-2</v>
          </cell>
          <cell r="F43">
            <v>0.680729141045749</v>
          </cell>
        </row>
        <row r="44">
          <cell r="A44" t="str">
            <v>AUD_BBSW_EOD</v>
          </cell>
          <cell r="C44">
            <v>47723</v>
          </cell>
          <cell r="E44">
            <v>3.3689890382280201E-2</v>
          </cell>
          <cell r="F44">
            <v>0.60329537741318395</v>
          </cell>
        </row>
        <row r="45">
          <cell r="A45" t="str">
            <v>AUD_BBSW_EOD</v>
          </cell>
          <cell r="C45">
            <v>49548</v>
          </cell>
          <cell r="E45">
            <v>3.52148127765625E-2</v>
          </cell>
          <cell r="F45">
            <v>0.49445642281613</v>
          </cell>
        </row>
        <row r="46">
          <cell r="A46" t="str">
            <v>AUD_BBSW_EOD</v>
          </cell>
          <cell r="C46">
            <v>51373</v>
          </cell>
          <cell r="E46">
            <v>3.5365348963913301E-2</v>
          </cell>
          <cell r="F46">
            <v>0.41307185252393103</v>
          </cell>
        </row>
        <row r="47">
          <cell r="A47" t="str">
            <v>AUD_BBSW_EOD</v>
          </cell>
          <cell r="C47">
            <v>53198</v>
          </cell>
          <cell r="E47">
            <v>3.4952849082642901E-2</v>
          </cell>
          <cell r="F47">
            <v>0.35043309594608002</v>
          </cell>
        </row>
        <row r="48">
          <cell r="A48" t="str">
            <v>CAD_CDOR_EOD</v>
          </cell>
          <cell r="C48">
            <v>42249</v>
          </cell>
          <cell r="E48">
            <v>5.9559514060638502E-3</v>
          </cell>
          <cell r="F48">
            <v>0.99998368245804703</v>
          </cell>
        </row>
        <row r="49">
          <cell r="A49" t="str">
            <v>CAD_CDOR_EOD</v>
          </cell>
          <cell r="C49">
            <v>42255</v>
          </cell>
          <cell r="E49">
            <v>6.2626583742204497E-3</v>
          </cell>
          <cell r="F49">
            <v>0.99987990143536998</v>
          </cell>
        </row>
        <row r="50">
          <cell r="A50" t="str">
            <v>CAD_CDOR_EOD</v>
          </cell>
          <cell r="C50">
            <v>42278</v>
          </cell>
          <cell r="E50">
            <v>6.4259903829513099E-3</v>
          </cell>
          <cell r="F50">
            <v>0.99947197586071901</v>
          </cell>
        </row>
        <row r="51">
          <cell r="A51" t="str">
            <v>CAD_CDOR_EOD</v>
          </cell>
          <cell r="C51">
            <v>42308</v>
          </cell>
          <cell r="E51">
            <v>6.6390321334698302E-3</v>
          </cell>
          <cell r="F51">
            <v>0.998909247555405</v>
          </cell>
        </row>
        <row r="52">
          <cell r="A52" t="str">
            <v>CAD_CDOR_EOD</v>
          </cell>
          <cell r="C52">
            <v>42339</v>
          </cell>
          <cell r="E52">
            <v>6.85917527567229E-3</v>
          </cell>
          <cell r="F52">
            <v>0.99829136562692999</v>
          </cell>
        </row>
        <row r="53">
          <cell r="A53" t="str">
            <v>CAD_CDOR_EOD</v>
          </cell>
          <cell r="C53">
            <v>42430</v>
          </cell>
          <cell r="E53">
            <v>6.6677521340828298E-3</v>
          </cell>
          <cell r="F53">
            <v>0.996680778675061</v>
          </cell>
        </row>
        <row r="54">
          <cell r="A54" t="str">
            <v>CAD_CDOR_EOD</v>
          </cell>
          <cell r="C54">
            <v>42521</v>
          </cell>
          <cell r="E54">
            <v>6.4889493326523101E-3</v>
          </cell>
          <cell r="F54">
            <v>0.99515838006899104</v>
          </cell>
        </row>
        <row r="55">
          <cell r="A55" t="str">
            <v>CAD_CDOR_EOD</v>
          </cell>
          <cell r="C55">
            <v>42613</v>
          </cell>
          <cell r="E55">
            <v>6.4493039992350497E-3</v>
          </cell>
          <cell r="F55">
            <v>0.99357144812558196</v>
          </cell>
        </row>
        <row r="56">
          <cell r="A56" t="str">
            <v>CAD_CDOR_EOD</v>
          </cell>
          <cell r="C56">
            <v>42795</v>
          </cell>
          <cell r="E56">
            <v>6.78318392544912E-3</v>
          </cell>
          <cell r="F56">
            <v>0.98988601004110499</v>
          </cell>
        </row>
        <row r="57">
          <cell r="A57" t="str">
            <v>CAD_CDOR_EOD</v>
          </cell>
          <cell r="C57">
            <v>42978</v>
          </cell>
          <cell r="E57">
            <v>7.1628171760722004E-3</v>
          </cell>
          <cell r="F57">
            <v>0.98577648930398398</v>
          </cell>
        </row>
        <row r="58">
          <cell r="A58" t="str">
            <v>CAD_CDOR_EOD</v>
          </cell>
          <cell r="C58">
            <v>43343</v>
          </cell>
          <cell r="E58">
            <v>8.2947844374570007E-3</v>
          </cell>
          <cell r="F58">
            <v>0.97542270991129498</v>
          </cell>
        </row>
        <row r="59">
          <cell r="A59" t="str">
            <v>CAD_CDOR_EOD</v>
          </cell>
          <cell r="C59">
            <v>43708</v>
          </cell>
          <cell r="E59">
            <v>9.6284872846132703E-3</v>
          </cell>
          <cell r="F59">
            <v>0.96221828253015895</v>
          </cell>
        </row>
        <row r="60">
          <cell r="A60" t="str">
            <v>CAD_CDOR_EOD</v>
          </cell>
          <cell r="C60">
            <v>44073</v>
          </cell>
          <cell r="E60">
            <v>1.11886338463158E-2</v>
          </cell>
          <cell r="F60">
            <v>0.94559287313301099</v>
          </cell>
        </row>
        <row r="61">
          <cell r="A61" t="str">
            <v>CAD_CDOR_EOD</v>
          </cell>
          <cell r="C61">
            <v>44438</v>
          </cell>
          <cell r="E61">
            <v>1.2954899928024399E-2</v>
          </cell>
          <cell r="F61">
            <v>0.92521475618493798</v>
          </cell>
        </row>
        <row r="62">
          <cell r="A62" t="str">
            <v>CAD_CDOR_EOD</v>
          </cell>
          <cell r="C62">
            <v>44803</v>
          </cell>
          <cell r="E62">
            <v>1.4799024030973201E-2</v>
          </cell>
          <cell r="F62">
            <v>0.90159201910796904</v>
          </cell>
        </row>
        <row r="63">
          <cell r="A63" t="str">
            <v>CAD_CDOR_EOD</v>
          </cell>
          <cell r="C63">
            <v>45168</v>
          </cell>
          <cell r="E63">
            <v>1.6542794897254302E-2</v>
          </cell>
          <cell r="F63">
            <v>0.87604102304863896</v>
          </cell>
        </row>
        <row r="64">
          <cell r="A64" t="str">
            <v>CAD_CDOR_EOD</v>
          </cell>
          <cell r="C64">
            <v>45533</v>
          </cell>
          <cell r="E64">
            <v>1.81410438456042E-2</v>
          </cell>
          <cell r="F64">
            <v>0.84936234395347199</v>
          </cell>
        </row>
        <row r="65">
          <cell r="A65" t="str">
            <v>CAD_CDOR_EOD</v>
          </cell>
          <cell r="C65">
            <v>45898</v>
          </cell>
          <cell r="E65">
            <v>1.9562158916723901E-2</v>
          </cell>
          <cell r="F65">
            <v>0.82232335187379701</v>
          </cell>
        </row>
        <row r="66">
          <cell r="A66" t="str">
            <v>CAD_CDOR_EOD</v>
          </cell>
          <cell r="C66">
            <v>46628</v>
          </cell>
          <cell r="E66">
            <v>2.1960909999055998E-2</v>
          </cell>
          <cell r="F66">
            <v>0.76833386519753499</v>
          </cell>
        </row>
        <row r="67">
          <cell r="A67" t="str">
            <v>CAD_CDOR_EOD</v>
          </cell>
          <cell r="C67">
            <v>47723</v>
          </cell>
          <cell r="E67">
            <v>2.44722225020165E-2</v>
          </cell>
          <cell r="F67">
            <v>0.69275191040540596</v>
          </cell>
        </row>
        <row r="68">
          <cell r="A68" t="str">
            <v>CAD_CDOR_EOD</v>
          </cell>
          <cell r="C68">
            <v>49548</v>
          </cell>
          <cell r="E68">
            <v>2.60551150671368E-2</v>
          </cell>
          <cell r="F68">
            <v>0.593865568230726</v>
          </cell>
        </row>
        <row r="69">
          <cell r="A69" t="str">
            <v>CAD_CDOR_EOD</v>
          </cell>
          <cell r="C69">
            <v>51373</v>
          </cell>
          <cell r="E69">
            <v>2.63156950987549E-2</v>
          </cell>
          <cell r="F69">
            <v>0.51794181076203105</v>
          </cell>
        </row>
        <row r="70">
          <cell r="A70" t="str">
            <v>CAD_CDOR_EOD</v>
          </cell>
          <cell r="C70">
            <v>53198</v>
          </cell>
          <cell r="E70">
            <v>2.6419384011062301E-2</v>
          </cell>
          <cell r="F70">
            <v>0.45267469668230298</v>
          </cell>
        </row>
        <row r="71">
          <cell r="A71" t="str">
            <v>CAD_CORRA_EOD</v>
          </cell>
          <cell r="C71">
            <v>42249</v>
          </cell>
          <cell r="E71">
            <v>5.9559514060638502E-3</v>
          </cell>
          <cell r="F71">
            <v>0.99998368245804703</v>
          </cell>
        </row>
        <row r="72">
          <cell r="A72" t="str">
            <v>CAD_CORRA_EOD</v>
          </cell>
          <cell r="C72">
            <v>42255</v>
          </cell>
          <cell r="E72">
            <v>5.3437978600288502E-3</v>
          </cell>
          <cell r="F72">
            <v>0.99989752145670896</v>
          </cell>
        </row>
        <row r="73">
          <cell r="A73" t="str">
            <v>CAD_CORRA_EOD</v>
          </cell>
          <cell r="C73">
            <v>42262</v>
          </cell>
          <cell r="E73">
            <v>5.08554447072407E-3</v>
          </cell>
          <cell r="F73">
            <v>0.99980495704365202</v>
          </cell>
        </row>
        <row r="74">
          <cell r="A74" t="str">
            <v>CAD_CORRA_EOD</v>
          </cell>
          <cell r="C74">
            <v>42269</v>
          </cell>
          <cell r="E74">
            <v>4.9032787060419702E-3</v>
          </cell>
          <cell r="F74">
            <v>0.99971793334218095</v>
          </cell>
        </row>
        <row r="75">
          <cell r="A75" t="str">
            <v>CAD_CORRA_EOD</v>
          </cell>
          <cell r="C75">
            <v>42278</v>
          </cell>
          <cell r="E75">
            <v>4.6689370085935501E-3</v>
          </cell>
          <cell r="F75">
            <v>0.99961632537465905</v>
          </cell>
        </row>
        <row r="76">
          <cell r="A76" t="str">
            <v>CAD_CORRA_EOD</v>
          </cell>
          <cell r="C76">
            <v>42308</v>
          </cell>
          <cell r="E76">
            <v>4.4867110214159896E-3</v>
          </cell>
          <cell r="F76">
            <v>0.99926273037913904</v>
          </cell>
        </row>
        <row r="77">
          <cell r="A77" t="str">
            <v>CAD_CORRA_EOD</v>
          </cell>
          <cell r="C77">
            <v>42339</v>
          </cell>
          <cell r="E77">
            <v>4.3290212976974203E-3</v>
          </cell>
          <cell r="F77">
            <v>0.99892129198288704</v>
          </cell>
        </row>
        <row r="78">
          <cell r="A78" t="str">
            <v>CAD_CORRA_EOD</v>
          </cell>
          <cell r="C78">
            <v>42369</v>
          </cell>
          <cell r="E78">
            <v>4.1812339565666899E-3</v>
          </cell>
          <cell r="F78">
            <v>0.998614852508381</v>
          </cell>
        </row>
        <row r="79">
          <cell r="A79" t="str">
            <v>CAD_CORRA_EOD</v>
          </cell>
          <cell r="C79">
            <v>42400</v>
          </cell>
          <cell r="E79">
            <v>4.0568052055135299E-3</v>
          </cell>
          <cell r="F79">
            <v>0.99831201695752803</v>
          </cell>
        </row>
        <row r="80">
          <cell r="A80" t="str">
            <v>CAD_CORRA_EOD</v>
          </cell>
          <cell r="C80">
            <v>42430</v>
          </cell>
          <cell r="E80">
            <v>3.9379068031580996E-3</v>
          </cell>
          <cell r="F80">
            <v>0.99803836751214003</v>
          </cell>
        </row>
        <row r="81">
          <cell r="A81" t="str">
            <v>CAD_CORRA_EOD</v>
          </cell>
          <cell r="C81">
            <v>42460</v>
          </cell>
          <cell r="E81">
            <v>3.8562019512882201E-3</v>
          </cell>
          <cell r="F81">
            <v>0.99776273979283303</v>
          </cell>
        </row>
        <row r="82">
          <cell r="A82" t="str">
            <v>CAD_CORRA_EOD</v>
          </cell>
          <cell r="C82">
            <v>42491</v>
          </cell>
          <cell r="E82">
            <v>3.7911675480875599E-3</v>
          </cell>
          <cell r="F82">
            <v>0.99747919978779898</v>
          </cell>
        </row>
        <row r="83">
          <cell r="A83" t="str">
            <v>CAD_CORRA_EOD</v>
          </cell>
          <cell r="C83">
            <v>42521</v>
          </cell>
          <cell r="E83">
            <v>3.7489233007091702E-3</v>
          </cell>
          <cell r="F83">
            <v>0.99719993829751297</v>
          </cell>
        </row>
        <row r="84">
          <cell r="A84" t="str">
            <v>CAD_CORRA_EOD</v>
          </cell>
          <cell r="C84">
            <v>42552</v>
          </cell>
          <cell r="E84">
            <v>3.7238229199909002E-3</v>
          </cell>
          <cell r="F84">
            <v>0.99690331924646403</v>
          </cell>
        </row>
        <row r="85">
          <cell r="A85" t="str">
            <v>CAD_CORRA_EOD</v>
          </cell>
          <cell r="C85">
            <v>42582</v>
          </cell>
          <cell r="E85">
            <v>3.7111674028375199E-3</v>
          </cell>
          <cell r="F85">
            <v>0.99660978742912398</v>
          </cell>
        </row>
        <row r="86">
          <cell r="A86" t="str">
            <v>CAD_CORRA_EOD</v>
          </cell>
          <cell r="C86">
            <v>42613</v>
          </cell>
          <cell r="E86">
            <v>3.7046812397288301E-3</v>
          </cell>
          <cell r="F86">
            <v>0.99630217262540799</v>
          </cell>
        </row>
        <row r="87">
          <cell r="A87" t="str">
            <v>CAD_CORRA_EOD</v>
          </cell>
          <cell r="C87">
            <v>42704</v>
          </cell>
          <cell r="E87">
            <v>3.8235301390707999E-3</v>
          </cell>
          <cell r="F87">
            <v>0.99523459691772698</v>
          </cell>
        </row>
        <row r="88">
          <cell r="A88" t="str">
            <v>CAD_CORRA_EOD</v>
          </cell>
          <cell r="C88">
            <v>42795</v>
          </cell>
          <cell r="E88">
            <v>3.9454531333259204E-3</v>
          </cell>
          <cell r="F88">
            <v>0.99410467108245604</v>
          </cell>
        </row>
        <row r="89">
          <cell r="A89" t="str">
            <v>CAD_CORRA_EOD</v>
          </cell>
          <cell r="C89">
            <v>42886</v>
          </cell>
          <cell r="E89">
            <v>4.1692592381803398E-3</v>
          </cell>
          <cell r="F89">
            <v>0.99273885373857795</v>
          </cell>
        </row>
        <row r="90">
          <cell r="A90" t="str">
            <v>CAD_CORRA_EOD</v>
          </cell>
          <cell r="C90">
            <v>42978</v>
          </cell>
          <cell r="E90">
            <v>4.3966692252828702E-3</v>
          </cell>
          <cell r="F90">
            <v>0.99124520987774001</v>
          </cell>
        </row>
        <row r="91">
          <cell r="A91" t="str">
            <v>CAD_CORRA_EOD</v>
          </cell>
          <cell r="C91">
            <v>43343</v>
          </cell>
          <cell r="E91">
            <v>5.5506767947843903E-3</v>
          </cell>
          <cell r="F91">
            <v>0.98348584829280306</v>
          </cell>
        </row>
        <row r="92">
          <cell r="A92" t="str">
            <v>CAD_CORRA_EOD</v>
          </cell>
          <cell r="C92">
            <v>43708</v>
          </cell>
          <cell r="E92">
            <v>6.8474182891192703E-3</v>
          </cell>
          <cell r="F92">
            <v>0.97298202266746203</v>
          </cell>
        </row>
        <row r="93">
          <cell r="A93" t="str">
            <v>CAD_CORRA_EOD</v>
          </cell>
          <cell r="C93">
            <v>44073</v>
          </cell>
          <cell r="E93">
            <v>8.3636095830470596E-3</v>
          </cell>
          <cell r="F93">
            <v>0.95904426480148097</v>
          </cell>
        </row>
        <row r="94">
          <cell r="A94" t="str">
            <v>CHF_LIBOR_EOD</v>
          </cell>
          <cell r="C94">
            <v>42249</v>
          </cell>
          <cell r="E94">
            <v>-7.86786257617598E-3</v>
          </cell>
          <cell r="F94">
            <v>1.0000215560202099</v>
          </cell>
        </row>
        <row r="95">
          <cell r="A95" t="str">
            <v>CHF_LIBOR_EOD</v>
          </cell>
          <cell r="C95">
            <v>42255</v>
          </cell>
          <cell r="E95">
            <v>-8.0089847605462096E-3</v>
          </cell>
          <cell r="F95">
            <v>1.0001536087646301</v>
          </cell>
        </row>
        <row r="96">
          <cell r="A96" t="str">
            <v>CHF_LIBOR_EOD</v>
          </cell>
          <cell r="C96">
            <v>42278</v>
          </cell>
          <cell r="E96">
            <v>-7.9422072235666007E-3</v>
          </cell>
          <cell r="F96">
            <v>1.00065299726531</v>
          </cell>
        </row>
        <row r="97">
          <cell r="A97" t="str">
            <v>CHF_LIBOR_EOD</v>
          </cell>
          <cell r="C97">
            <v>42308</v>
          </cell>
          <cell r="E97">
            <v>-7.7661694939688596E-3</v>
          </cell>
          <cell r="F97">
            <v>1.0012774458414799</v>
          </cell>
        </row>
        <row r="98">
          <cell r="A98" t="str">
            <v>CHF_LIBOR_EOD</v>
          </cell>
          <cell r="C98">
            <v>42339</v>
          </cell>
          <cell r="E98">
            <v>-7.5842638400512004E-3</v>
          </cell>
          <cell r="F98">
            <v>1.00189266008311</v>
          </cell>
        </row>
        <row r="99">
          <cell r="A99" t="str">
            <v>CHF_LIBOR_EOD</v>
          </cell>
          <cell r="C99">
            <v>42430</v>
          </cell>
          <cell r="E99">
            <v>-7.5022595169940498E-3</v>
          </cell>
          <cell r="F99">
            <v>1.0037478584131601</v>
          </cell>
        </row>
        <row r="100">
          <cell r="A100" t="str">
            <v>CHF_LIBOR_EOD</v>
          </cell>
          <cell r="C100">
            <v>42521</v>
          </cell>
          <cell r="E100">
            <v>-7.5332913498434703E-3</v>
          </cell>
          <cell r="F100">
            <v>1.00565039273607</v>
          </cell>
        </row>
        <row r="101">
          <cell r="A101" t="str">
            <v>CHF_LIBOR_EOD</v>
          </cell>
          <cell r="C101">
            <v>42613</v>
          </cell>
          <cell r="E101">
            <v>-7.5349578833414704E-3</v>
          </cell>
          <cell r="F101">
            <v>1.0075634171132899</v>
          </cell>
        </row>
        <row r="102">
          <cell r="A102" t="str">
            <v>CHF_LIBOR_EOD</v>
          </cell>
          <cell r="C102">
            <v>42795</v>
          </cell>
          <cell r="E102">
            <v>-6.9662760610463099E-3</v>
          </cell>
          <cell r="F102">
            <v>1.0104945568413299</v>
          </cell>
        </row>
        <row r="103">
          <cell r="A103" t="str">
            <v>CHF_LIBOR_EOD</v>
          </cell>
          <cell r="C103">
            <v>42978</v>
          </cell>
          <cell r="E103">
            <v>-6.3211955420245996E-3</v>
          </cell>
          <cell r="F103">
            <v>1.0127226439496499</v>
          </cell>
        </row>
        <row r="104">
          <cell r="A104" t="str">
            <v>CHF_LIBOR_EOD</v>
          </cell>
          <cell r="C104">
            <v>43343</v>
          </cell>
          <cell r="E104">
            <v>-5.4978733518663099E-3</v>
          </cell>
          <cell r="F104">
            <v>1.0166303907200001</v>
          </cell>
        </row>
        <row r="105">
          <cell r="A105" t="str">
            <v>CHF_LIBOR_EOD</v>
          </cell>
          <cell r="C105">
            <v>43708</v>
          </cell>
          <cell r="E105">
            <v>-4.3806426869261702E-3</v>
          </cell>
          <cell r="F105">
            <v>1.01767699162216</v>
          </cell>
        </row>
        <row r="106">
          <cell r="A106" t="str">
            <v>CHF_LIBOR_EOD</v>
          </cell>
          <cell r="C106">
            <v>44073</v>
          </cell>
          <cell r="E106">
            <v>-3.0468373267236401E-3</v>
          </cell>
          <cell r="F106">
            <v>1.0153508183653499</v>
          </cell>
        </row>
        <row r="107">
          <cell r="A107" t="str">
            <v>CHF_LIBOR_EOD</v>
          </cell>
          <cell r="C107">
            <v>44438</v>
          </cell>
          <cell r="E107">
            <v>-1.61202355507853E-3</v>
          </cell>
          <cell r="F107">
            <v>1.0097190676601</v>
          </cell>
        </row>
        <row r="108">
          <cell r="A108" t="str">
            <v>CHF_LIBOR_EOD</v>
          </cell>
          <cell r="C108">
            <v>44803</v>
          </cell>
          <cell r="E108">
            <v>-2.2697131095659001E-4</v>
          </cell>
          <cell r="F108">
            <v>1.0015900619867999</v>
          </cell>
        </row>
        <row r="109">
          <cell r="A109" t="str">
            <v>CHF_LIBOR_EOD</v>
          </cell>
          <cell r="C109">
            <v>45168</v>
          </cell>
          <cell r="E109">
            <v>1.00356197338416E-3</v>
          </cell>
          <cell r="F109">
            <v>0.99200364650961104</v>
          </cell>
        </row>
        <row r="110">
          <cell r="A110" t="str">
            <v>CHF_LIBOR_EOD</v>
          </cell>
          <cell r="C110">
            <v>45533</v>
          </cell>
          <cell r="E110">
            <v>2.0089736758068699E-3</v>
          </cell>
          <cell r="F110">
            <v>0.98208171320912296</v>
          </cell>
        </row>
        <row r="111">
          <cell r="A111" t="str">
            <v>CHF_LIBOR_EOD</v>
          </cell>
          <cell r="C111">
            <v>45898</v>
          </cell>
          <cell r="E111">
            <v>2.8763366795118801E-3</v>
          </cell>
          <cell r="F111">
            <v>0.97164636105737701</v>
          </cell>
        </row>
        <row r="112">
          <cell r="A112" t="str">
            <v>CHF_LIBOR_EOD</v>
          </cell>
          <cell r="C112">
            <v>46628</v>
          </cell>
          <cell r="E112">
            <v>4.2890398978387197E-3</v>
          </cell>
          <cell r="F112">
            <v>0.94983358940950602</v>
          </cell>
        </row>
        <row r="113">
          <cell r="A113" t="str">
            <v>CHF_LIBOR_EOD</v>
          </cell>
          <cell r="C113">
            <v>47723</v>
          </cell>
          <cell r="E113">
            <v>5.7195116311873698E-3</v>
          </cell>
          <cell r="F113">
            <v>0.91778449165471399</v>
          </cell>
        </row>
        <row r="114">
          <cell r="A114" t="str">
            <v>CHF_LIBOR_EOD</v>
          </cell>
          <cell r="C114">
            <v>49548</v>
          </cell>
          <cell r="E114">
            <v>7.1749105132232899E-3</v>
          </cell>
          <cell r="F114">
            <v>0.86632235067375196</v>
          </cell>
        </row>
        <row r="115">
          <cell r="A115" t="str">
            <v>CHF_LIBOR_EOD</v>
          </cell>
          <cell r="C115">
            <v>51373</v>
          </cell>
          <cell r="E115">
            <v>7.7920821814723203E-3</v>
          </cell>
          <cell r="F115">
            <v>0.82299755056492196</v>
          </cell>
        </row>
        <row r="116">
          <cell r="A116" t="str">
            <v>CHF_LIBOR_EOD</v>
          </cell>
          <cell r="C116">
            <v>53198</v>
          </cell>
          <cell r="E116">
            <v>8.0464749955670208E-3</v>
          </cell>
          <cell r="F116">
            <v>0.78553186949646903</v>
          </cell>
        </row>
        <row r="117">
          <cell r="A117" t="str">
            <v>CHF_TOIS_EOD</v>
          </cell>
          <cell r="C117">
            <v>42249</v>
          </cell>
          <cell r="E117">
            <v>-5.3229554799926601E-3</v>
          </cell>
          <cell r="F117">
            <v>1.0000145835460099</v>
          </cell>
        </row>
        <row r="118">
          <cell r="A118" t="str">
            <v>CHF_TOIS_EOD</v>
          </cell>
          <cell r="C118">
            <v>42255</v>
          </cell>
          <cell r="E118">
            <v>-5.3451303372358903E-3</v>
          </cell>
          <cell r="F118">
            <v>1.0001025146032001</v>
          </cell>
        </row>
        <row r="119">
          <cell r="A119" t="str">
            <v>CHF_TOIS_EOD</v>
          </cell>
          <cell r="C119">
            <v>42262</v>
          </cell>
          <cell r="E119">
            <v>-5.3584318224221801E-3</v>
          </cell>
          <cell r="F119">
            <v>1.0002055500143301</v>
          </cell>
        </row>
        <row r="120">
          <cell r="A120" t="str">
            <v>CHF_TOIS_EOD</v>
          </cell>
          <cell r="C120">
            <v>42269</v>
          </cell>
          <cell r="E120">
            <v>-5.37173330760847E-3</v>
          </cell>
          <cell r="F120">
            <v>1.0003091063922001</v>
          </cell>
        </row>
        <row r="121">
          <cell r="A121" t="str">
            <v>CHF_TOIS_EOD</v>
          </cell>
          <cell r="C121">
            <v>42278</v>
          </cell>
          <cell r="E121">
            <v>-5.3888352171336997E-3</v>
          </cell>
          <cell r="F121">
            <v>1.0004430160657001</v>
          </cell>
        </row>
        <row r="122">
          <cell r="A122" t="str">
            <v>CHF_TOIS_EOD</v>
          </cell>
          <cell r="C122">
            <v>42308</v>
          </cell>
          <cell r="E122">
            <v>-5.5399631759880299E-3</v>
          </cell>
          <cell r="F122">
            <v>1.0009110936721599</v>
          </cell>
        </row>
        <row r="123">
          <cell r="A123" t="str">
            <v>CHF_TOIS_EOD</v>
          </cell>
          <cell r="C123">
            <v>42339</v>
          </cell>
          <cell r="E123">
            <v>-5.5923202776024996E-3</v>
          </cell>
          <cell r="F123">
            <v>1.00139522213106</v>
          </cell>
        </row>
        <row r="124">
          <cell r="A124" t="str">
            <v>CHF_TOIS_EOD</v>
          </cell>
          <cell r="C124">
            <v>42369</v>
          </cell>
          <cell r="E124">
            <v>-5.66147695314326E-3</v>
          </cell>
          <cell r="F124">
            <v>1.00187858071319</v>
          </cell>
        </row>
        <row r="125">
          <cell r="A125" t="str">
            <v>CHF_TOIS_EOD</v>
          </cell>
          <cell r="C125">
            <v>42400</v>
          </cell>
          <cell r="E125">
            <v>-5.7299250687161398E-3</v>
          </cell>
          <cell r="F125">
            <v>1.00238900972343</v>
          </cell>
        </row>
        <row r="126">
          <cell r="A126" t="str">
            <v>CHF_TOIS_EOD</v>
          </cell>
          <cell r="C126">
            <v>42430</v>
          </cell>
          <cell r="E126">
            <v>-5.7150401590413897E-3</v>
          </cell>
          <cell r="F126">
            <v>1.0028537554871999</v>
          </cell>
        </row>
        <row r="127">
          <cell r="A127" t="str">
            <v>CHF_TOIS_EOD</v>
          </cell>
          <cell r="C127">
            <v>42460</v>
          </cell>
          <cell r="E127">
            <v>-5.7200115324655097E-3</v>
          </cell>
          <cell r="F127">
            <v>1.00332783305049</v>
          </cell>
        </row>
        <row r="128">
          <cell r="A128" t="str">
            <v>CHF_TOIS_EOD</v>
          </cell>
          <cell r="C128">
            <v>42491</v>
          </cell>
          <cell r="E128">
            <v>-5.7288148547540397E-3</v>
          </cell>
          <cell r="F128">
            <v>1.00382126057874</v>
          </cell>
        </row>
        <row r="129">
          <cell r="A129" t="str">
            <v>CHF_TOIS_EOD</v>
          </cell>
          <cell r="C129">
            <v>42521</v>
          </cell>
          <cell r="E129">
            <v>-5.7427734035087902E-3</v>
          </cell>
          <cell r="F129">
            <v>1.0043045177695</v>
          </cell>
        </row>
        <row r="130">
          <cell r="A130" t="str">
            <v>CHF_TOIS_EOD</v>
          </cell>
          <cell r="C130">
            <v>42552</v>
          </cell>
          <cell r="E130">
            <v>-5.7731653311385101E-3</v>
          </cell>
          <cell r="F130">
            <v>1.0048199135537601</v>
          </cell>
        </row>
        <row r="131">
          <cell r="A131" t="str">
            <v>CHF_TOIS_EOD</v>
          </cell>
          <cell r="C131">
            <v>42582</v>
          </cell>
          <cell r="E131">
            <v>-5.7477133207333199E-3</v>
          </cell>
          <cell r="F131">
            <v>1.0052734070887299</v>
          </cell>
        </row>
        <row r="132">
          <cell r="A132" t="str">
            <v>CHF_TOIS_EOD</v>
          </cell>
          <cell r="C132">
            <v>42613</v>
          </cell>
          <cell r="E132">
            <v>-5.84926542229189E-3</v>
          </cell>
          <cell r="F132">
            <v>1.0058664057784801</v>
          </cell>
        </row>
        <row r="133">
          <cell r="A133" t="str">
            <v>CHF_TOIS_EOD</v>
          </cell>
          <cell r="C133">
            <v>42704</v>
          </cell>
          <cell r="E133">
            <v>-5.8004992474710599E-3</v>
          </cell>
          <cell r="F133">
            <v>1.0072729716309601</v>
          </cell>
        </row>
        <row r="134">
          <cell r="A134" t="str">
            <v>CHF_TOIS_EOD</v>
          </cell>
          <cell r="C134">
            <v>42795</v>
          </cell>
          <cell r="E134">
            <v>-5.7766473106831001E-3</v>
          </cell>
          <cell r="F134">
            <v>1.00869463844277</v>
          </cell>
        </row>
        <row r="135">
          <cell r="A135" t="str">
            <v>CHF_TOIS_EOD</v>
          </cell>
          <cell r="C135">
            <v>42886</v>
          </cell>
          <cell r="E135">
            <v>-5.6966646337412996E-3</v>
          </cell>
          <cell r="F135">
            <v>1.0100071980740599</v>
          </cell>
        </row>
        <row r="136">
          <cell r="A136" t="str">
            <v>CHF_TOIS_EOD</v>
          </cell>
          <cell r="C136">
            <v>42978</v>
          </cell>
          <cell r="E136">
            <v>-5.6788992576296002E-3</v>
          </cell>
          <cell r="F136">
            <v>1.0114225431956501</v>
          </cell>
        </row>
        <row r="137">
          <cell r="A137" t="str">
            <v>CHF_TOIS_EOD</v>
          </cell>
          <cell r="C137">
            <v>43343</v>
          </cell>
          <cell r="E137">
            <v>-5.1161571909710199E-3</v>
          </cell>
          <cell r="F137">
            <v>1.01546686430302</v>
          </cell>
        </row>
        <row r="138">
          <cell r="A138" t="str">
            <v>CHF_TOIS_EOD</v>
          </cell>
          <cell r="C138">
            <v>43708</v>
          </cell>
          <cell r="E138">
            <v>-4.4587830085985698E-3</v>
          </cell>
          <cell r="F138">
            <v>1.0179951277680299</v>
          </cell>
        </row>
        <row r="139">
          <cell r="A139" t="str">
            <v>CHF_TOIS_EOD</v>
          </cell>
          <cell r="C139">
            <v>44073</v>
          </cell>
          <cell r="E139">
            <v>-3.5820539993913301E-3</v>
          </cell>
          <cell r="F139">
            <v>1.0180716207215601</v>
          </cell>
        </row>
        <row r="140">
          <cell r="A140" t="str">
            <v>CHF_TOIS_EOD</v>
          </cell>
          <cell r="C140">
            <v>44438</v>
          </cell>
          <cell r="E140">
            <v>-2.4640643039907E-3</v>
          </cell>
          <cell r="F140">
            <v>1.01489421544303</v>
          </cell>
        </row>
        <row r="141">
          <cell r="A141" t="str">
            <v>CHF_TOIS_EOD</v>
          </cell>
          <cell r="C141">
            <v>44803</v>
          </cell>
          <cell r="E141">
            <v>-1.3257323154167301E-3</v>
          </cell>
          <cell r="F141">
            <v>1.00932332009063</v>
          </cell>
        </row>
        <row r="142">
          <cell r="A142" t="str">
            <v>CHF_TOIS_EOD</v>
          </cell>
          <cell r="C142">
            <v>45168</v>
          </cell>
          <cell r="E142">
            <v>-2.488405516715E-4</v>
          </cell>
          <cell r="F142">
            <v>1.00199270722074</v>
          </cell>
        </row>
        <row r="143">
          <cell r="A143" t="str">
            <v>CHF_TOIS_EOD</v>
          </cell>
          <cell r="C143">
            <v>45533</v>
          </cell>
          <cell r="E143">
            <v>6.7694516749776997E-4</v>
          </cell>
          <cell r="F143">
            <v>0.99392601517670898</v>
          </cell>
        </row>
        <row r="144">
          <cell r="A144" t="str">
            <v>CHF_TOIS_EOD</v>
          </cell>
          <cell r="C144">
            <v>45898</v>
          </cell>
          <cell r="E144">
            <v>1.50289283819176E-3</v>
          </cell>
          <cell r="F144">
            <v>0.985083442320834</v>
          </cell>
        </row>
        <row r="145">
          <cell r="A145" t="str">
            <v>CHF_TOIS_EOD</v>
          </cell>
          <cell r="C145">
            <v>46628</v>
          </cell>
          <cell r="E145">
            <v>2.9829605368277101E-3</v>
          </cell>
          <cell r="F145">
            <v>0.96483755708309404</v>
          </cell>
        </row>
        <row r="146">
          <cell r="A146" t="str">
            <v>CHF_TOIS_EOD</v>
          </cell>
          <cell r="C146">
            <v>47723</v>
          </cell>
          <cell r="E146">
            <v>4.5301798906046296E-3</v>
          </cell>
          <cell r="F146">
            <v>0.93430466667586498</v>
          </cell>
        </row>
        <row r="147">
          <cell r="A147" t="str">
            <v>CHF_TOIS_EOD</v>
          </cell>
          <cell r="C147">
            <v>49548</v>
          </cell>
          <cell r="E147">
            <v>6.0952233583714197E-3</v>
          </cell>
          <cell r="F147">
            <v>0.88523293327280805</v>
          </cell>
        </row>
        <row r="148">
          <cell r="A148" t="str">
            <v>CHF_TOIS_EOD</v>
          </cell>
          <cell r="C148">
            <v>51373</v>
          </cell>
          <cell r="E148">
            <v>6.8365329925141301E-3</v>
          </cell>
          <cell r="F148">
            <v>0.84289462835520901</v>
          </cell>
        </row>
        <row r="149">
          <cell r="A149" t="str">
            <v>CHF_TOIS_EOD</v>
          </cell>
          <cell r="C149">
            <v>53198</v>
          </cell>
          <cell r="E149">
            <v>7.0854899007932E-3</v>
          </cell>
          <cell r="F149">
            <v>0.80850800656758803</v>
          </cell>
        </row>
        <row r="150">
          <cell r="A150" t="str">
            <v>CZK_PRIBOR_EOD</v>
          </cell>
          <cell r="C150">
            <v>42249</v>
          </cell>
          <cell r="E150">
            <v>1.4194416844029499E-3</v>
          </cell>
          <cell r="F150">
            <v>0.99999611112623399</v>
          </cell>
        </row>
        <row r="151">
          <cell r="A151" t="str">
            <v>CZK_PRIBOR_EOD</v>
          </cell>
          <cell r="C151">
            <v>42255</v>
          </cell>
          <cell r="E151">
            <v>1.47575805693709E-3</v>
          </cell>
          <cell r="F151">
            <v>0.99997169819119303</v>
          </cell>
        </row>
        <row r="152">
          <cell r="A152" t="str">
            <v>CZK_PRIBOR_EOD</v>
          </cell>
          <cell r="C152">
            <v>42278</v>
          </cell>
          <cell r="E152">
            <v>2.0731412320252E-3</v>
          </cell>
          <cell r="F152">
            <v>0.99982961934667702</v>
          </cell>
        </row>
        <row r="153">
          <cell r="A153" t="str">
            <v>CZK_PRIBOR_EOD</v>
          </cell>
          <cell r="C153">
            <v>42308</v>
          </cell>
          <cell r="E153">
            <v>2.3781125674742299E-3</v>
          </cell>
          <cell r="F153">
            <v>0.99960915378645798</v>
          </cell>
        </row>
        <row r="154">
          <cell r="A154" t="str">
            <v>CZK_PRIBOR_EOD</v>
          </cell>
          <cell r="C154">
            <v>42339</v>
          </cell>
          <cell r="E154">
            <v>3.0578431108939401E-3</v>
          </cell>
          <cell r="F154">
            <v>0.99923792416276902</v>
          </cell>
        </row>
        <row r="155">
          <cell r="A155" t="str">
            <v>CZK_PRIBOR_EOD</v>
          </cell>
          <cell r="C155">
            <v>42430</v>
          </cell>
          <cell r="E155">
            <v>3.1316680848854201E-3</v>
          </cell>
          <cell r="F155">
            <v>0.99843967448943505</v>
          </cell>
        </row>
        <row r="156">
          <cell r="A156" t="str">
            <v>CZK_PRIBOR_EOD</v>
          </cell>
          <cell r="C156">
            <v>42521</v>
          </cell>
          <cell r="E156">
            <v>2.9877766927934998E-3</v>
          </cell>
          <cell r="F156">
            <v>0.99776780181563096</v>
          </cell>
        </row>
        <row r="157">
          <cell r="A157" t="str">
            <v>CZK_PRIBOR_EOD</v>
          </cell>
          <cell r="C157">
            <v>42613</v>
          </cell>
          <cell r="E157">
            <v>2.86044791806201E-3</v>
          </cell>
          <cell r="F157">
            <v>0.99714363926509697</v>
          </cell>
        </row>
        <row r="158">
          <cell r="A158" t="str">
            <v>CZK_PRIBOR_EOD</v>
          </cell>
          <cell r="C158">
            <v>42795</v>
          </cell>
          <cell r="E158">
            <v>3.21081000824392E-3</v>
          </cell>
          <cell r="F158">
            <v>0.99519974160106095</v>
          </cell>
        </row>
        <row r="159">
          <cell r="A159" t="str">
            <v>CZK_PRIBOR_EOD</v>
          </cell>
          <cell r="C159">
            <v>42978</v>
          </cell>
          <cell r="E159">
            <v>3.5801616593628101E-3</v>
          </cell>
          <cell r="F159">
            <v>0.99286525072042098</v>
          </cell>
        </row>
        <row r="160">
          <cell r="A160" t="str">
            <v>CZK_PRIBOR_EOD</v>
          </cell>
          <cell r="C160">
            <v>43343</v>
          </cell>
          <cell r="E160">
            <v>4.3932626266113004E-3</v>
          </cell>
          <cell r="F160">
            <v>0.98690668520857505</v>
          </cell>
        </row>
        <row r="161">
          <cell r="A161" t="str">
            <v>CZK_PRIBOR_EOD</v>
          </cell>
          <cell r="C161">
            <v>43708</v>
          </cell>
          <cell r="E161">
            <v>5.5408855887004796E-3</v>
          </cell>
          <cell r="F161">
            <v>0.97808026442095097</v>
          </cell>
        </row>
        <row r="162">
          <cell r="A162" t="str">
            <v>CZK_PRIBOR_EOD</v>
          </cell>
          <cell r="C162">
            <v>44073</v>
          </cell>
          <cell r="E162">
            <v>6.7431854395249204E-3</v>
          </cell>
          <cell r="F162">
            <v>0.96684612031710104</v>
          </cell>
        </row>
        <row r="163">
          <cell r="A163" t="str">
            <v>CZK_PRIBOR_EOD</v>
          </cell>
          <cell r="C163">
            <v>44438</v>
          </cell>
          <cell r="E163">
            <v>7.8406181463607193E-3</v>
          </cell>
          <cell r="F163">
            <v>0.95404569641191395</v>
          </cell>
        </row>
        <row r="164">
          <cell r="A164" t="str">
            <v>CZK_PRIBOR_EOD</v>
          </cell>
          <cell r="C164">
            <v>44803</v>
          </cell>
          <cell r="E164">
            <v>8.8734978545083696E-3</v>
          </cell>
          <cell r="F164">
            <v>0.93977529047532604</v>
          </cell>
        </row>
        <row r="165">
          <cell r="A165" t="str">
            <v>CZK_PRIBOR_EOD</v>
          </cell>
          <cell r="C165">
            <v>45168</v>
          </cell>
          <cell r="E165">
            <v>9.9408807507237393E-3</v>
          </cell>
          <cell r="F165">
            <v>0.92355304120991999</v>
          </cell>
        </row>
        <row r="166">
          <cell r="A166" t="str">
            <v>CZK_PRIBOR_EOD</v>
          </cell>
          <cell r="C166">
            <v>45533</v>
          </cell>
          <cell r="E166">
            <v>1.1067101495042701E-2</v>
          </cell>
          <cell r="F166">
            <v>0.90519588294918596</v>
          </cell>
        </row>
        <row r="167">
          <cell r="A167" t="str">
            <v>CZK_PRIBOR_EOD</v>
          </cell>
          <cell r="C167">
            <v>45898</v>
          </cell>
          <cell r="E167">
            <v>1.19661063815324E-2</v>
          </cell>
          <cell r="F167">
            <v>0.88722109709555297</v>
          </cell>
        </row>
        <row r="168">
          <cell r="A168" t="str">
            <v>CZK_PRIBOR_EOD</v>
          </cell>
          <cell r="C168">
            <v>46628</v>
          </cell>
          <cell r="E168">
            <v>1.34582117107802E-2</v>
          </cell>
          <cell r="F168">
            <v>0.85086777328099905</v>
          </cell>
        </row>
        <row r="169">
          <cell r="A169" t="str">
            <v>CZK_PRIBOR_EOD</v>
          </cell>
          <cell r="C169">
            <v>47723</v>
          </cell>
          <cell r="E169">
            <v>1.5204820590343801E-2</v>
          </cell>
          <cell r="F169">
            <v>0.79606669508290795</v>
          </cell>
        </row>
        <row r="170">
          <cell r="A170" t="str">
            <v>CZK_PRIBOR_EOD</v>
          </cell>
          <cell r="C170">
            <v>49548</v>
          </cell>
          <cell r="E170">
            <v>1.6881714434105299E-2</v>
          </cell>
          <cell r="F170">
            <v>0.71345615918581895</v>
          </cell>
        </row>
        <row r="171">
          <cell r="A171" t="str">
            <v>CZK_PRIBOR_EOD</v>
          </cell>
          <cell r="C171">
            <v>51373</v>
          </cell>
          <cell r="E171">
            <v>1.6743538472467599E-2</v>
          </cell>
          <cell r="F171">
            <v>0.65797492136402502</v>
          </cell>
        </row>
        <row r="172">
          <cell r="A172" t="str">
            <v>CZK_PRIBOR_EOD</v>
          </cell>
          <cell r="C172">
            <v>53198</v>
          </cell>
          <cell r="E172">
            <v>1.6667872680056699E-2</v>
          </cell>
          <cell r="F172">
            <v>0.60650871558669694</v>
          </cell>
        </row>
        <row r="173">
          <cell r="A173" t="str">
            <v>DKK_CIBOR_EOD</v>
          </cell>
          <cell r="C173">
            <v>42249</v>
          </cell>
          <cell r="E173">
            <v>-4.1397318091262597E-3</v>
          </cell>
          <cell r="F173">
            <v>1.0000113417953</v>
          </cell>
        </row>
        <row r="174">
          <cell r="A174" t="str">
            <v>DKK_CIBOR_EOD</v>
          </cell>
          <cell r="C174">
            <v>42255</v>
          </cell>
          <cell r="E174">
            <v>-2.8228566217397499E-3</v>
          </cell>
          <cell r="F174">
            <v>1.0000541384417401</v>
          </cell>
        </row>
        <row r="175">
          <cell r="A175" t="str">
            <v>DKK_CIBOR_EOD</v>
          </cell>
          <cell r="C175">
            <v>42278</v>
          </cell>
          <cell r="E175">
            <v>-2.6803461562624098E-3</v>
          </cell>
          <cell r="F175">
            <v>1.0002203266921601</v>
          </cell>
        </row>
        <row r="176">
          <cell r="A176" t="str">
            <v>DKK_CIBOR_EOD</v>
          </cell>
          <cell r="C176">
            <v>42308</v>
          </cell>
          <cell r="E176">
            <v>-1.86774539341075E-3</v>
          </cell>
          <cell r="F176">
            <v>1.0003070737775199</v>
          </cell>
        </row>
        <row r="177">
          <cell r="A177" t="str">
            <v>DKK_CIBOR_EOD</v>
          </cell>
          <cell r="C177">
            <v>42339</v>
          </cell>
          <cell r="E177">
            <v>-1.02805793846403E-3</v>
          </cell>
          <cell r="F177">
            <v>1.0002563431856399</v>
          </cell>
        </row>
        <row r="178">
          <cell r="A178" t="str">
            <v>DKK_CIBOR_EOD</v>
          </cell>
          <cell r="C178">
            <v>42430</v>
          </cell>
          <cell r="E178">
            <v>-1.6286602610187E-4</v>
          </cell>
          <cell r="F178">
            <v>1.00008121320652</v>
          </cell>
        </row>
        <row r="179">
          <cell r="A179" t="str">
            <v>DKK_CIBOR_EOD</v>
          </cell>
          <cell r="C179">
            <v>42521</v>
          </cell>
          <cell r="E179">
            <v>2.2767704246869999E-4</v>
          </cell>
          <cell r="F179">
            <v>0.99982972454619901</v>
          </cell>
        </row>
        <row r="180">
          <cell r="A180" t="str">
            <v>DKK_CIBOR_EOD</v>
          </cell>
          <cell r="C180">
            <v>42613</v>
          </cell>
          <cell r="E180">
            <v>5.3094938171793001E-4</v>
          </cell>
          <cell r="F180">
            <v>0.99946919154696201</v>
          </cell>
        </row>
        <row r="181">
          <cell r="A181" t="str">
            <v>DKK_CIBOR_EOD</v>
          </cell>
          <cell r="C181">
            <v>42795</v>
          </cell>
          <cell r="E181">
            <v>1.0736378076502001E-3</v>
          </cell>
          <cell r="F181">
            <v>0.99839230774922705</v>
          </cell>
        </row>
        <row r="182">
          <cell r="A182" t="str">
            <v>DKK_CIBOR_EOD</v>
          </cell>
          <cell r="C182">
            <v>42978</v>
          </cell>
          <cell r="E182">
            <v>3.1724784986325002E-3</v>
          </cell>
          <cell r="F182">
            <v>0.99367512973677596</v>
          </cell>
        </row>
        <row r="183">
          <cell r="A183" t="str">
            <v>DKK_CIBOR_EOD</v>
          </cell>
          <cell r="C183">
            <v>43343</v>
          </cell>
          <cell r="E183">
            <v>4.4663167135458003E-3</v>
          </cell>
          <cell r="F183">
            <v>0.98669041620811004</v>
          </cell>
        </row>
        <row r="184">
          <cell r="A184" t="str">
            <v>DKK_CIBOR_EOD</v>
          </cell>
          <cell r="C184">
            <v>43708</v>
          </cell>
          <cell r="E184">
            <v>6.1028434597905799E-3</v>
          </cell>
          <cell r="F184">
            <v>0.97588417395369198</v>
          </cell>
        </row>
        <row r="185">
          <cell r="A185" t="str">
            <v>DKK_CIBOR_EOD</v>
          </cell>
          <cell r="C185">
            <v>44073</v>
          </cell>
          <cell r="E185">
            <v>7.7555802951795004E-3</v>
          </cell>
          <cell r="F185">
            <v>0.96196433628167999</v>
          </cell>
        </row>
        <row r="186">
          <cell r="A186" t="str">
            <v>DKK_CIBOR_EOD</v>
          </cell>
          <cell r="C186">
            <v>44438</v>
          </cell>
          <cell r="E186">
            <v>9.3035605929509806E-3</v>
          </cell>
          <cell r="F186">
            <v>0.94570805872511898</v>
          </cell>
        </row>
        <row r="187">
          <cell r="A187" t="str">
            <v>DKK_CIBOR_EOD</v>
          </cell>
          <cell r="C187">
            <v>44803</v>
          </cell>
          <cell r="E187">
            <v>1.08137638704734E-2</v>
          </cell>
          <cell r="F187">
            <v>0.927097679727378</v>
          </cell>
        </row>
        <row r="188">
          <cell r="A188" t="str">
            <v>DKK_CIBOR_EOD</v>
          </cell>
          <cell r="C188">
            <v>45168</v>
          </cell>
          <cell r="E188">
            <v>1.2265061614306899E-2</v>
          </cell>
          <cell r="F188">
            <v>0.90653966556646604</v>
          </cell>
        </row>
        <row r="189">
          <cell r="A189" t="str">
            <v>DKK_CIBOR_EOD</v>
          </cell>
          <cell r="C189">
            <v>45533</v>
          </cell>
          <cell r="E189">
            <v>1.35933406796497E-2</v>
          </cell>
          <cell r="F189">
            <v>0.884847410709791</v>
          </cell>
        </row>
        <row r="190">
          <cell r="A190" t="str">
            <v>DKK_CIBOR_EOD</v>
          </cell>
          <cell r="C190">
            <v>45898</v>
          </cell>
          <cell r="E190">
            <v>1.47510007127689E-2</v>
          </cell>
          <cell r="F190">
            <v>0.86285380358998198</v>
          </cell>
        </row>
        <row r="191">
          <cell r="A191" t="str">
            <v>DKK_CIBOR_EOD</v>
          </cell>
          <cell r="C191">
            <v>46628</v>
          </cell>
          <cell r="E191">
            <v>1.6568568638587699E-2</v>
          </cell>
          <cell r="F191">
            <v>0.81969511104516302</v>
          </cell>
        </row>
        <row r="192">
          <cell r="A192" t="str">
            <v>DKK_CIBOR_EOD</v>
          </cell>
          <cell r="C192">
            <v>47723</v>
          </cell>
          <cell r="E192">
            <v>1.84638494406081E-2</v>
          </cell>
          <cell r="F192">
            <v>0.75808653195062004</v>
          </cell>
        </row>
        <row r="193">
          <cell r="A193" t="str">
            <v>DKK_CIBOR_EOD</v>
          </cell>
          <cell r="C193">
            <v>49548</v>
          </cell>
          <cell r="E193">
            <v>1.9917811966398798E-2</v>
          </cell>
          <cell r="F193">
            <v>0.67142279784671199</v>
          </cell>
        </row>
        <row r="194">
          <cell r="A194" t="str">
            <v>DKK_CIBOR_EOD</v>
          </cell>
          <cell r="C194">
            <v>51373</v>
          </cell>
          <cell r="E194">
            <v>2.0058791159024598E-2</v>
          </cell>
          <cell r="F194">
            <v>0.60563984850907604</v>
          </cell>
        </row>
        <row r="195">
          <cell r="A195" t="str">
            <v>DKK_CIBOR_EOD</v>
          </cell>
          <cell r="C195">
            <v>53198</v>
          </cell>
          <cell r="E195">
            <v>1.99707026034339E-2</v>
          </cell>
          <cell r="F195">
            <v>0.549294210699937</v>
          </cell>
        </row>
        <row r="196">
          <cell r="A196" t="str">
            <v>EUR_EONIA_EOD</v>
          </cell>
          <cell r="C196">
            <v>42249</v>
          </cell>
          <cell r="E196">
            <v>-1.2673633113434301E-3</v>
          </cell>
          <cell r="F196">
            <v>1.0000034722342801</v>
          </cell>
        </row>
        <row r="197">
          <cell r="A197" t="str">
            <v>EUR_EONIA_EOD</v>
          </cell>
          <cell r="C197">
            <v>42255</v>
          </cell>
          <cell r="E197">
            <v>-1.3068006433373501E-3</v>
          </cell>
          <cell r="F197">
            <v>1.0000250622442</v>
          </cell>
        </row>
        <row r="198">
          <cell r="A198" t="str">
            <v>EUR_EONIA_EOD</v>
          </cell>
          <cell r="C198">
            <v>42262</v>
          </cell>
          <cell r="E198">
            <v>-1.30216747398697E-3</v>
          </cell>
          <cell r="F198">
            <v>1.0000499473970199</v>
          </cell>
        </row>
        <row r="199">
          <cell r="A199" t="str">
            <v>EUR_EONIA_EOD</v>
          </cell>
          <cell r="C199">
            <v>42269</v>
          </cell>
          <cell r="E199">
            <v>-1.2915357186985799E-3</v>
          </cell>
          <cell r="F199">
            <v>1.00007431029537</v>
          </cell>
        </row>
        <row r="200">
          <cell r="A200" t="str">
            <v>EUR_EONIA_EOD</v>
          </cell>
          <cell r="C200">
            <v>42278</v>
          </cell>
          <cell r="E200">
            <v>-1.2707741099832199E-3</v>
          </cell>
          <cell r="F200">
            <v>1.00010445264192</v>
          </cell>
        </row>
        <row r="201">
          <cell r="A201" t="str">
            <v>EUR_EONIA_EOD</v>
          </cell>
          <cell r="C201">
            <v>42308</v>
          </cell>
          <cell r="E201">
            <v>-1.30627699034693E-3</v>
          </cell>
          <cell r="F201">
            <v>1.0002147535204</v>
          </cell>
        </row>
        <row r="202">
          <cell r="A202" t="str">
            <v>EUR_EONIA_EOD</v>
          </cell>
          <cell r="C202">
            <v>42339</v>
          </cell>
          <cell r="E202">
            <v>-1.32375756378599E-3</v>
          </cell>
          <cell r="F202">
            <v>1.00033008717447</v>
          </cell>
        </row>
        <row r="203">
          <cell r="A203" t="str">
            <v>EUR_EONIA_EOD</v>
          </cell>
          <cell r="C203">
            <v>42369</v>
          </cell>
          <cell r="E203">
            <v>-1.30677398841517E-3</v>
          </cell>
          <cell r="F203">
            <v>1.0004332983743001</v>
          </cell>
        </row>
        <row r="204">
          <cell r="A204" t="str">
            <v>EUR_EONIA_EOD</v>
          </cell>
          <cell r="C204">
            <v>42400</v>
          </cell>
          <cell r="E204">
            <v>-1.3389380708056799E-3</v>
          </cell>
          <cell r="F204">
            <v>1.0005577406487201</v>
          </cell>
        </row>
        <row r="205">
          <cell r="A205" t="str">
            <v>EUR_EONIA_EOD</v>
          </cell>
          <cell r="C205">
            <v>42430</v>
          </cell>
          <cell r="E205">
            <v>-1.36636432413592E-3</v>
          </cell>
          <cell r="F205">
            <v>1.0006815425747899</v>
          </cell>
        </row>
        <row r="206">
          <cell r="A206" t="str">
            <v>EUR_EONIA_EOD</v>
          </cell>
          <cell r="C206">
            <v>42460</v>
          </cell>
          <cell r="E206">
            <v>-1.3793205634570699E-3</v>
          </cell>
          <cell r="F206">
            <v>1.000801460613</v>
          </cell>
        </row>
        <row r="207">
          <cell r="A207" t="str">
            <v>EUR_EONIA_EOD</v>
          </cell>
          <cell r="C207">
            <v>42491</v>
          </cell>
          <cell r="E207">
            <v>-1.3857947069159601E-3</v>
          </cell>
          <cell r="F207">
            <v>1.00092302329606</v>
          </cell>
        </row>
        <row r="208">
          <cell r="A208" t="str">
            <v>EUR_EONIA_EOD</v>
          </cell>
          <cell r="C208">
            <v>42521</v>
          </cell>
          <cell r="E208">
            <v>-1.3977042062978699E-3</v>
          </cell>
          <cell r="F208">
            <v>1.0010459527872599</v>
          </cell>
        </row>
        <row r="209">
          <cell r="A209" t="str">
            <v>EUR_EONIA_EOD</v>
          </cell>
          <cell r="C209">
            <v>42552</v>
          </cell>
          <cell r="E209">
            <v>-1.40593540189844E-3</v>
          </cell>
          <cell r="F209">
            <v>1.0011716567093301</v>
          </cell>
        </row>
        <row r="210">
          <cell r="A210" t="str">
            <v>EUR_EONIA_EOD</v>
          </cell>
          <cell r="C210">
            <v>42582</v>
          </cell>
          <cell r="E210">
            <v>-1.4514878229549999E-3</v>
          </cell>
          <cell r="F210">
            <v>1.00132909323756</v>
          </cell>
        </row>
        <row r="211">
          <cell r="A211" t="str">
            <v>EUR_EONIA_EOD</v>
          </cell>
          <cell r="C211">
            <v>42613</v>
          </cell>
          <cell r="E211">
            <v>-1.45663247652398E-3</v>
          </cell>
          <cell r="F211">
            <v>1.0014576938809101</v>
          </cell>
        </row>
        <row r="212">
          <cell r="A212" t="str">
            <v>EUR_EONIA_EOD</v>
          </cell>
          <cell r="C212">
            <v>42704</v>
          </cell>
          <cell r="E212">
            <v>-1.4598786963751799E-3</v>
          </cell>
          <cell r="F212">
            <v>1.0018255126767499</v>
          </cell>
        </row>
        <row r="213">
          <cell r="A213" t="str">
            <v>EUR_EONIA_EOD</v>
          </cell>
          <cell r="C213">
            <v>42795</v>
          </cell>
          <cell r="E213">
            <v>-1.4239264547882E-3</v>
          </cell>
          <cell r="F213">
            <v>1.0021362175664501</v>
          </cell>
        </row>
        <row r="214">
          <cell r="A214" t="str">
            <v>EUR_EONIA_EOD</v>
          </cell>
          <cell r="C214">
            <v>42886</v>
          </cell>
          <cell r="E214">
            <v>-1.33383832949195E-3</v>
          </cell>
          <cell r="F214">
            <v>1.00233419631728</v>
          </cell>
        </row>
        <row r="215">
          <cell r="A215" t="str">
            <v>EUR_EONIA_EOD</v>
          </cell>
          <cell r="C215">
            <v>42978</v>
          </cell>
          <cell r="E215">
            <v>-1.1983936743259699E-3</v>
          </cell>
          <cell r="F215">
            <v>1.0023996619395801</v>
          </cell>
        </row>
        <row r="216">
          <cell r="A216" t="str">
            <v>EUR_EONIA_EOD</v>
          </cell>
          <cell r="C216">
            <v>43343</v>
          </cell>
          <cell r="E216">
            <v>-4.9640468401174003E-4</v>
          </cell>
          <cell r="F216">
            <v>1.0014903234819399</v>
          </cell>
        </row>
        <row r="217">
          <cell r="A217" t="str">
            <v>EUR_EONIA_EOD</v>
          </cell>
          <cell r="C217">
            <v>43708</v>
          </cell>
          <cell r="E217">
            <v>6.8124560405300003E-4</v>
          </cell>
          <cell r="F217">
            <v>0.99727872697826203</v>
          </cell>
        </row>
        <row r="218">
          <cell r="A218" t="str">
            <v>EUR_EONIA_EOD</v>
          </cell>
          <cell r="C218">
            <v>44073</v>
          </cell>
          <cell r="E218">
            <v>2.0601312340945699E-3</v>
          </cell>
          <cell r="F218">
            <v>0.98975221390043999</v>
          </cell>
        </row>
        <row r="219">
          <cell r="A219" t="str">
            <v>EUR_EONIA_EOD</v>
          </cell>
          <cell r="C219">
            <v>44438</v>
          </cell>
          <cell r="E219">
            <v>3.5558667453576402E-3</v>
          </cell>
          <cell r="F219">
            <v>0.97889078491626202</v>
          </cell>
        </row>
        <row r="220">
          <cell r="A220" t="str">
            <v>EUR_EONIA_EOD</v>
          </cell>
          <cell r="C220">
            <v>44803</v>
          </cell>
          <cell r="E220">
            <v>5.0732183829549603E-3</v>
          </cell>
          <cell r="F220">
            <v>0.96511064259118795</v>
          </cell>
        </row>
        <row r="221">
          <cell r="A221" t="str">
            <v>EUR_EONIA_EOD</v>
          </cell>
          <cell r="C221">
            <v>45168</v>
          </cell>
          <cell r="E221">
            <v>6.5390081618053198E-3</v>
          </cell>
          <cell r="F221">
            <v>0.94903266047080403</v>
          </cell>
        </row>
        <row r="222">
          <cell r="A222" t="str">
            <v>EUR_EONIA_EOD</v>
          </cell>
          <cell r="C222">
            <v>45533</v>
          </cell>
          <cell r="E222">
            <v>7.9018338525330602E-3</v>
          </cell>
          <cell r="F222">
            <v>0.93135337878590496</v>
          </cell>
        </row>
        <row r="223">
          <cell r="A223" t="str">
            <v>EUR_EONIA_EOD</v>
          </cell>
          <cell r="C223">
            <v>45898</v>
          </cell>
          <cell r="E223">
            <v>9.1144453128036602E-3</v>
          </cell>
          <cell r="F223">
            <v>0.91288583216035102</v>
          </cell>
        </row>
        <row r="224">
          <cell r="A224" t="str">
            <v>EUR_EONIA_EOD</v>
          </cell>
          <cell r="C224">
            <v>46628</v>
          </cell>
          <cell r="E224">
            <v>1.11075664462938E-2</v>
          </cell>
          <cell r="F224">
            <v>0.875210546187565</v>
          </cell>
        </row>
        <row r="225">
          <cell r="A225" t="str">
            <v>EUR_EONIA_EOD</v>
          </cell>
          <cell r="C225">
            <v>47723</v>
          </cell>
          <cell r="E225">
            <v>1.3250128249896201E-2</v>
          </cell>
          <cell r="F225">
            <v>0.81975322941881201</v>
          </cell>
        </row>
        <row r="226">
          <cell r="A226" t="str">
            <v>EUR_EONIA_EOD</v>
          </cell>
          <cell r="C226">
            <v>49548</v>
          </cell>
          <cell r="E226">
            <v>1.50559852411516E-2</v>
          </cell>
          <cell r="F226">
            <v>0.73998918717005802</v>
          </cell>
        </row>
        <row r="227">
          <cell r="A227" t="str">
            <v>EUR_EONIA_EOD</v>
          </cell>
          <cell r="C227">
            <v>51373</v>
          </cell>
          <cell r="E227">
            <v>1.55698822591062E-2</v>
          </cell>
          <cell r="F227">
            <v>0.67756685205413303</v>
          </cell>
        </row>
        <row r="228">
          <cell r="A228" t="str">
            <v>EUR_EONIA_EOD</v>
          </cell>
          <cell r="C228">
            <v>53198</v>
          </cell>
          <cell r="E228">
            <v>1.57640039737444E-2</v>
          </cell>
          <cell r="F228">
            <v>0.62317984928669401</v>
          </cell>
        </row>
        <row r="229">
          <cell r="A229" t="str">
            <v>EUR_EONIA_EOD</v>
          </cell>
          <cell r="C229">
            <v>55023</v>
          </cell>
          <cell r="E229">
            <v>1.59209593580645E-2</v>
          </cell>
          <cell r="F229">
            <v>0.57279145721191704</v>
          </cell>
        </row>
        <row r="230">
          <cell r="A230" t="str">
            <v>EUR_EONIA_EOD</v>
          </cell>
          <cell r="C230">
            <v>56848</v>
          </cell>
          <cell r="E230">
            <v>1.6077698828977399E-2</v>
          </cell>
          <cell r="F230">
            <v>0.525656167908787</v>
          </cell>
        </row>
        <row r="231">
          <cell r="A231" t="str">
            <v>EUR_EONIA_EOD</v>
          </cell>
          <cell r="C231">
            <v>58673</v>
          </cell>
          <cell r="E231">
            <v>1.5877317572390699E-2</v>
          </cell>
          <cell r="F231">
            <v>0.489446904981088</v>
          </cell>
        </row>
        <row r="232">
          <cell r="A232" t="str">
            <v>EUR_EONIA_EOD</v>
          </cell>
          <cell r="C232">
            <v>60498</v>
          </cell>
          <cell r="E232">
            <v>1.5674572582362101E-2</v>
          </cell>
          <cell r="F232">
            <v>0.45669996788169498</v>
          </cell>
        </row>
        <row r="233">
          <cell r="A233" t="str">
            <v>EUR_EURIBOR_EOD</v>
          </cell>
          <cell r="C233">
            <v>42249</v>
          </cell>
          <cell r="E233">
            <v>-1.1152794816851599E-3</v>
          </cell>
          <cell r="F233">
            <v>1.00000305556489</v>
          </cell>
        </row>
        <row r="234">
          <cell r="A234" t="str">
            <v>EUR_EURIBOR_EOD</v>
          </cell>
          <cell r="C234">
            <v>42255</v>
          </cell>
          <cell r="E234">
            <v>-1.30116936328498E-3</v>
          </cell>
          <cell r="F234">
            <v>1.00002495424435</v>
          </cell>
        </row>
        <row r="235">
          <cell r="A235" t="str">
            <v>EUR_EURIBOR_EOD</v>
          </cell>
          <cell r="C235">
            <v>42278</v>
          </cell>
          <cell r="E235">
            <v>-1.18415372101807E-3</v>
          </cell>
          <cell r="F235">
            <v>1.0000973324395901</v>
          </cell>
        </row>
        <row r="236">
          <cell r="A236" t="str">
            <v>EUR_EURIBOR_EOD</v>
          </cell>
          <cell r="C236">
            <v>42308</v>
          </cell>
          <cell r="E236">
            <v>-9.1076572827997995E-4</v>
          </cell>
          <cell r="F236">
            <v>1.00014972612207</v>
          </cell>
        </row>
        <row r="237">
          <cell r="A237" t="str">
            <v>EUR_EURIBOR_EOD</v>
          </cell>
          <cell r="C237">
            <v>42339</v>
          </cell>
          <cell r="E237">
            <v>-6.2826480245061996E-4</v>
          </cell>
          <cell r="F237">
            <v>1.0001566481502999</v>
          </cell>
        </row>
        <row r="238">
          <cell r="A238" t="str">
            <v>EUR_EURIBOR_EOD</v>
          </cell>
          <cell r="C238">
            <v>42430</v>
          </cell>
          <cell r="E238">
            <v>-4.4040078539912001E-4</v>
          </cell>
          <cell r="F238">
            <v>1.0002196212171599</v>
          </cell>
        </row>
        <row r="239">
          <cell r="A239" t="str">
            <v>EUR_EURIBOR_EOD</v>
          </cell>
          <cell r="C239">
            <v>42521</v>
          </cell>
          <cell r="E239">
            <v>-3.9942741562429003E-4</v>
          </cell>
          <cell r="F239">
            <v>1.0002987944506301</v>
          </cell>
        </row>
        <row r="240">
          <cell r="A240" t="str">
            <v>EUR_EURIBOR_EOD</v>
          </cell>
          <cell r="C240">
            <v>42613</v>
          </cell>
          <cell r="E240">
            <v>-3.6887413230971E-4</v>
          </cell>
          <cell r="F240">
            <v>1.0003689421747399</v>
          </cell>
        </row>
        <row r="241">
          <cell r="A241" t="str">
            <v>EUR_EURIBOR_EOD</v>
          </cell>
          <cell r="C241">
            <v>42795</v>
          </cell>
          <cell r="E241">
            <v>-2.3612445100962E-4</v>
          </cell>
          <cell r="F241">
            <v>1.00035392583534</v>
          </cell>
        </row>
        <row r="242">
          <cell r="A242" t="str">
            <v>EUR_EURIBOR_EOD</v>
          </cell>
          <cell r="C242">
            <v>42978</v>
          </cell>
          <cell r="E242">
            <v>2.1909556782040002E-5</v>
          </cell>
          <cell r="F242">
            <v>0.99995618184647905</v>
          </cell>
        </row>
        <row r="243">
          <cell r="A243" t="str">
            <v>EUR_EURIBOR_EOD</v>
          </cell>
          <cell r="C243">
            <v>43343</v>
          </cell>
          <cell r="E243">
            <v>8.4929400917900001E-4</v>
          </cell>
          <cell r="F243">
            <v>0.99745536106894905</v>
          </cell>
        </row>
        <row r="244">
          <cell r="A244" t="str">
            <v>EUR_EURIBOR_EOD</v>
          </cell>
          <cell r="C244">
            <v>43708</v>
          </cell>
          <cell r="E244">
            <v>3.1022599183150599E-3</v>
          </cell>
          <cell r="F244">
            <v>0.98766763497891996</v>
          </cell>
        </row>
        <row r="245">
          <cell r="A245" t="str">
            <v>EUR_EURIBOR_EOD</v>
          </cell>
          <cell r="C245">
            <v>44073</v>
          </cell>
          <cell r="E245">
            <v>4.5399412004232297E-3</v>
          </cell>
          <cell r="F245">
            <v>0.97755599389896997</v>
          </cell>
        </row>
        <row r="246">
          <cell r="A246" t="str">
            <v>EUR_EURIBOR_EOD</v>
          </cell>
          <cell r="C246">
            <v>44438</v>
          </cell>
          <cell r="E246">
            <v>6.0263621944588201E-3</v>
          </cell>
          <cell r="F246">
            <v>0.96448772533953697</v>
          </cell>
        </row>
        <row r="247">
          <cell r="A247" t="str">
            <v>EUR_EURIBOR_EOD</v>
          </cell>
          <cell r="C247">
            <v>44803</v>
          </cell>
          <cell r="E247">
            <v>7.5037464664795299E-3</v>
          </cell>
          <cell r="F247">
            <v>0.948829437425738</v>
          </cell>
        </row>
        <row r="248">
          <cell r="A248" t="str">
            <v>EUR_EURIBOR_EOD</v>
          </cell>
          <cell r="C248">
            <v>45168</v>
          </cell>
          <cell r="E248">
            <v>8.9208560534790107E-3</v>
          </cell>
          <cell r="F248">
            <v>0.93112024946624805</v>
          </cell>
        </row>
        <row r="249">
          <cell r="A249" t="str">
            <v>EUR_EURIBOR_EOD</v>
          </cell>
          <cell r="C249">
            <v>45533</v>
          </cell>
          <cell r="E249">
            <v>1.02153970567231E-2</v>
          </cell>
          <cell r="F249">
            <v>0.91216117868329305</v>
          </cell>
        </row>
        <row r="250">
          <cell r="A250" t="str">
            <v>EUR_EURIBOR_EOD</v>
          </cell>
          <cell r="C250">
            <v>45898</v>
          </cell>
          <cell r="E250">
            <v>1.1349570446114199E-2</v>
          </cell>
          <cell r="F250">
            <v>0.89270803106498497</v>
          </cell>
        </row>
        <row r="251">
          <cell r="A251" t="str">
            <v>EUR_EURIBOR_EOD</v>
          </cell>
          <cell r="C251">
            <v>46628</v>
          </cell>
          <cell r="E251">
            <v>1.3198953864858601E-2</v>
          </cell>
          <cell r="F251">
            <v>0.85351902504226695</v>
          </cell>
        </row>
        <row r="252">
          <cell r="A252" t="str">
            <v>EUR_EURIBOR_EOD</v>
          </cell>
          <cell r="C252">
            <v>47723</v>
          </cell>
          <cell r="E252">
            <v>1.50997667649345E-2</v>
          </cell>
          <cell r="F252">
            <v>0.79732213176030198</v>
          </cell>
        </row>
        <row r="253">
          <cell r="A253" t="str">
            <v>EUR_EURIBOR_EOD</v>
          </cell>
          <cell r="C253">
            <v>49548</v>
          </cell>
          <cell r="E253">
            <v>1.6592959143731701E-2</v>
          </cell>
          <cell r="F253">
            <v>0.71758836447076202</v>
          </cell>
        </row>
        <row r="254">
          <cell r="A254" t="str">
            <v>EUR_EURIBOR_EOD</v>
          </cell>
          <cell r="C254">
            <v>51373</v>
          </cell>
          <cell r="E254">
            <v>1.68460973505212E-2</v>
          </cell>
          <cell r="F254">
            <v>0.65629005302156795</v>
          </cell>
        </row>
        <row r="255">
          <cell r="A255" t="str">
            <v>EUR_EURIBOR_EOD</v>
          </cell>
          <cell r="C255">
            <v>53198</v>
          </cell>
          <cell r="E255">
            <v>1.68398172641613E-2</v>
          </cell>
          <cell r="F255">
            <v>0.60338819419162704</v>
          </cell>
        </row>
        <row r="256">
          <cell r="A256" t="str">
            <v>EUR_EURIBOR_EOD</v>
          </cell>
          <cell r="C256">
            <v>55023</v>
          </cell>
          <cell r="E256">
            <v>1.6858984153982501E-2</v>
          </cell>
          <cell r="F256">
            <v>0.55429156204788699</v>
          </cell>
        </row>
        <row r="257">
          <cell r="A257" t="str">
            <v>EUR_EURIBOR_EOD</v>
          </cell>
          <cell r="C257">
            <v>56848</v>
          </cell>
          <cell r="E257">
            <v>1.6878313006260099E-2</v>
          </cell>
          <cell r="F257">
            <v>0.509088951541803</v>
          </cell>
        </row>
        <row r="258">
          <cell r="A258" t="str">
            <v>EUR_EURIBOR_EOD</v>
          </cell>
          <cell r="C258">
            <v>58673</v>
          </cell>
          <cell r="E258">
            <v>1.6573866564293702E-2</v>
          </cell>
          <cell r="F258">
            <v>0.474343282184298</v>
          </cell>
        </row>
        <row r="259">
          <cell r="A259" t="str">
            <v>EUR_EURIBOR_EOD</v>
          </cell>
          <cell r="C259">
            <v>60498</v>
          </cell>
          <cell r="E259">
            <v>1.6267277097765299E-2</v>
          </cell>
          <cell r="F259">
            <v>0.44336414232261001</v>
          </cell>
        </row>
        <row r="260">
          <cell r="A260" t="str">
            <v>EUR_EURIBOR_EOD</v>
          </cell>
          <cell r="C260">
            <v>62323</v>
          </cell>
          <cell r="E260">
            <v>1.6096580246925701E-2</v>
          </cell>
          <cell r="F260">
            <v>0.41258546219777997</v>
          </cell>
        </row>
        <row r="261">
          <cell r="A261" t="str">
            <v>EUR_EURIBOR_EOD</v>
          </cell>
          <cell r="C261">
            <v>64148</v>
          </cell>
          <cell r="E261">
            <v>1.5927009577984E-2</v>
          </cell>
          <cell r="F261">
            <v>0.38457341396262401</v>
          </cell>
        </row>
        <row r="262">
          <cell r="A262" t="str">
            <v>GBP_LIBOR_EOD</v>
          </cell>
          <cell r="C262">
            <v>42249</v>
          </cell>
          <cell r="E262">
            <v>4.8124682740251102E-3</v>
          </cell>
          <cell r="F262">
            <v>0.99998681524233302</v>
          </cell>
        </row>
        <row r="263">
          <cell r="A263" t="str">
            <v>GBP_LIBOR_EOD</v>
          </cell>
          <cell r="C263">
            <v>42255</v>
          </cell>
          <cell r="E263">
            <v>4.8922704857341801E-3</v>
          </cell>
          <cell r="F263">
            <v>0.99990618003588805</v>
          </cell>
        </row>
        <row r="264">
          <cell r="A264" t="str">
            <v>GBP_LIBOR_EOD</v>
          </cell>
          <cell r="C264">
            <v>42278</v>
          </cell>
          <cell r="E264">
            <v>5.1146538152016504E-3</v>
          </cell>
          <cell r="F264">
            <v>0.99957970584298605</v>
          </cell>
        </row>
        <row r="265">
          <cell r="A265" t="str">
            <v>GBP_LIBOR_EOD</v>
          </cell>
          <cell r="C265">
            <v>42308</v>
          </cell>
          <cell r="E265">
            <v>5.4047190275505301E-3</v>
          </cell>
          <cell r="F265">
            <v>0.99911194758871602</v>
          </cell>
        </row>
        <row r="266">
          <cell r="A266" t="str">
            <v>GBP_LIBOR_EOD</v>
          </cell>
          <cell r="C266">
            <v>42339</v>
          </cell>
          <cell r="E266">
            <v>5.7044530803110399E-3</v>
          </cell>
          <cell r="F266">
            <v>0.99857880474540495</v>
          </cell>
        </row>
        <row r="267">
          <cell r="A267" t="str">
            <v>GBP_LIBOR_EOD</v>
          </cell>
          <cell r="C267">
            <v>42430</v>
          </cell>
          <cell r="E267">
            <v>6.1334652632765597E-3</v>
          </cell>
          <cell r="F267">
            <v>0.99694634130469395</v>
          </cell>
        </row>
        <row r="268">
          <cell r="A268" t="str">
            <v>GBP_LIBOR_EOD</v>
          </cell>
          <cell r="C268">
            <v>42521</v>
          </cell>
          <cell r="E268">
            <v>6.5803507726526402E-3</v>
          </cell>
          <cell r="F268">
            <v>0.99509035011453595</v>
          </cell>
        </row>
        <row r="269">
          <cell r="A269" t="str">
            <v>GBP_LIBOR_EOD</v>
          </cell>
          <cell r="C269">
            <v>42613</v>
          </cell>
          <cell r="E269">
            <v>7.0749759633455802E-3</v>
          </cell>
          <cell r="F269">
            <v>0.99294999276002205</v>
          </cell>
        </row>
        <row r="270">
          <cell r="A270" t="str">
            <v>GBP_LIBOR_EOD</v>
          </cell>
          <cell r="C270">
            <v>42795</v>
          </cell>
          <cell r="E270">
            <v>8.1588666984547392E-3</v>
          </cell>
          <cell r="F270">
            <v>0.98784732402146602</v>
          </cell>
        </row>
        <row r="271">
          <cell r="A271" t="str">
            <v>GBP_LIBOR_EOD</v>
          </cell>
          <cell r="C271">
            <v>42978</v>
          </cell>
          <cell r="E271">
            <v>9.3363491849230394E-3</v>
          </cell>
          <cell r="F271">
            <v>0.98150055640836098</v>
          </cell>
        </row>
        <row r="272">
          <cell r="A272" t="str">
            <v>GBP_LIBOR_EOD</v>
          </cell>
          <cell r="C272">
            <v>43343</v>
          </cell>
          <cell r="E272">
            <v>1.26311841954243E-2</v>
          </cell>
          <cell r="F272">
            <v>0.96281542464838799</v>
          </cell>
        </row>
        <row r="273">
          <cell r="A273" t="str">
            <v>GBP_LIBOR_EOD</v>
          </cell>
          <cell r="C273">
            <v>43708</v>
          </cell>
          <cell r="E273">
            <v>1.45315276098338E-2</v>
          </cell>
          <cell r="F273">
            <v>0.94353095083086302</v>
          </cell>
        </row>
        <row r="274">
          <cell r="A274" t="str">
            <v>GBP_LIBOR_EOD</v>
          </cell>
          <cell r="C274">
            <v>44073</v>
          </cell>
          <cell r="E274">
            <v>1.6099576764955499E-2</v>
          </cell>
          <cell r="F274">
            <v>0.92265685608526904</v>
          </cell>
        </row>
        <row r="275">
          <cell r="A275" t="str">
            <v>GBP_LIBOR_EOD</v>
          </cell>
          <cell r="C275">
            <v>44438</v>
          </cell>
          <cell r="E275">
            <v>1.73189786286214E-2</v>
          </cell>
          <cell r="F275">
            <v>0.90130292170211801</v>
          </cell>
        </row>
        <row r="276">
          <cell r="A276" t="str">
            <v>GBP_LIBOR_EOD</v>
          </cell>
          <cell r="C276">
            <v>44803</v>
          </cell>
          <cell r="E276">
            <v>1.82591690235284E-2</v>
          </cell>
          <cell r="F276">
            <v>0.88001688590576999</v>
          </cell>
        </row>
        <row r="277">
          <cell r="A277" t="str">
            <v>GBP_LIBOR_EOD</v>
          </cell>
          <cell r="C277">
            <v>45168</v>
          </cell>
          <cell r="E277">
            <v>1.9007177278079899E-2</v>
          </cell>
          <cell r="F277">
            <v>0.85893896057500896</v>
          </cell>
        </row>
        <row r="278">
          <cell r="A278" t="str">
            <v>GBP_LIBOR_EOD</v>
          </cell>
          <cell r="C278">
            <v>45533</v>
          </cell>
          <cell r="E278">
            <v>1.9630323419940698E-2</v>
          </cell>
          <cell r="F278">
            <v>0.83805385808050203</v>
          </cell>
        </row>
        <row r="279">
          <cell r="A279" t="str">
            <v>GBP_LIBOR_EOD</v>
          </cell>
          <cell r="C279">
            <v>45898</v>
          </cell>
          <cell r="E279">
            <v>2.0142742715950099E-2</v>
          </cell>
          <cell r="F279">
            <v>0.81756290826971301</v>
          </cell>
        </row>
        <row r="280">
          <cell r="A280" t="str">
            <v>GBP_LIBOR_EOD</v>
          </cell>
          <cell r="C280">
            <v>46628</v>
          </cell>
          <cell r="E280">
            <v>2.09992902359643E-2</v>
          </cell>
          <cell r="F280">
            <v>0.77725135802148204</v>
          </cell>
        </row>
        <row r="281">
          <cell r="A281" t="str">
            <v>GBP_LIBOR_EOD</v>
          </cell>
          <cell r="C281">
            <v>47723</v>
          </cell>
          <cell r="E281">
            <v>2.1847331974135999E-2</v>
          </cell>
          <cell r="F281">
            <v>0.72057196996620099</v>
          </cell>
        </row>
        <row r="282">
          <cell r="A282" t="str">
            <v>GBP_LIBOR_EOD</v>
          </cell>
          <cell r="C282">
            <v>49548</v>
          </cell>
          <cell r="E282">
            <v>2.2389516748775502E-2</v>
          </cell>
          <cell r="F282">
            <v>0.63903865404206295</v>
          </cell>
        </row>
        <row r="283">
          <cell r="A283" t="str">
            <v>GBP_LIBOR_EOD</v>
          </cell>
          <cell r="C283">
            <v>51373</v>
          </cell>
          <cell r="E283">
            <v>2.2221399881282002E-2</v>
          </cell>
          <cell r="F283">
            <v>0.57376521638186895</v>
          </cell>
        </row>
        <row r="284">
          <cell r="A284" t="str">
            <v>GBP_LIBOR_EOD</v>
          </cell>
          <cell r="C284">
            <v>53198</v>
          </cell>
          <cell r="E284">
            <v>2.2014151306135699E-2</v>
          </cell>
          <cell r="F284">
            <v>0.51663195741824497</v>
          </cell>
        </row>
        <row r="285">
          <cell r="A285" t="str">
            <v>GBP_LIBOR_EOD</v>
          </cell>
          <cell r="C285">
            <v>55023</v>
          </cell>
          <cell r="E285">
            <v>2.1601575107503299E-2</v>
          </cell>
          <cell r="F285">
            <v>0.46951495455084202</v>
          </cell>
        </row>
        <row r="286">
          <cell r="A286" t="str">
            <v>GBP_LIBOR_EOD</v>
          </cell>
          <cell r="C286">
            <v>56848</v>
          </cell>
          <cell r="E286">
            <v>2.11880956740996E-2</v>
          </cell>
          <cell r="F286">
            <v>0.42847459669360399</v>
          </cell>
        </row>
        <row r="287">
          <cell r="A287" t="str">
            <v>GBP_LIBOR_EOD</v>
          </cell>
          <cell r="C287">
            <v>58673</v>
          </cell>
          <cell r="E287">
            <v>2.0886362008392799E-2</v>
          </cell>
          <cell r="F287">
            <v>0.39067225602763</v>
          </cell>
        </row>
        <row r="288">
          <cell r="A288" t="str">
            <v>GBP_LIBOR_EOD</v>
          </cell>
          <cell r="C288">
            <v>60498</v>
          </cell>
          <cell r="E288">
            <v>2.0585244021846801E-2</v>
          </cell>
          <cell r="F288">
            <v>0.35727045710645799</v>
          </cell>
        </row>
        <row r="289">
          <cell r="A289" t="str">
            <v>GBP_LIBOR_EOD</v>
          </cell>
          <cell r="C289">
            <v>62323</v>
          </cell>
          <cell r="E289">
            <v>2.05738850182304E-2</v>
          </cell>
          <cell r="F289">
            <v>0.32252853178686097</v>
          </cell>
        </row>
        <row r="290">
          <cell r="A290" t="str">
            <v>GBP_LIBOR_EOD</v>
          </cell>
          <cell r="C290">
            <v>64148</v>
          </cell>
          <cell r="E290">
            <v>2.05646048594143E-2</v>
          </cell>
          <cell r="F290">
            <v>0.29116175953388501</v>
          </cell>
        </row>
        <row r="291">
          <cell r="A291" t="str">
            <v>GBP_SONIA_EOD</v>
          </cell>
          <cell r="C291">
            <v>42249</v>
          </cell>
          <cell r="E291">
            <v>4.5859711900806998E-3</v>
          </cell>
          <cell r="F291">
            <v>0.99998743577430005</v>
          </cell>
        </row>
        <row r="292">
          <cell r="A292" t="str">
            <v>GBP_SONIA_EOD</v>
          </cell>
          <cell r="C292">
            <v>42255</v>
          </cell>
          <cell r="E292">
            <v>4.5997971078242496E-3</v>
          </cell>
          <cell r="F292">
            <v>0.99991178860385499</v>
          </cell>
        </row>
        <row r="293">
          <cell r="A293" t="str">
            <v>GBP_SONIA_EOD</v>
          </cell>
          <cell r="C293">
            <v>42262</v>
          </cell>
          <cell r="E293">
            <v>4.6005940630791803E-3</v>
          </cell>
          <cell r="F293">
            <v>0.99982355442620596</v>
          </cell>
        </row>
        <row r="294">
          <cell r="A294" t="str">
            <v>GBP_SONIA_EOD</v>
          </cell>
          <cell r="C294">
            <v>42269</v>
          </cell>
          <cell r="E294">
            <v>4.5986964738703702E-3</v>
          </cell>
          <cell r="F294">
            <v>0.99973545246202</v>
          </cell>
        </row>
        <row r="295">
          <cell r="A295" t="str">
            <v>GBP_SONIA_EOD</v>
          </cell>
          <cell r="C295">
            <v>42278</v>
          </cell>
          <cell r="E295">
            <v>4.5962567163161903E-3</v>
          </cell>
          <cell r="F295">
            <v>0.99962229682318204</v>
          </cell>
        </row>
        <row r="296">
          <cell r="A296" t="str">
            <v>GBP_SONIA_EOD</v>
          </cell>
          <cell r="C296">
            <v>42308</v>
          </cell>
          <cell r="E296">
            <v>4.61182134371257E-3</v>
          </cell>
          <cell r="F296">
            <v>0.99924217967283202</v>
          </cell>
        </row>
        <row r="297">
          <cell r="A297" t="str">
            <v>GBP_SONIA_EOD</v>
          </cell>
          <cell r="C297">
            <v>42339</v>
          </cell>
          <cell r="E297">
            <v>4.6973733180199996E-3</v>
          </cell>
          <cell r="F297">
            <v>0.99882955954984698</v>
          </cell>
        </row>
        <row r="298">
          <cell r="A298" t="str">
            <v>GBP_SONIA_EOD</v>
          </cell>
          <cell r="C298">
            <v>42369</v>
          </cell>
          <cell r="E298">
            <v>4.7500934999078603E-3</v>
          </cell>
          <cell r="F298">
            <v>0.99842655064135499</v>
          </cell>
        </row>
        <row r="299">
          <cell r="A299" t="str">
            <v>GBP_SONIA_EOD</v>
          </cell>
          <cell r="C299">
            <v>42400</v>
          </cell>
          <cell r="E299">
            <v>4.8039230871125002E-3</v>
          </cell>
          <cell r="F299">
            <v>0.99800146190853201</v>
          </cell>
        </row>
        <row r="300">
          <cell r="A300" t="str">
            <v>GBP_SONIA_EOD</v>
          </cell>
          <cell r="C300">
            <v>42430</v>
          </cell>
          <cell r="E300">
            <v>4.9345492517148199E-3</v>
          </cell>
          <cell r="F300">
            <v>0.99754250961642099</v>
          </cell>
        </row>
        <row r="301">
          <cell r="A301" t="str">
            <v>GBP_SONIA_EOD</v>
          </cell>
          <cell r="C301">
            <v>42460</v>
          </cell>
          <cell r="E301">
            <v>5.04017430553301E-3</v>
          </cell>
          <cell r="F301">
            <v>0.99707683707882799</v>
          </cell>
        </row>
        <row r="302">
          <cell r="A302" t="str">
            <v>GBP_SONIA_EOD</v>
          </cell>
          <cell r="C302">
            <v>42491</v>
          </cell>
          <cell r="E302">
            <v>5.1151766915628104E-3</v>
          </cell>
          <cell r="F302">
            <v>0.99660034555585897</v>
          </cell>
        </row>
        <row r="303">
          <cell r="A303" t="str">
            <v>GBP_SONIA_EOD</v>
          </cell>
          <cell r="C303">
            <v>42521</v>
          </cell>
          <cell r="E303">
            <v>5.2591148682769404E-3</v>
          </cell>
          <cell r="F303">
            <v>0.99607419644363204</v>
          </cell>
        </row>
        <row r="304">
          <cell r="A304" t="str">
            <v>GBP_SONIA_EOD</v>
          </cell>
          <cell r="C304">
            <v>42552</v>
          </cell>
          <cell r="E304">
            <v>5.4018301807736199E-3</v>
          </cell>
          <cell r="F304">
            <v>0.99551104704153504</v>
          </cell>
        </row>
        <row r="305">
          <cell r="A305" t="str">
            <v>GBP_SONIA_EOD</v>
          </cell>
          <cell r="C305">
            <v>42582</v>
          </cell>
          <cell r="E305">
            <v>5.5266125172156802E-3</v>
          </cell>
          <cell r="F305">
            <v>0.99495553726447605</v>
          </cell>
        </row>
        <row r="306">
          <cell r="A306" t="str">
            <v>GBP_SONIA_EOD</v>
          </cell>
          <cell r="C306">
            <v>42613</v>
          </cell>
          <cell r="E306">
            <v>5.66648795242943E-3</v>
          </cell>
          <cell r="F306">
            <v>0.99434953630904599</v>
          </cell>
        </row>
        <row r="307">
          <cell r="A307" t="str">
            <v>GBP_SONIA_EOD</v>
          </cell>
          <cell r="C307">
            <v>42704</v>
          </cell>
          <cell r="E307">
            <v>6.0879492114271601E-3</v>
          </cell>
          <cell r="F307">
            <v>0.99242308396726897</v>
          </cell>
        </row>
        <row r="308">
          <cell r="A308" t="str">
            <v>GBP_SONIA_EOD</v>
          </cell>
          <cell r="C308">
            <v>42795</v>
          </cell>
          <cell r="E308">
            <v>6.5568478618891601E-3</v>
          </cell>
          <cell r="F308">
            <v>0.990221830432787</v>
          </cell>
        </row>
        <row r="309">
          <cell r="A309" t="str">
            <v>GBP_SONIA_EOD</v>
          </cell>
          <cell r="C309">
            <v>42886</v>
          </cell>
          <cell r="E309">
            <v>7.07233978067668E-3</v>
          </cell>
          <cell r="F309">
            <v>0.98771403399012203</v>
          </cell>
        </row>
        <row r="310">
          <cell r="A310" t="str">
            <v>GBP_SONIA_EOD</v>
          </cell>
          <cell r="C310">
            <v>42978</v>
          </cell>
          <cell r="E310">
            <v>7.5921131737909202E-3</v>
          </cell>
          <cell r="F310">
            <v>0.98493047274447199</v>
          </cell>
        </row>
        <row r="311">
          <cell r="A311" t="str">
            <v>GBP_SONIA_EOD</v>
          </cell>
          <cell r="C311">
            <v>43343</v>
          </cell>
          <cell r="E311">
            <v>9.6125617149418301E-3</v>
          </cell>
          <cell r="F311">
            <v>0.97157415258656499</v>
          </cell>
        </row>
        <row r="312">
          <cell r="A312" t="str">
            <v>GBP_SONIA_EOD</v>
          </cell>
          <cell r="C312">
            <v>43708</v>
          </cell>
          <cell r="E312">
            <v>1.1386839690810099E-2</v>
          </cell>
          <cell r="F312">
            <v>0.955474351416852</v>
          </cell>
        </row>
        <row r="313">
          <cell r="A313" t="str">
            <v>GBP_SONIA_EOD</v>
          </cell>
          <cell r="C313">
            <v>44073</v>
          </cell>
          <cell r="E313">
            <v>1.2868659003730999E-2</v>
          </cell>
          <cell r="F313">
            <v>0.93768304235322697</v>
          </cell>
        </row>
        <row r="314">
          <cell r="A314" t="str">
            <v>GBP_SONIA_EOD</v>
          </cell>
          <cell r="C314">
            <v>44438</v>
          </cell>
          <cell r="E314">
            <v>1.40075767063382E-2</v>
          </cell>
          <cell r="F314">
            <v>0.91938945948142003</v>
          </cell>
        </row>
        <row r="315">
          <cell r="A315" t="str">
            <v>GBP_SONIA_EOD</v>
          </cell>
          <cell r="C315">
            <v>44803</v>
          </cell>
          <cell r="E315">
            <v>1.4919078846596601E-2</v>
          </cell>
          <cell r="F315">
            <v>0.90083465414578001</v>
          </cell>
        </row>
        <row r="316">
          <cell r="A316" t="str">
            <v>GBP_SONIA_EOD</v>
          </cell>
          <cell r="C316">
            <v>45168</v>
          </cell>
          <cell r="E316">
            <v>1.5678194327779699E-2</v>
          </cell>
          <cell r="F316">
            <v>0.88212143184591096</v>
          </cell>
        </row>
        <row r="317">
          <cell r="A317" t="str">
            <v>GBP_SONIA_EOD</v>
          </cell>
          <cell r="C317">
            <v>45533</v>
          </cell>
          <cell r="E317">
            <v>1.63259220407257E-2</v>
          </cell>
          <cell r="F317">
            <v>0.86335156245526401</v>
          </cell>
        </row>
        <row r="318">
          <cell r="A318" t="str">
            <v>GBP_SONIA_EOD</v>
          </cell>
          <cell r="C318">
            <v>45898</v>
          </cell>
          <cell r="E318">
            <v>1.6877076750751799E-2</v>
          </cell>
          <cell r="F318">
            <v>0.84470251445700695</v>
          </cell>
        </row>
        <row r="319">
          <cell r="A319" t="str">
            <v>GBP_SONIA_EOD</v>
          </cell>
          <cell r="C319">
            <v>46628</v>
          </cell>
          <cell r="E319">
            <v>1.7880345217911001E-2</v>
          </cell>
          <cell r="F319">
            <v>0.80689305384153098</v>
          </cell>
        </row>
        <row r="320">
          <cell r="A320" t="str">
            <v>GBP_SONIA_EOD</v>
          </cell>
          <cell r="C320">
            <v>47723</v>
          </cell>
          <cell r="E320">
            <v>1.9033395984945099E-2</v>
          </cell>
          <cell r="F320">
            <v>0.75163763480836798</v>
          </cell>
        </row>
        <row r="321">
          <cell r="A321" t="str">
            <v>GBP_SONIA_EOD</v>
          </cell>
          <cell r="C321">
            <v>49548</v>
          </cell>
          <cell r="E321">
            <v>2.0026311572691999E-2</v>
          </cell>
          <cell r="F321">
            <v>0.66996739533935901</v>
          </cell>
        </row>
        <row r="322">
          <cell r="A322" t="str">
            <v>GBP_SONIA_EOD</v>
          </cell>
          <cell r="C322">
            <v>51373</v>
          </cell>
          <cell r="E322">
            <v>2.0147375823071099E-2</v>
          </cell>
          <cell r="F322">
            <v>0.60430007253887497</v>
          </cell>
        </row>
        <row r="323">
          <cell r="A323" t="str">
            <v>GBP_SONIA_EOD</v>
          </cell>
          <cell r="C323">
            <v>53198</v>
          </cell>
          <cell r="E323">
            <v>2.0173767040717099E-2</v>
          </cell>
          <cell r="F323">
            <v>0.54595811904690505</v>
          </cell>
        </row>
        <row r="324">
          <cell r="A324" t="str">
            <v>GBP_SONIA_EOD</v>
          </cell>
          <cell r="C324">
            <v>55023</v>
          </cell>
          <cell r="E324">
            <v>1.9898545857041299E-2</v>
          </cell>
          <cell r="F324">
            <v>0.49835176046047902</v>
          </cell>
        </row>
        <row r="325">
          <cell r="A325" t="str">
            <v>GBP_SONIA_EOD</v>
          </cell>
          <cell r="C325">
            <v>56848</v>
          </cell>
          <cell r="E325">
            <v>1.96219987083898E-2</v>
          </cell>
          <cell r="F325">
            <v>0.45617446300202902</v>
          </cell>
        </row>
        <row r="326">
          <cell r="A326" t="str">
            <v>GBP_SONIA_EOD</v>
          </cell>
          <cell r="C326">
            <v>58673</v>
          </cell>
          <cell r="E326">
            <v>1.9401754159665701E-2</v>
          </cell>
          <cell r="F326">
            <v>0.41766360750728099</v>
          </cell>
        </row>
        <row r="327">
          <cell r="A327" t="str">
            <v>GBP_SONIA_EOD</v>
          </cell>
          <cell r="C327">
            <v>60498</v>
          </cell>
          <cell r="E327">
            <v>1.9181819818103699E-2</v>
          </cell>
          <cell r="F327">
            <v>0.38324109733047002</v>
          </cell>
        </row>
        <row r="328">
          <cell r="A328" t="str">
            <v>GBP_SONIA_EOD</v>
          </cell>
          <cell r="C328">
            <v>62323</v>
          </cell>
          <cell r="E328">
            <v>1.92350051498337E-2</v>
          </cell>
          <cell r="F328">
            <v>0.347175354172785</v>
          </cell>
        </row>
        <row r="329">
          <cell r="A329" t="str">
            <v>GBP_SONIA_EOD</v>
          </cell>
          <cell r="C329">
            <v>64148</v>
          </cell>
          <cell r="E329">
            <v>1.92901499494183E-2</v>
          </cell>
          <cell r="F329">
            <v>0.31429947770094202</v>
          </cell>
        </row>
        <row r="330">
          <cell r="A330" t="str">
            <v>HKD_HIBOR_EOD</v>
          </cell>
          <cell r="C330">
            <v>42249</v>
          </cell>
          <cell r="E330">
            <v>5.4809958851337998E-4</v>
          </cell>
          <cell r="F330">
            <v>0.99999849835841903</v>
          </cell>
        </row>
        <row r="331">
          <cell r="A331" t="str">
            <v>HKD_HIBOR_EOD</v>
          </cell>
          <cell r="C331">
            <v>42255</v>
          </cell>
          <cell r="E331">
            <v>1.07928882999143E-3</v>
          </cell>
          <cell r="F331">
            <v>0.99997930152432601</v>
          </cell>
        </row>
        <row r="332">
          <cell r="A332" t="str">
            <v>HKD_HIBOR_EOD</v>
          </cell>
          <cell r="C332">
            <v>42278</v>
          </cell>
          <cell r="E332">
            <v>2.5387572719139601E-3</v>
          </cell>
          <cell r="F332">
            <v>0.99979135678776998</v>
          </cell>
        </row>
        <row r="333">
          <cell r="A333" t="str">
            <v>HKD_HIBOR_EOD</v>
          </cell>
          <cell r="C333">
            <v>42308</v>
          </cell>
          <cell r="E333">
            <v>3.3008643275294E-3</v>
          </cell>
          <cell r="F333">
            <v>0.99945753935034598</v>
          </cell>
        </row>
        <row r="334">
          <cell r="A334" t="str">
            <v>HKD_HIBOR_EOD</v>
          </cell>
          <cell r="C334">
            <v>42339</v>
          </cell>
          <cell r="E334">
            <v>4.1045990864769701E-3</v>
          </cell>
          <cell r="F334">
            <v>0.99897718502979604</v>
          </cell>
        </row>
        <row r="335">
          <cell r="A335" t="str">
            <v>HKD_HIBOR_EOD</v>
          </cell>
          <cell r="C335">
            <v>42430</v>
          </cell>
          <cell r="E335">
            <v>5.6503328214979297E-3</v>
          </cell>
          <cell r="F335">
            <v>0.99718653899169596</v>
          </cell>
        </row>
        <row r="336">
          <cell r="A336" t="str">
            <v>HKD_HIBOR_EOD</v>
          </cell>
          <cell r="C336">
            <v>42521</v>
          </cell>
          <cell r="E336">
            <v>6.1349811826207001E-3</v>
          </cell>
          <cell r="F336">
            <v>0.99542188191608405</v>
          </cell>
        </row>
        <row r="337">
          <cell r="A337" t="str">
            <v>HKD_HIBOR_EOD</v>
          </cell>
          <cell r="C337">
            <v>42613</v>
          </cell>
          <cell r="E337">
            <v>6.6249553499096604E-3</v>
          </cell>
          <cell r="F337">
            <v>0.99339694128535705</v>
          </cell>
        </row>
        <row r="338">
          <cell r="A338" t="str">
            <v>HKD_HIBOR_EOD</v>
          </cell>
          <cell r="C338">
            <v>42795</v>
          </cell>
          <cell r="E338">
            <v>8.22470389148818E-3</v>
          </cell>
          <cell r="F338">
            <v>0.98774986227907802</v>
          </cell>
        </row>
        <row r="339">
          <cell r="A339" t="str">
            <v>HKD_HIBOR_EOD</v>
          </cell>
          <cell r="C339">
            <v>42978</v>
          </cell>
          <cell r="E339">
            <v>9.8367445576785506E-3</v>
          </cell>
          <cell r="F339">
            <v>0.98051877109756502</v>
          </cell>
        </row>
        <row r="340">
          <cell r="A340" t="str">
            <v>HKD_HIBOR_EOD</v>
          </cell>
          <cell r="C340">
            <v>43343</v>
          </cell>
          <cell r="E340">
            <v>1.25948280697958E-2</v>
          </cell>
          <cell r="F340">
            <v>0.96292044309098601</v>
          </cell>
        </row>
        <row r="341">
          <cell r="A341" t="str">
            <v>HKD_HIBOR_EOD</v>
          </cell>
          <cell r="C341">
            <v>43708</v>
          </cell>
          <cell r="E341">
            <v>1.49107028165595E-2</v>
          </cell>
          <cell r="F341">
            <v>0.94210098134959996</v>
          </cell>
        </row>
        <row r="342">
          <cell r="A342" t="str">
            <v>HKD_HIBOR_EOD</v>
          </cell>
          <cell r="C342">
            <v>44073</v>
          </cell>
          <cell r="E342">
            <v>1.66037306954455E-2</v>
          </cell>
          <cell r="F342">
            <v>0.92033397963107699</v>
          </cell>
        </row>
        <row r="343">
          <cell r="A343" t="str">
            <v>HKD_HIBOR_EOD</v>
          </cell>
          <cell r="C343">
            <v>44438</v>
          </cell>
          <cell r="E343">
            <v>1.7968189128580701E-2</v>
          </cell>
          <cell r="F343">
            <v>0.89779893867786797</v>
          </cell>
        </row>
        <row r="344">
          <cell r="A344" t="str">
            <v>HKD_HIBOR_EOD</v>
          </cell>
          <cell r="C344">
            <v>44803</v>
          </cell>
          <cell r="E344">
            <v>1.9330856058043799E-2</v>
          </cell>
          <cell r="F344">
            <v>0.87343986771086901</v>
          </cell>
        </row>
        <row r="345">
          <cell r="A345" t="str">
            <v>HKD_HIBOR_EOD</v>
          </cell>
          <cell r="C345">
            <v>45168</v>
          </cell>
          <cell r="E345">
            <v>2.0133345144408399E-2</v>
          </cell>
          <cell r="F345">
            <v>0.85123523976209903</v>
          </cell>
        </row>
        <row r="346">
          <cell r="A346" t="str">
            <v>HKD_HIBOR_EOD</v>
          </cell>
          <cell r="C346">
            <v>45533</v>
          </cell>
          <cell r="E346">
            <v>2.0932747851472099E-2</v>
          </cell>
          <cell r="F346">
            <v>0.82828769214540399</v>
          </cell>
        </row>
        <row r="347">
          <cell r="A347" t="str">
            <v>HKD_HIBOR_EOD</v>
          </cell>
          <cell r="C347">
            <v>45898</v>
          </cell>
          <cell r="E347">
            <v>2.17321505585358E-2</v>
          </cell>
          <cell r="F347">
            <v>0.804671221420722</v>
          </cell>
        </row>
        <row r="348">
          <cell r="A348" t="str">
            <v>HUF_BUBOR_EOD</v>
          </cell>
          <cell r="C348">
            <v>42249</v>
          </cell>
          <cell r="E348">
            <v>9.9359758720760395E-3</v>
          </cell>
          <cell r="F348">
            <v>0.99997277851880695</v>
          </cell>
        </row>
        <row r="349">
          <cell r="A349" t="str">
            <v>HUF_BUBOR_EOD</v>
          </cell>
          <cell r="C349">
            <v>42255</v>
          </cell>
          <cell r="E349">
            <v>1.1906533094955001E-2</v>
          </cell>
          <cell r="F349">
            <v>0.99977168159829999</v>
          </cell>
        </row>
        <row r="350">
          <cell r="A350" t="str">
            <v>HUF_BUBOR_EOD</v>
          </cell>
          <cell r="C350">
            <v>42278</v>
          </cell>
          <cell r="E350">
            <v>1.33368040135731E-2</v>
          </cell>
          <cell r="F350">
            <v>0.99890442490873599</v>
          </cell>
        </row>
        <row r="351">
          <cell r="A351" t="str">
            <v>HUF_BUBOR_EOD</v>
          </cell>
          <cell r="C351">
            <v>42308</v>
          </cell>
          <cell r="E351">
            <v>1.3543527245965499E-2</v>
          </cell>
          <cell r="F351">
            <v>0.99777614319581298</v>
          </cell>
        </row>
        <row r="352">
          <cell r="A352" t="str">
            <v>HUF_BUBOR_EOD</v>
          </cell>
          <cell r="C352">
            <v>42339</v>
          </cell>
          <cell r="E352">
            <v>1.3674250188483001E-2</v>
          </cell>
          <cell r="F352">
            <v>0.99659660809012796</v>
          </cell>
        </row>
        <row r="353">
          <cell r="A353" t="str">
            <v>HUF_BUBOR_EOD</v>
          </cell>
          <cell r="C353">
            <v>42430</v>
          </cell>
          <cell r="E353">
            <v>1.3918207490124301E-2</v>
          </cell>
          <cell r="F353">
            <v>0.99308398874067105</v>
          </cell>
        </row>
        <row r="354">
          <cell r="A354" t="str">
            <v>HUF_BUBOR_EOD</v>
          </cell>
          <cell r="C354">
            <v>42521</v>
          </cell>
          <cell r="E354">
            <v>1.41167149191235E-2</v>
          </cell>
          <cell r="F354">
            <v>0.98949701636380105</v>
          </cell>
        </row>
        <row r="355">
          <cell r="A355" t="str">
            <v>HUF_BUBOR_EOD</v>
          </cell>
          <cell r="C355">
            <v>42613</v>
          </cell>
          <cell r="E355">
            <v>1.4352801102272701E-2</v>
          </cell>
          <cell r="F355">
            <v>0.98574970932418104</v>
          </cell>
        </row>
        <row r="356">
          <cell r="A356" t="str">
            <v>HUF_BUBOR_EOD</v>
          </cell>
          <cell r="C356">
            <v>42795</v>
          </cell>
          <cell r="E356">
            <v>1.49521581370867E-2</v>
          </cell>
          <cell r="F356">
            <v>0.97784143421453396</v>
          </cell>
        </row>
        <row r="357">
          <cell r="A357" t="str">
            <v>HUF_BUBOR_EOD</v>
          </cell>
          <cell r="C357">
            <v>42978</v>
          </cell>
          <cell r="E357">
            <v>1.55584977915533E-2</v>
          </cell>
          <cell r="F357">
            <v>0.96936215535086201</v>
          </cell>
        </row>
        <row r="358">
          <cell r="A358" t="str">
            <v>HUF_BUBOR_EOD</v>
          </cell>
          <cell r="C358">
            <v>43343</v>
          </cell>
          <cell r="E358">
            <v>1.7457738700014502E-2</v>
          </cell>
          <cell r="F358">
            <v>0.94897462813345401</v>
          </cell>
        </row>
        <row r="359">
          <cell r="A359" t="str">
            <v>HUF_BUBOR_EOD</v>
          </cell>
          <cell r="C359">
            <v>43708</v>
          </cell>
          <cell r="E359">
            <v>1.9875546244570198E-2</v>
          </cell>
          <cell r="F359">
            <v>0.92357600197289702</v>
          </cell>
        </row>
        <row r="360">
          <cell r="A360" t="str">
            <v>HUF_BUBOR_EOD</v>
          </cell>
          <cell r="C360">
            <v>44073</v>
          </cell>
          <cell r="E360">
            <v>2.2520895299616001E-2</v>
          </cell>
          <cell r="F360">
            <v>0.89350399206378495</v>
          </cell>
        </row>
        <row r="361">
          <cell r="A361" t="str">
            <v>HUF_BUBOR_EOD</v>
          </cell>
          <cell r="C361">
            <v>44438</v>
          </cell>
          <cell r="E361">
            <v>2.5005069769687801E-2</v>
          </cell>
          <cell r="F361">
            <v>0.86068179527600297</v>
          </cell>
        </row>
        <row r="362">
          <cell r="A362" t="str">
            <v>HUF_BUBOR_EOD</v>
          </cell>
          <cell r="C362">
            <v>44803</v>
          </cell>
          <cell r="E362">
            <v>2.7409340466030201E-2</v>
          </cell>
          <cell r="F362">
            <v>0.82541797608829703</v>
          </cell>
        </row>
        <row r="363">
          <cell r="A363" t="str">
            <v>HUF_BUBOR_EOD</v>
          </cell>
          <cell r="C363">
            <v>45168</v>
          </cell>
          <cell r="E363">
            <v>2.96631184585383E-2</v>
          </cell>
          <cell r="F363">
            <v>0.78875072364565102</v>
          </cell>
        </row>
        <row r="364">
          <cell r="A364" t="str">
            <v>HUF_BUBOR_EOD</v>
          </cell>
          <cell r="C364">
            <v>45533</v>
          </cell>
          <cell r="E364">
            <v>3.1508692847534603E-2</v>
          </cell>
          <cell r="F364">
            <v>0.75308420181993596</v>
          </cell>
        </row>
        <row r="365">
          <cell r="A365" t="str">
            <v>HUF_BUBOR_EOD</v>
          </cell>
          <cell r="C365">
            <v>45898</v>
          </cell>
          <cell r="E365">
            <v>3.2816161577679297E-2</v>
          </cell>
          <cell r="F365">
            <v>0.72024660708360999</v>
          </cell>
        </row>
        <row r="366">
          <cell r="A366" t="str">
            <v>JPY_LIBOR_EOD</v>
          </cell>
          <cell r="C366">
            <v>42249</v>
          </cell>
          <cell r="E366">
            <v>3.7655813912693001E-4</v>
          </cell>
          <cell r="F366">
            <v>0.99999896833439805</v>
          </cell>
        </row>
        <row r="367">
          <cell r="A367" t="str">
            <v>JPY_LIBOR_EOD</v>
          </cell>
          <cell r="C367">
            <v>42255</v>
          </cell>
          <cell r="E367">
            <v>4.2083028622562E-4</v>
          </cell>
          <cell r="F367">
            <v>0.99999192931475001</v>
          </cell>
        </row>
        <row r="368">
          <cell r="A368" t="str">
            <v>JPY_LIBOR_EOD</v>
          </cell>
          <cell r="C368">
            <v>42278</v>
          </cell>
          <cell r="E368">
            <v>5.4220863763594E-4</v>
          </cell>
          <cell r="F368">
            <v>0.99995543589950497</v>
          </cell>
        </row>
        <row r="369">
          <cell r="A369" t="str">
            <v>JPY_LIBOR_EOD</v>
          </cell>
          <cell r="C369">
            <v>42308</v>
          </cell>
          <cell r="E369">
            <v>7.6003126727112005E-4</v>
          </cell>
          <cell r="F369">
            <v>0.99987507115758301</v>
          </cell>
        </row>
        <row r="370">
          <cell r="A370" t="str">
            <v>JPY_LIBOR_EOD</v>
          </cell>
          <cell r="C370">
            <v>42339</v>
          </cell>
          <cell r="E370">
            <v>8.8670467449639004E-4</v>
          </cell>
          <cell r="F370">
            <v>0.99977895559726004</v>
          </cell>
        </row>
        <row r="371">
          <cell r="A371" t="str">
            <v>JPY_LIBOR_EOD</v>
          </cell>
          <cell r="C371">
            <v>42430</v>
          </cell>
          <cell r="E371">
            <v>1.3067339144824299E-3</v>
          </cell>
          <cell r="F371">
            <v>0.99934863531935503</v>
          </cell>
        </row>
        <row r="372">
          <cell r="A372" t="str">
            <v>JPY_LIBOR_EOD</v>
          </cell>
          <cell r="C372">
            <v>42521</v>
          </cell>
          <cell r="E372">
            <v>1.27765476797602E-3</v>
          </cell>
          <cell r="F372">
            <v>0.99904484069736299</v>
          </cell>
        </row>
        <row r="373">
          <cell r="A373" t="str">
            <v>JPY_LIBOR_EOD</v>
          </cell>
          <cell r="C373">
            <v>42613</v>
          </cell>
          <cell r="E373">
            <v>1.23800393359885E-3</v>
          </cell>
          <cell r="F373">
            <v>0.99876276207713</v>
          </cell>
        </row>
        <row r="374">
          <cell r="A374" t="str">
            <v>JPY_LIBOR_EOD</v>
          </cell>
          <cell r="C374">
            <v>42795</v>
          </cell>
          <cell r="E374">
            <v>1.2195560846241999E-3</v>
          </cell>
          <cell r="F374">
            <v>0.99817400565773295</v>
          </cell>
        </row>
        <row r="375">
          <cell r="A375" t="str">
            <v>JPY_LIBOR_EOD</v>
          </cell>
          <cell r="C375">
            <v>42978</v>
          </cell>
          <cell r="E375">
            <v>1.2027108701878201E-3</v>
          </cell>
          <cell r="F375">
            <v>0.99759746896824297</v>
          </cell>
        </row>
        <row r="376">
          <cell r="A376" t="str">
            <v>JPY_LIBOR_EOD</v>
          </cell>
          <cell r="C376">
            <v>43343</v>
          </cell>
          <cell r="E376">
            <v>1.3417942552728199E-3</v>
          </cell>
          <cell r="F376">
            <v>0.99598270822729795</v>
          </cell>
        </row>
        <row r="377">
          <cell r="A377" t="str">
            <v>JPY_LIBOR_EOD</v>
          </cell>
          <cell r="C377">
            <v>43708</v>
          </cell>
          <cell r="E377">
            <v>1.6857036425550101E-3</v>
          </cell>
          <cell r="F377">
            <v>0.99327986719566397</v>
          </cell>
        </row>
        <row r="378">
          <cell r="A378" t="str">
            <v>JPY_LIBOR_EOD</v>
          </cell>
          <cell r="C378">
            <v>44073</v>
          </cell>
          <cell r="E378">
            <v>2.1871340991193198E-3</v>
          </cell>
          <cell r="F378">
            <v>0.98912390657947802</v>
          </cell>
        </row>
        <row r="379">
          <cell r="A379" t="str">
            <v>JPY_LIBOR_EOD</v>
          </cell>
          <cell r="C379">
            <v>44438</v>
          </cell>
          <cell r="E379">
            <v>2.7820516714338901E-3</v>
          </cell>
          <cell r="F379">
            <v>0.98344623463052705</v>
          </cell>
        </row>
        <row r="380">
          <cell r="A380" t="str">
            <v>JPY_LIBOR_EOD</v>
          </cell>
          <cell r="C380">
            <v>44803</v>
          </cell>
          <cell r="E380">
            <v>3.4370098936339498E-3</v>
          </cell>
          <cell r="F380">
            <v>0.97622804299112298</v>
          </cell>
        </row>
        <row r="381">
          <cell r="A381" t="str">
            <v>JPY_LIBOR_EOD</v>
          </cell>
          <cell r="C381">
            <v>45168</v>
          </cell>
          <cell r="E381">
            <v>4.1232465207432399E-3</v>
          </cell>
          <cell r="F381">
            <v>0.96755213215458302</v>
          </cell>
        </row>
        <row r="382">
          <cell r="A382" t="str">
            <v>JPY_LIBOR_EOD</v>
          </cell>
          <cell r="C382">
            <v>45533</v>
          </cell>
          <cell r="E382">
            <v>4.8221612282189604E-3</v>
          </cell>
          <cell r="F382">
            <v>0.95752882776520198</v>
          </cell>
        </row>
        <row r="383">
          <cell r="A383" t="str">
            <v>JPY_LIBOR_EOD</v>
          </cell>
          <cell r="C383">
            <v>45898</v>
          </cell>
          <cell r="E383">
            <v>5.5493855195596596E-3</v>
          </cell>
          <cell r="F383">
            <v>0.94601783674714301</v>
          </cell>
        </row>
        <row r="384">
          <cell r="A384" t="str">
            <v>JPY_LIBOR_EOD</v>
          </cell>
          <cell r="C384">
            <v>46628</v>
          </cell>
          <cell r="E384">
            <v>7.0404791444429E-3</v>
          </cell>
          <cell r="F384">
            <v>0.91898475106130495</v>
          </cell>
        </row>
        <row r="385">
          <cell r="A385" t="str">
            <v>JPY_LIBOR_EOD</v>
          </cell>
          <cell r="C385">
            <v>47723</v>
          </cell>
          <cell r="E385">
            <v>9.3033998653263492E-3</v>
          </cell>
          <cell r="F385">
            <v>0.86974866664834505</v>
          </cell>
        </row>
        <row r="386">
          <cell r="A386" t="str">
            <v>JPY_LIBOR_EOD</v>
          </cell>
          <cell r="C386">
            <v>49548</v>
          </cell>
          <cell r="E386">
            <v>1.23326559501529E-2</v>
          </cell>
          <cell r="F386">
            <v>0.781411703395269</v>
          </cell>
        </row>
        <row r="387">
          <cell r="A387" t="str">
            <v>JPY_LIBOR_EOD</v>
          </cell>
          <cell r="C387">
            <v>51373</v>
          </cell>
          <cell r="E387">
            <v>1.4081429128564501E-2</v>
          </cell>
          <cell r="F387">
            <v>0.70325499548242598</v>
          </cell>
        </row>
        <row r="388">
          <cell r="A388" t="str">
            <v>JPY_LIBOR_EOD</v>
          </cell>
          <cell r="C388">
            <v>53198</v>
          </cell>
          <cell r="E388">
            <v>1.5061987848754999E-2</v>
          </cell>
          <cell r="F388">
            <v>0.63644349755279395</v>
          </cell>
        </row>
        <row r="389">
          <cell r="A389" t="str">
            <v>JPY_LIBOR_EOD</v>
          </cell>
          <cell r="C389">
            <v>56848</v>
          </cell>
          <cell r="E389">
            <v>1.6555196967415701E-2</v>
          </cell>
          <cell r="F389">
            <v>0.51571144826925797</v>
          </cell>
        </row>
        <row r="390">
          <cell r="A390" t="str">
            <v>JPY_TONA_EOD</v>
          </cell>
          <cell r="C390">
            <v>42249</v>
          </cell>
          <cell r="E390">
            <v>7.5999920875011E-4</v>
          </cell>
          <cell r="F390">
            <v>0.99999791781255498</v>
          </cell>
        </row>
        <row r="391">
          <cell r="A391" t="str">
            <v>JPY_TONA_EOD</v>
          </cell>
          <cell r="C391">
            <v>42255</v>
          </cell>
          <cell r="E391">
            <v>7.3357472216946005E-4</v>
          </cell>
          <cell r="F391">
            <v>0.99998593154264603</v>
          </cell>
        </row>
        <row r="392">
          <cell r="A392" t="str">
            <v>JPY_TONA_EOD</v>
          </cell>
          <cell r="C392">
            <v>42262</v>
          </cell>
          <cell r="E392">
            <v>7.3087664058255996E-4</v>
          </cell>
          <cell r="F392">
            <v>0.99997196676836797</v>
          </cell>
        </row>
        <row r="393">
          <cell r="A393" t="str">
            <v>JPY_TONA_EOD</v>
          </cell>
          <cell r="C393">
            <v>42269</v>
          </cell>
          <cell r="E393">
            <v>7.3069806223434995E-4</v>
          </cell>
          <cell r="F393">
            <v>0.99995796072119003</v>
          </cell>
        </row>
        <row r="394">
          <cell r="A394" t="str">
            <v>JPY_TONA_EOD</v>
          </cell>
          <cell r="C394">
            <v>42278</v>
          </cell>
          <cell r="E394">
            <v>7.3806555186343005E-4</v>
          </cell>
          <cell r="F394">
            <v>0.999939338917887</v>
          </cell>
        </row>
        <row r="395">
          <cell r="A395" t="str">
            <v>JPY_TONA_EOD</v>
          </cell>
          <cell r="C395">
            <v>42308</v>
          </cell>
          <cell r="E395">
            <v>7.2831522597384E-4</v>
          </cell>
          <cell r="F395">
            <v>0.99988028411567398</v>
          </cell>
        </row>
        <row r="396">
          <cell r="A396" t="str">
            <v>JPY_TONA_EOD</v>
          </cell>
          <cell r="C396">
            <v>42339</v>
          </cell>
          <cell r="E396">
            <v>7.1432791194977997E-4</v>
          </cell>
          <cell r="F396">
            <v>0.99982192314527096</v>
          </cell>
        </row>
        <row r="397">
          <cell r="A397" t="str">
            <v>JPY_TONA_EOD</v>
          </cell>
          <cell r="C397">
            <v>42369</v>
          </cell>
          <cell r="E397">
            <v>6.9942996213705005E-4</v>
          </cell>
          <cell r="F397">
            <v>0.99976816105573796</v>
          </cell>
        </row>
        <row r="398">
          <cell r="A398" t="str">
            <v>JPY_TONA_EOD</v>
          </cell>
          <cell r="C398">
            <v>42400</v>
          </cell>
          <cell r="E398">
            <v>6.8684855413356E-4</v>
          </cell>
          <cell r="F398">
            <v>0.99971401081988698</v>
          </cell>
        </row>
        <row r="399">
          <cell r="A399" t="str">
            <v>JPY_TONA_EOD</v>
          </cell>
          <cell r="C399">
            <v>42430</v>
          </cell>
          <cell r="E399">
            <v>6.7649169032489998E-4</v>
          </cell>
          <cell r="F399">
            <v>0.99966273774148895</v>
          </cell>
        </row>
        <row r="400">
          <cell r="A400" t="str">
            <v>JPY_TONA_EOD</v>
          </cell>
          <cell r="C400">
            <v>42460</v>
          </cell>
          <cell r="E400">
            <v>6.8000710869696999E-4</v>
          </cell>
          <cell r="F400">
            <v>0.999605114954635</v>
          </cell>
        </row>
        <row r="401">
          <cell r="A401" t="str">
            <v>JPY_TONA_EOD</v>
          </cell>
          <cell r="C401">
            <v>42491</v>
          </cell>
          <cell r="E401">
            <v>6.6704001158415999E-4</v>
          </cell>
          <cell r="F401">
            <v>0.99955601441868602</v>
          </cell>
        </row>
        <row r="402">
          <cell r="A402" t="str">
            <v>JPY_TONA_EOD</v>
          </cell>
          <cell r="C402">
            <v>42521</v>
          </cell>
          <cell r="E402">
            <v>6.5766048800715001E-4</v>
          </cell>
          <cell r="F402">
            <v>0.99950822695118602</v>
          </cell>
        </row>
        <row r="403">
          <cell r="A403" t="str">
            <v>JPY_TONA_EOD</v>
          </cell>
          <cell r="C403">
            <v>42552</v>
          </cell>
          <cell r="E403">
            <v>6.4445546289434996E-4</v>
          </cell>
          <cell r="F403">
            <v>0.99946339207837898</v>
          </cell>
        </row>
        <row r="404">
          <cell r="A404" t="str">
            <v>JPY_TONA_EOD</v>
          </cell>
          <cell r="C404">
            <v>42582</v>
          </cell>
          <cell r="E404">
            <v>6.5419764874112996E-4</v>
          </cell>
          <cell r="F404">
            <v>0.99940154348991905</v>
          </cell>
        </row>
        <row r="405">
          <cell r="A405" t="str">
            <v>JPY_TONA_EOD</v>
          </cell>
          <cell r="C405">
            <v>42613</v>
          </cell>
          <cell r="E405">
            <v>6.3322590065045001E-4</v>
          </cell>
          <cell r="F405">
            <v>0.99936697454455903</v>
          </cell>
        </row>
        <row r="406">
          <cell r="A406" t="str">
            <v>JPY_TONA_EOD</v>
          </cell>
          <cell r="C406">
            <v>42704</v>
          </cell>
          <cell r="E406">
            <v>6.0156682649890999E-4</v>
          </cell>
          <cell r="F406">
            <v>0.99924873583928597</v>
          </cell>
        </row>
        <row r="407">
          <cell r="A407" t="str">
            <v>JPY_TONA_EOD</v>
          </cell>
          <cell r="C407">
            <v>42795</v>
          </cell>
          <cell r="E407">
            <v>5.7226217931857001E-4</v>
          </cell>
          <cell r="F407">
            <v>0.99914275829360799</v>
          </cell>
        </row>
        <row r="408">
          <cell r="A408" t="str">
            <v>JPY_TONA_EOD</v>
          </cell>
          <cell r="C408">
            <v>42886</v>
          </cell>
          <cell r="E408">
            <v>5.5352570607185997E-4</v>
          </cell>
          <cell r="F408">
            <v>0.99903293530471404</v>
          </cell>
        </row>
        <row r="409">
          <cell r="A409" t="str">
            <v>JPY_TONA_EOD</v>
          </cell>
          <cell r="C409">
            <v>42978</v>
          </cell>
          <cell r="E409">
            <v>5.3482343431728995E-4</v>
          </cell>
          <cell r="F409">
            <v>0.99893092499965996</v>
          </cell>
        </row>
        <row r="410">
          <cell r="A410" t="str">
            <v>JPY_TONA_EOD</v>
          </cell>
          <cell r="C410">
            <v>43343</v>
          </cell>
          <cell r="E410">
            <v>5.8295571596474996E-4</v>
          </cell>
          <cell r="F410">
            <v>0.99825266122915002</v>
          </cell>
        </row>
        <row r="411">
          <cell r="A411" t="str">
            <v>JPY_TONA_EOD</v>
          </cell>
          <cell r="C411">
            <v>43708</v>
          </cell>
          <cell r="E411">
            <v>8.3647848677566002E-4</v>
          </cell>
          <cell r="F411">
            <v>0.99665967738519101</v>
          </cell>
        </row>
        <row r="412">
          <cell r="A412" t="str">
            <v>JPY_TONA_EOD</v>
          </cell>
          <cell r="C412">
            <v>44073</v>
          </cell>
          <cell r="E412">
            <v>1.24939444813443E-3</v>
          </cell>
          <cell r="F412">
            <v>0.99377249952279501</v>
          </cell>
        </row>
        <row r="413">
          <cell r="A413" t="str">
            <v>JPY_TONA_EOD</v>
          </cell>
          <cell r="C413">
            <v>44438</v>
          </cell>
          <cell r="E413">
            <v>1.7583178450232999E-3</v>
          </cell>
          <cell r="F413">
            <v>0.98950554801280199</v>
          </cell>
        </row>
        <row r="414">
          <cell r="A414" t="str">
            <v>JPY_TONA_EOD</v>
          </cell>
          <cell r="C414">
            <v>44803</v>
          </cell>
          <cell r="E414">
            <v>2.3295190690466902E-3</v>
          </cell>
          <cell r="F414">
            <v>0.98382559992820995</v>
          </cell>
        </row>
        <row r="415">
          <cell r="A415" t="str">
            <v>JPY_TONA_EOD</v>
          </cell>
          <cell r="C415">
            <v>45168</v>
          </cell>
          <cell r="E415">
            <v>2.9237785953647498E-3</v>
          </cell>
          <cell r="F415">
            <v>0.97688120224153696</v>
          </cell>
        </row>
        <row r="416">
          <cell r="A416" t="str">
            <v>JPY_TONA_EOD</v>
          </cell>
          <cell r="C416">
            <v>45533</v>
          </cell>
          <cell r="E416">
            <v>3.5414562732442399E-3</v>
          </cell>
          <cell r="F416">
            <v>0.96862948710645003</v>
          </cell>
        </row>
        <row r="417">
          <cell r="A417" t="str">
            <v>JPY_TONA_EOD</v>
          </cell>
          <cell r="C417">
            <v>45898</v>
          </cell>
          <cell r="E417">
            <v>4.19357057839415E-3</v>
          </cell>
          <cell r="F417">
            <v>0.95893143233523304</v>
          </cell>
        </row>
        <row r="418">
          <cell r="A418" t="str">
            <v>JPY_TONA_EOD</v>
          </cell>
          <cell r="C418">
            <v>46628</v>
          </cell>
          <cell r="E418">
            <v>5.5702078730469097E-3</v>
          </cell>
          <cell r="F418">
            <v>0.935342511347244</v>
          </cell>
        </row>
        <row r="419">
          <cell r="A419" t="str">
            <v>JPY_TONA_EOD</v>
          </cell>
          <cell r="C419">
            <v>47723</v>
          </cell>
          <cell r="E419">
            <v>7.8119714342574503E-3</v>
          </cell>
          <cell r="F419">
            <v>0.88942546334545802</v>
          </cell>
        </row>
        <row r="420">
          <cell r="A420" t="str">
            <v>JPY_TONA_EOD</v>
          </cell>
          <cell r="C420">
            <v>49548</v>
          </cell>
          <cell r="E420">
            <v>1.0810446934125801E-2</v>
          </cell>
          <cell r="F420">
            <v>0.80556697018716295</v>
          </cell>
        </row>
        <row r="421">
          <cell r="A421" t="str">
            <v>JPY_TONA_EOD</v>
          </cell>
          <cell r="C421">
            <v>51373</v>
          </cell>
          <cell r="E421">
            <v>1.25413457192366E-2</v>
          </cell>
          <cell r="F421">
            <v>0.73085979028801096</v>
          </cell>
        </row>
        <row r="422">
          <cell r="A422" t="str">
            <v>JPY_TONA_EOD</v>
          </cell>
          <cell r="C422">
            <v>53198</v>
          </cell>
          <cell r="E422">
            <v>1.3509396247692099E-2</v>
          </cell>
          <cell r="F422">
            <v>0.66678882497555703</v>
          </cell>
        </row>
        <row r="423">
          <cell r="A423" t="str">
            <v>JPY_TONA_EOD</v>
          </cell>
          <cell r="C423">
            <v>55023</v>
          </cell>
          <cell r="E423">
            <v>1.42105046096233E-2</v>
          </cell>
          <cell r="F423">
            <v>0.60812935705186899</v>
          </cell>
        </row>
        <row r="424">
          <cell r="A424" t="str">
            <v>JPY_TONA_EOD</v>
          </cell>
          <cell r="C424">
            <v>56848</v>
          </cell>
          <cell r="E424">
            <v>1.4910017027563701E-2</v>
          </cell>
          <cell r="F424">
            <v>0.55079054340979905</v>
          </cell>
        </row>
        <row r="425">
          <cell r="A425" t="str">
            <v>JPY_TONA_EOD</v>
          </cell>
          <cell r="C425">
            <v>58673</v>
          </cell>
          <cell r="E425">
            <v>1.49146165612707E-2</v>
          </cell>
          <cell r="F425">
            <v>0.51111649241570001</v>
          </cell>
        </row>
        <row r="426">
          <cell r="A426" t="str">
            <v>JPY_TONA_EOD</v>
          </cell>
          <cell r="C426">
            <v>60498</v>
          </cell>
          <cell r="E426">
            <v>1.49146165612707E-2</v>
          </cell>
          <cell r="F426">
            <v>0.47438747754000099</v>
          </cell>
        </row>
        <row r="427">
          <cell r="A427" t="str">
            <v>MXN_TIIE_EOD</v>
          </cell>
          <cell r="C427">
            <v>42249</v>
          </cell>
          <cell r="E427">
            <v>3.5589567624426999E-2</v>
          </cell>
          <cell r="F427">
            <v>0.99990249908879802</v>
          </cell>
        </row>
        <row r="428">
          <cell r="A428" t="str">
            <v>MXN_TIIE_EOD</v>
          </cell>
          <cell r="C428">
            <v>42255</v>
          </cell>
          <cell r="E428">
            <v>3.5589567624426999E-2</v>
          </cell>
          <cell r="F428">
            <v>0.999317693224132</v>
          </cell>
        </row>
        <row r="429">
          <cell r="A429" t="str">
            <v>MXN_TIIE_EOD</v>
          </cell>
          <cell r="C429">
            <v>42278</v>
          </cell>
          <cell r="E429">
            <v>3.5589567624426999E-2</v>
          </cell>
          <cell r="F429">
            <v>0.997079104199315</v>
          </cell>
        </row>
        <row r="430">
          <cell r="A430" t="str">
            <v>MXN_TIIE_EOD</v>
          </cell>
          <cell r="C430">
            <v>42308</v>
          </cell>
          <cell r="E430">
            <v>3.5589567624426999E-2</v>
          </cell>
          <cell r="F430">
            <v>0.99416674003090799</v>
          </cell>
        </row>
        <row r="431">
          <cell r="A431" t="str">
            <v>MXN_TIIE_EOD</v>
          </cell>
          <cell r="C431">
            <v>42339</v>
          </cell>
          <cell r="E431">
            <v>3.5723040178119898E-2</v>
          </cell>
          <cell r="F431">
            <v>0.99113325132914998</v>
          </cell>
        </row>
        <row r="432">
          <cell r="A432" t="str">
            <v>MXN_TIIE_EOD</v>
          </cell>
          <cell r="C432">
            <v>42430</v>
          </cell>
          <cell r="E432">
            <v>3.7694284610751798E-2</v>
          </cell>
          <cell r="F432">
            <v>0.98138002775859501</v>
          </cell>
        </row>
        <row r="433">
          <cell r="A433" t="str">
            <v>MXN_TIIE_EOD</v>
          </cell>
          <cell r="C433">
            <v>42521</v>
          </cell>
          <cell r="E433">
            <v>3.92940181733255E-2</v>
          </cell>
          <cell r="F433">
            <v>0.97103790682632596</v>
          </cell>
        </row>
        <row r="434">
          <cell r="A434" t="str">
            <v>MXN_TIIE_EOD</v>
          </cell>
          <cell r="C434">
            <v>42613</v>
          </cell>
          <cell r="E434">
            <v>4.07212030820552E-2</v>
          </cell>
          <cell r="F434">
            <v>0.96009676465711502</v>
          </cell>
        </row>
        <row r="435">
          <cell r="A435" t="str">
            <v>MXN_TIIE_EOD</v>
          </cell>
          <cell r="C435">
            <v>42795</v>
          </cell>
          <cell r="E435">
            <v>4.30476199307245E-2</v>
          </cell>
          <cell r="F435">
            <v>0.93752443211572001</v>
          </cell>
        </row>
        <row r="436">
          <cell r="A436" t="str">
            <v>MXN_TIIE_EOD</v>
          </cell>
          <cell r="C436">
            <v>42978</v>
          </cell>
          <cell r="E436">
            <v>4.5385414882755298E-2</v>
          </cell>
          <cell r="F436">
            <v>0.91322697135938402</v>
          </cell>
        </row>
        <row r="437">
          <cell r="A437" t="str">
            <v>MXN_TIIE_EOD</v>
          </cell>
          <cell r="C437">
            <v>43343</v>
          </cell>
          <cell r="E437">
            <v>4.9537514490750202E-2</v>
          </cell>
          <cell r="F437">
            <v>0.86190300015546695</v>
          </cell>
        </row>
        <row r="438">
          <cell r="A438" t="str">
            <v>MXN_TIIE_EOD</v>
          </cell>
          <cell r="C438">
            <v>43708</v>
          </cell>
          <cell r="E438">
            <v>5.3519407181605201E-2</v>
          </cell>
          <cell r="F438">
            <v>0.80728571402834004</v>
          </cell>
        </row>
        <row r="439">
          <cell r="A439" t="str">
            <v>MXN_TIIE_EOD</v>
          </cell>
          <cell r="C439">
            <v>44073</v>
          </cell>
          <cell r="E439">
            <v>5.6844321843660797E-2</v>
          </cell>
          <cell r="F439">
            <v>0.75259984316156003</v>
          </cell>
        </row>
        <row r="440">
          <cell r="A440" t="str">
            <v>MXN_TIIE_EOD</v>
          </cell>
          <cell r="C440">
            <v>44438</v>
          </cell>
          <cell r="E440">
            <v>5.9502390742235699E-2</v>
          </cell>
          <cell r="F440">
            <v>0.69976245995260999</v>
          </cell>
        </row>
        <row r="441">
          <cell r="A441" t="str">
            <v>MXN_TIIE_EOD</v>
          </cell>
          <cell r="C441">
            <v>44803</v>
          </cell>
          <cell r="E441">
            <v>6.2142761063222599E-2</v>
          </cell>
          <cell r="F441">
            <v>0.64726510240085</v>
          </cell>
        </row>
        <row r="442">
          <cell r="A442" t="str">
            <v>MXN_TIIE_EOD</v>
          </cell>
          <cell r="C442">
            <v>45168</v>
          </cell>
          <cell r="E442">
            <v>6.3724166491860898E-2</v>
          </cell>
          <cell r="F442">
            <v>0.60061969489662204</v>
          </cell>
        </row>
        <row r="443">
          <cell r="A443" t="str">
            <v>MXN_TIIE_EOD</v>
          </cell>
          <cell r="C443">
            <v>45533</v>
          </cell>
          <cell r="E443">
            <v>6.53055719204991E-2</v>
          </cell>
          <cell r="F443">
            <v>0.55557584349133504</v>
          </cell>
        </row>
        <row r="444">
          <cell r="A444" t="str">
            <v>MXN_TIIE_EOD</v>
          </cell>
          <cell r="C444">
            <v>45898</v>
          </cell>
          <cell r="E444">
            <v>6.6875674410377395E-2</v>
          </cell>
          <cell r="F444">
            <v>0.51234515812715997</v>
          </cell>
        </row>
        <row r="445">
          <cell r="A445" t="str">
            <v>MXN_TIIE_EOD</v>
          </cell>
          <cell r="C445">
            <v>46628</v>
          </cell>
          <cell r="E445">
            <v>6.9121691346010095E-2</v>
          </cell>
          <cell r="F445">
            <v>0.43628468731692599</v>
          </cell>
        </row>
        <row r="446">
          <cell r="A446" t="str">
            <v>MXN_TIIE_EOD</v>
          </cell>
          <cell r="C446">
            <v>47723</v>
          </cell>
          <cell r="E446">
            <v>7.2474972489075307E-2</v>
          </cell>
          <cell r="F446">
            <v>0.337184646122341</v>
          </cell>
        </row>
        <row r="447">
          <cell r="A447" t="str">
            <v>MXN_TIIE_EOD</v>
          </cell>
          <cell r="C447">
            <v>49548</v>
          </cell>
          <cell r="E447">
            <v>7.6019601396489694E-2</v>
          </cell>
          <cell r="F447">
            <v>0.21862616258822201</v>
          </cell>
        </row>
        <row r="448">
          <cell r="A448" t="str">
            <v>NOK_NIBOR_EOD</v>
          </cell>
          <cell r="C448">
            <v>42249</v>
          </cell>
          <cell r="E448">
            <v>1.01387480735807E-2</v>
          </cell>
          <cell r="F448">
            <v>0.99997222299380595</v>
          </cell>
        </row>
        <row r="449">
          <cell r="A449" t="str">
            <v>NOK_NIBOR_EOD</v>
          </cell>
          <cell r="C449">
            <v>42255</v>
          </cell>
          <cell r="E449">
            <v>1.0870380230566501E-2</v>
          </cell>
          <cell r="F449">
            <v>0.99979154868347797</v>
          </cell>
        </row>
        <row r="450">
          <cell r="A450" t="str">
            <v>NOK_NIBOR_EOD</v>
          </cell>
          <cell r="C450">
            <v>42278</v>
          </cell>
          <cell r="E450">
            <v>1.11866443440837E-2</v>
          </cell>
          <cell r="F450">
            <v>0.999080972344773</v>
          </cell>
        </row>
        <row r="451">
          <cell r="A451" t="str">
            <v>NOK_NIBOR_EOD</v>
          </cell>
          <cell r="C451">
            <v>42308</v>
          </cell>
          <cell r="E451">
            <v>1.1220374702275399E-2</v>
          </cell>
          <cell r="F451">
            <v>0.99815725478711803</v>
          </cell>
        </row>
        <row r="452">
          <cell r="A452" t="str">
            <v>NOK_NIBOR_EOD</v>
          </cell>
          <cell r="C452">
            <v>42339</v>
          </cell>
          <cell r="E452">
            <v>1.12552294057401E-2</v>
          </cell>
          <cell r="F452">
            <v>0.99719783512356697</v>
          </cell>
        </row>
        <row r="453">
          <cell r="A453" t="str">
            <v>NOK_NIBOR_EOD</v>
          </cell>
          <cell r="C453">
            <v>42430</v>
          </cell>
          <cell r="E453">
            <v>1.05958705211873E-2</v>
          </cell>
          <cell r="F453">
            <v>0.99473051234766496</v>
          </cell>
        </row>
        <row r="454">
          <cell r="A454" t="str">
            <v>NOK_NIBOR_EOD</v>
          </cell>
          <cell r="C454">
            <v>42521</v>
          </cell>
          <cell r="E454">
            <v>9.9999598544492502E-3</v>
          </cell>
          <cell r="F454">
            <v>0.99254847924368395</v>
          </cell>
        </row>
        <row r="455">
          <cell r="A455" t="str">
            <v>NOK_NIBOR_EOD</v>
          </cell>
          <cell r="C455">
            <v>42613</v>
          </cell>
          <cell r="E455">
            <v>9.6492441293448902E-3</v>
          </cell>
          <cell r="F455">
            <v>0.99039716045047599</v>
          </cell>
        </row>
        <row r="456">
          <cell r="A456" t="str">
            <v>NOK_NIBOR_EOD</v>
          </cell>
          <cell r="C456">
            <v>42795</v>
          </cell>
          <cell r="E456">
            <v>9.8904379885808007E-3</v>
          </cell>
          <cell r="F456">
            <v>0.98528719829311595</v>
          </cell>
        </row>
        <row r="457">
          <cell r="A457" t="str">
            <v>NOK_NIBOR_EOD</v>
          </cell>
          <cell r="C457">
            <v>42978</v>
          </cell>
          <cell r="E457">
            <v>1.0245016068583201E-2</v>
          </cell>
          <cell r="F457">
            <v>0.97971846212509195</v>
          </cell>
        </row>
        <row r="458">
          <cell r="A458" t="str">
            <v>NOK_NIBOR_EOD</v>
          </cell>
          <cell r="C458">
            <v>43343</v>
          </cell>
          <cell r="E458">
            <v>1.11801244775572E-2</v>
          </cell>
          <cell r="F458">
            <v>0.9670158686932</v>
          </cell>
        </row>
        <row r="459">
          <cell r="A459" t="str">
            <v>NOK_NIBOR_EOD</v>
          </cell>
          <cell r="C459">
            <v>43708</v>
          </cell>
          <cell r="E459">
            <v>1.26943423269857E-2</v>
          </cell>
          <cell r="F459">
            <v>0.95049025528224995</v>
          </cell>
        </row>
        <row r="460">
          <cell r="A460" t="str">
            <v>NOK_NIBOR_EOD</v>
          </cell>
          <cell r="C460">
            <v>44073</v>
          </cell>
          <cell r="E460">
            <v>1.44028603798697E-2</v>
          </cell>
          <cell r="F460">
            <v>0.93051758754715996</v>
          </cell>
        </row>
        <row r="461">
          <cell r="A461" t="str">
            <v>NOK_NIBOR_EOD</v>
          </cell>
          <cell r="C461">
            <v>44438</v>
          </cell>
          <cell r="E461">
            <v>1.6141320308783499E-2</v>
          </cell>
          <cell r="F461">
            <v>0.90769403606465804</v>
          </cell>
        </row>
        <row r="462">
          <cell r="A462" t="str">
            <v>NOK_NIBOR_EOD</v>
          </cell>
          <cell r="C462">
            <v>44803</v>
          </cell>
          <cell r="E462">
            <v>1.7672809695130499E-2</v>
          </cell>
          <cell r="F462">
            <v>0.88363635167202403</v>
          </cell>
        </row>
        <row r="463">
          <cell r="A463" t="str">
            <v>NOK_NIBOR_EOD</v>
          </cell>
          <cell r="C463">
            <v>45168</v>
          </cell>
          <cell r="E463">
            <v>1.9024877567759502E-2</v>
          </cell>
          <cell r="F463">
            <v>0.85881734143863397</v>
          </cell>
        </row>
        <row r="464">
          <cell r="A464" t="str">
            <v>NOK_NIBOR_EOD</v>
          </cell>
          <cell r="C464">
            <v>45533</v>
          </cell>
          <cell r="E464">
            <v>2.01861243906385E-2</v>
          </cell>
          <cell r="F464">
            <v>0.83387220521984595</v>
          </cell>
        </row>
        <row r="465">
          <cell r="A465" t="str">
            <v>NOK_NIBOR_EOD</v>
          </cell>
          <cell r="C465">
            <v>45898</v>
          </cell>
          <cell r="E465">
            <v>2.11338400591248E-2</v>
          </cell>
          <cell r="F465">
            <v>0.80950008521865902</v>
          </cell>
        </row>
        <row r="466">
          <cell r="A466" t="str">
            <v>NOK_NIBOR_EOD</v>
          </cell>
          <cell r="C466">
            <v>46628</v>
          </cell>
          <cell r="E466">
            <v>2.2243950734083199E-2</v>
          </cell>
          <cell r="F466">
            <v>0.76572865460294803</v>
          </cell>
        </row>
        <row r="467">
          <cell r="A467" t="str">
            <v>NOK_NIBOR_EOD</v>
          </cell>
          <cell r="C467">
            <v>47723</v>
          </cell>
          <cell r="E467">
            <v>2.2929027020605001E-2</v>
          </cell>
          <cell r="F467">
            <v>0.708974722573531</v>
          </cell>
        </row>
        <row r="468">
          <cell r="A468" t="str">
            <v>NOK_NIBOR_EOD</v>
          </cell>
          <cell r="C468">
            <v>49548</v>
          </cell>
          <cell r="E468">
            <v>2.37059413848013E-2</v>
          </cell>
          <cell r="F468">
            <v>0.62243328585983804</v>
          </cell>
        </row>
        <row r="469">
          <cell r="A469" t="str">
            <v>NOK_NIBOR_EOD</v>
          </cell>
          <cell r="C469">
            <v>51373</v>
          </cell>
          <cell r="E469">
            <v>2.3594134274346801E-2</v>
          </cell>
          <cell r="F469">
            <v>0.55440857898934204</v>
          </cell>
        </row>
        <row r="470">
          <cell r="A470" t="str">
            <v>NOK_NIBOR_EOD</v>
          </cell>
          <cell r="C470">
            <v>53198</v>
          </cell>
          <cell r="E470">
            <v>2.3519413225973802E-2</v>
          </cell>
          <cell r="F470">
            <v>0.49382089079500402</v>
          </cell>
        </row>
        <row r="471">
          <cell r="A471" t="str">
            <v>NZD_BKBM_EOD</v>
          </cell>
          <cell r="C471">
            <v>42249</v>
          </cell>
          <cell r="E471">
            <v>2.9998767190878399E-2</v>
          </cell>
          <cell r="F471">
            <v>0.99991781497411203</v>
          </cell>
        </row>
        <row r="472">
          <cell r="A472" t="str">
            <v>NZD_BKBM_EOD</v>
          </cell>
          <cell r="C472">
            <v>42255</v>
          </cell>
          <cell r="E472">
            <v>3.0012050930874602E-2</v>
          </cell>
          <cell r="F472">
            <v>0.99942459203120104</v>
          </cell>
        </row>
        <row r="473">
          <cell r="A473" t="str">
            <v>NZD_BKBM_EOD</v>
          </cell>
          <cell r="C473">
            <v>42278</v>
          </cell>
          <cell r="E473">
            <v>3.00628280080311E-2</v>
          </cell>
          <cell r="F473">
            <v>0.997532132833019</v>
          </cell>
        </row>
        <row r="474">
          <cell r="A474" t="str">
            <v>NZD_BKBM_EOD</v>
          </cell>
          <cell r="C474">
            <v>42308</v>
          </cell>
          <cell r="E474">
            <v>2.9326189576972E-2</v>
          </cell>
          <cell r="F474">
            <v>0.99519085764228499</v>
          </cell>
        </row>
        <row r="475">
          <cell r="A475" t="str">
            <v>NZD_BKBM_EOD</v>
          </cell>
          <cell r="C475">
            <v>42339</v>
          </cell>
          <cell r="E475">
            <v>2.9076156548554399E-2</v>
          </cell>
          <cell r="F475">
            <v>0.99277708756257899</v>
          </cell>
        </row>
        <row r="476">
          <cell r="A476" t="str">
            <v>NZD_BKBM_EOD</v>
          </cell>
          <cell r="C476">
            <v>42430</v>
          </cell>
          <cell r="E476">
            <v>2.8397988547603999E-2</v>
          </cell>
          <cell r="F476">
            <v>0.98593968966400303</v>
          </cell>
        </row>
        <row r="477">
          <cell r="A477" t="str">
            <v>NZD_BKBM_EOD</v>
          </cell>
          <cell r="C477">
            <v>42521</v>
          </cell>
          <cell r="E477">
            <v>2.7798383985361601E-2</v>
          </cell>
          <cell r="F477">
            <v>0.97942298844492504</v>
          </cell>
        </row>
        <row r="478">
          <cell r="A478" t="str">
            <v>NZD_BKBM_EOD</v>
          </cell>
          <cell r="C478">
            <v>42613</v>
          </cell>
          <cell r="E478">
            <v>2.7192190361995699E-2</v>
          </cell>
          <cell r="F478">
            <v>0.97317418885041196</v>
          </cell>
        </row>
        <row r="479">
          <cell r="A479" t="str">
            <v>NZD_BKBM_EOD</v>
          </cell>
          <cell r="C479">
            <v>42795</v>
          </cell>
          <cell r="E479">
            <v>2.7346716118038E-2</v>
          </cell>
          <cell r="F479">
            <v>0.95984581871673502</v>
          </cell>
        </row>
        <row r="480">
          <cell r="A480" t="str">
            <v>NZD_BKBM_EOD</v>
          </cell>
          <cell r="C480">
            <v>42978</v>
          </cell>
          <cell r="E480">
            <v>2.7509611209426601E-2</v>
          </cell>
          <cell r="F480">
            <v>0.94646695439439399</v>
          </cell>
        </row>
        <row r="481">
          <cell r="A481" t="str">
            <v>NZD_BKBM_EOD</v>
          </cell>
          <cell r="C481">
            <v>43343</v>
          </cell>
          <cell r="E481">
            <v>2.8395474780150101E-2</v>
          </cell>
          <cell r="F481">
            <v>0.91834106731465404</v>
          </cell>
        </row>
        <row r="482">
          <cell r="A482" t="str">
            <v>NZD_BKBM_EOD</v>
          </cell>
          <cell r="C482">
            <v>43708</v>
          </cell>
          <cell r="E482">
            <v>2.9496472630228001E-2</v>
          </cell>
          <cell r="F482">
            <v>0.88870859174144701</v>
          </cell>
        </row>
        <row r="483">
          <cell r="A483" t="str">
            <v>NZD_BKBM_EOD</v>
          </cell>
          <cell r="C483">
            <v>44073</v>
          </cell>
          <cell r="E483">
            <v>3.07211217676653E-2</v>
          </cell>
          <cell r="F483">
            <v>0.85761018820038604</v>
          </cell>
        </row>
        <row r="484">
          <cell r="A484" t="str">
            <v>NZD_BKBM_EOD</v>
          </cell>
          <cell r="C484">
            <v>44438</v>
          </cell>
          <cell r="E484">
            <v>3.18723384066587E-2</v>
          </cell>
          <cell r="F484">
            <v>0.82593927060010797</v>
          </cell>
        </row>
        <row r="485">
          <cell r="A485" t="str">
            <v>NZD_BKBM_EOD</v>
          </cell>
          <cell r="C485">
            <v>44803</v>
          </cell>
          <cell r="E485">
            <v>3.3023146759040001E-2</v>
          </cell>
          <cell r="F485">
            <v>0.79361086898051603</v>
          </cell>
        </row>
        <row r="486">
          <cell r="A486" t="str">
            <v>NZD_BKBM_EOD</v>
          </cell>
          <cell r="C486">
            <v>45168</v>
          </cell>
          <cell r="E486">
            <v>3.3975376143771302E-2</v>
          </cell>
          <cell r="F486">
            <v>0.76200435419117396</v>
          </cell>
        </row>
        <row r="487">
          <cell r="A487" t="str">
            <v>NZD_BKBM_EOD</v>
          </cell>
          <cell r="C487">
            <v>45533</v>
          </cell>
          <cell r="E487">
            <v>3.4926511429507402E-2</v>
          </cell>
          <cell r="F487">
            <v>0.73027171419611103</v>
          </cell>
        </row>
        <row r="488">
          <cell r="A488" t="str">
            <v>NZD_BKBM_EOD</v>
          </cell>
          <cell r="C488">
            <v>45898</v>
          </cell>
          <cell r="E488">
            <v>3.5877646715243398E-2</v>
          </cell>
          <cell r="F488">
            <v>0.698530478408111</v>
          </cell>
        </row>
        <row r="489">
          <cell r="A489" t="str">
            <v>NZD_BKBM_EOD</v>
          </cell>
          <cell r="C489">
            <v>46628</v>
          </cell>
          <cell r="E489">
            <v>3.7295569329138398E-2</v>
          </cell>
          <cell r="F489">
            <v>0.63919428083498497</v>
          </cell>
        </row>
        <row r="490">
          <cell r="A490" t="str">
            <v>NZD_BKBM_EOD</v>
          </cell>
          <cell r="C490">
            <v>47723</v>
          </cell>
          <cell r="E490">
            <v>3.8855366354095998E-2</v>
          </cell>
          <cell r="F490">
            <v>0.558315817619218</v>
          </cell>
        </row>
        <row r="491">
          <cell r="A491" t="str">
            <v>NZD_BKBM_EOD</v>
          </cell>
          <cell r="C491">
            <v>49548</v>
          </cell>
          <cell r="E491">
            <v>4.0363335671875E-2</v>
          </cell>
          <cell r="F491">
            <v>0.44607565404775301</v>
          </cell>
        </row>
        <row r="492">
          <cell r="A492" t="str">
            <v>PLN_WIBOR_EOD</v>
          </cell>
          <cell r="C492">
            <v>42249</v>
          </cell>
          <cell r="E492">
            <v>1.49496938405125E-2</v>
          </cell>
          <cell r="F492">
            <v>0.99995904277345404</v>
          </cell>
        </row>
        <row r="493">
          <cell r="A493" t="str">
            <v>PLN_WIBOR_EOD</v>
          </cell>
          <cell r="C493">
            <v>42255</v>
          </cell>
          <cell r="E493">
            <v>1.5776208278222001E-2</v>
          </cell>
          <cell r="F493">
            <v>0.99969748834684602</v>
          </cell>
        </row>
        <row r="494">
          <cell r="A494" t="str">
            <v>PLN_WIBOR_EOD</v>
          </cell>
          <cell r="C494">
            <v>42278</v>
          </cell>
          <cell r="E494">
            <v>1.64292757964223E-2</v>
          </cell>
          <cell r="F494">
            <v>0.99865055987893303</v>
          </cell>
        </row>
        <row r="495">
          <cell r="A495" t="str">
            <v>PLN_WIBOR_EOD</v>
          </cell>
          <cell r="C495">
            <v>42308</v>
          </cell>
          <cell r="E495">
            <v>1.67947579249953E-2</v>
          </cell>
          <cell r="F495">
            <v>0.99724302532965703</v>
          </cell>
        </row>
        <row r="496">
          <cell r="A496" t="str">
            <v>PLN_WIBOR_EOD</v>
          </cell>
          <cell r="C496">
            <v>42339</v>
          </cell>
          <cell r="E496">
            <v>1.7097545683224701E-2</v>
          </cell>
          <cell r="F496">
            <v>0.99574639653395003</v>
          </cell>
        </row>
        <row r="497">
          <cell r="A497" t="str">
            <v>PLN_WIBOR_EOD</v>
          </cell>
          <cell r="C497">
            <v>42430</v>
          </cell>
          <cell r="E497">
            <v>1.6963810383226498E-2</v>
          </cell>
          <cell r="F497">
            <v>0.99157700677399396</v>
          </cell>
        </row>
        <row r="498">
          <cell r="A498" t="str">
            <v>PLN_WIBOR_EOD</v>
          </cell>
          <cell r="C498">
            <v>42521</v>
          </cell>
          <cell r="E498">
            <v>1.67177068037546E-2</v>
          </cell>
          <cell r="F498">
            <v>0.98757392065350302</v>
          </cell>
        </row>
        <row r="499">
          <cell r="A499" t="str">
            <v>PLN_WIBOR_EOD</v>
          </cell>
          <cell r="C499">
            <v>42613</v>
          </cell>
          <cell r="E499">
            <v>1.6559455851970599E-2</v>
          </cell>
          <cell r="F499">
            <v>0.98357689824970296</v>
          </cell>
        </row>
        <row r="500">
          <cell r="A500" t="str">
            <v>PLN_WIBOR_EOD</v>
          </cell>
          <cell r="C500">
            <v>42795</v>
          </cell>
          <cell r="E500">
            <v>1.7047501734906101E-2</v>
          </cell>
          <cell r="F500">
            <v>0.97477568622831001</v>
          </cell>
        </row>
        <row r="501">
          <cell r="A501" t="str">
            <v>PLN_WIBOR_EOD</v>
          </cell>
          <cell r="C501">
            <v>42978</v>
          </cell>
          <cell r="E501">
            <v>1.7560808304085899E-2</v>
          </cell>
          <cell r="F501">
            <v>0.96548798974266103</v>
          </cell>
        </row>
        <row r="502">
          <cell r="A502" t="str">
            <v>PLN_WIBOR_EOD</v>
          </cell>
          <cell r="C502">
            <v>43343</v>
          </cell>
          <cell r="E502">
            <v>1.8941093269407801E-2</v>
          </cell>
          <cell r="F502">
            <v>0.94476101296233095</v>
          </cell>
        </row>
        <row r="503">
          <cell r="A503" t="str">
            <v>PLN_WIBOR_EOD</v>
          </cell>
          <cell r="C503">
            <v>43708</v>
          </cell>
          <cell r="E503">
            <v>2.0629633722391301E-2</v>
          </cell>
          <cell r="F503">
            <v>0.92079437087666105</v>
          </cell>
        </row>
        <row r="504">
          <cell r="A504" t="str">
            <v>PLN_WIBOR_EOD</v>
          </cell>
          <cell r="C504">
            <v>44073</v>
          </cell>
          <cell r="E504">
            <v>2.2145285131866699E-2</v>
          </cell>
          <cell r="F504">
            <v>0.89518361470017505</v>
          </cell>
        </row>
        <row r="505">
          <cell r="A505" t="str">
            <v>PLN_WIBOR_EOD</v>
          </cell>
          <cell r="C505">
            <v>44438</v>
          </cell>
          <cell r="E505">
            <v>2.34451714665759E-2</v>
          </cell>
          <cell r="F505">
            <v>0.86877506666919802</v>
          </cell>
        </row>
        <row r="506">
          <cell r="A506" t="str">
            <v>PLN_WIBOR_EOD</v>
          </cell>
          <cell r="C506">
            <v>44803</v>
          </cell>
          <cell r="E506">
            <v>2.4615826853366499E-2</v>
          </cell>
          <cell r="F506">
            <v>0.84171753682630701</v>
          </cell>
        </row>
        <row r="507">
          <cell r="A507" t="str">
            <v>PLN_WIBOR_EOD</v>
          </cell>
          <cell r="C507">
            <v>45168</v>
          </cell>
          <cell r="E507">
            <v>2.5598212576113701E-2</v>
          </cell>
          <cell r="F507">
            <v>0.814821913542636</v>
          </cell>
        </row>
        <row r="508">
          <cell r="A508" t="str">
            <v>PLN_WIBOR_EOD</v>
          </cell>
          <cell r="C508">
            <v>45533</v>
          </cell>
          <cell r="E508">
            <v>2.62945855426709E-2</v>
          </cell>
          <cell r="F508">
            <v>0.78926648102222896</v>
          </cell>
        </row>
        <row r="509">
          <cell r="A509" t="str">
            <v>PLN_WIBOR_EOD</v>
          </cell>
          <cell r="C509">
            <v>45898</v>
          </cell>
          <cell r="E509">
            <v>2.6928273717102099E-2</v>
          </cell>
          <cell r="F509">
            <v>0.76392723448588795</v>
          </cell>
        </row>
        <row r="510">
          <cell r="A510" t="str">
            <v>PLN_WIBOR_EOD</v>
          </cell>
          <cell r="C510">
            <v>46628</v>
          </cell>
          <cell r="E510">
            <v>2.7806258031327E-2</v>
          </cell>
          <cell r="F510">
            <v>0.71628646849434596</v>
          </cell>
        </row>
        <row r="511">
          <cell r="A511" t="str">
            <v>PLN_WIBOR_EOD</v>
          </cell>
          <cell r="C511">
            <v>47723</v>
          </cell>
          <cell r="E511">
            <v>2.8725370595191299E-2</v>
          </cell>
          <cell r="F511">
            <v>0.64993653525546902</v>
          </cell>
        </row>
        <row r="512">
          <cell r="A512" t="str">
            <v>PLN_WIBOR_EOD</v>
          </cell>
          <cell r="C512">
            <v>49548</v>
          </cell>
          <cell r="E512">
            <v>2.89706447297455E-2</v>
          </cell>
          <cell r="F512">
            <v>0.56022718243805603</v>
          </cell>
        </row>
        <row r="513">
          <cell r="A513" t="str">
            <v>PLN_WIBOR_EOD</v>
          </cell>
          <cell r="C513">
            <v>51373</v>
          </cell>
          <cell r="E513">
            <v>2.8478937088533701E-2</v>
          </cell>
          <cell r="F513">
            <v>0.49067493012624203</v>
          </cell>
        </row>
        <row r="514">
          <cell r="A514" t="str">
            <v>PLN_WIBOR_EOD</v>
          </cell>
          <cell r="C514">
            <v>53198</v>
          </cell>
          <cell r="E514">
            <v>2.77145773215174E-2</v>
          </cell>
          <cell r="F514">
            <v>0.43542299431461301</v>
          </cell>
        </row>
        <row r="515">
          <cell r="A515" t="str">
            <v>SEK_STIBOR_EOD</v>
          </cell>
          <cell r="C515">
            <v>42249</v>
          </cell>
          <cell r="E515">
            <v>-3.7108521968558599E-3</v>
          </cell>
          <cell r="F515">
            <v>1.0000101667700301</v>
          </cell>
        </row>
        <row r="516">
          <cell r="A516" t="str">
            <v>SEK_STIBOR_EOD</v>
          </cell>
          <cell r="C516">
            <v>42255</v>
          </cell>
          <cell r="E516">
            <v>-3.6207853474631798E-3</v>
          </cell>
          <cell r="F516">
            <v>1.00006944212999</v>
          </cell>
        </row>
        <row r="517">
          <cell r="A517" t="str">
            <v>SEK_STIBOR_EOD</v>
          </cell>
          <cell r="C517">
            <v>42278</v>
          </cell>
          <cell r="E517">
            <v>-3.5116830288349698E-3</v>
          </cell>
          <cell r="F517">
            <v>1.0002886731399001</v>
          </cell>
        </row>
        <row r="518">
          <cell r="A518" t="str">
            <v>SEK_STIBOR_EOD</v>
          </cell>
          <cell r="C518">
            <v>42308</v>
          </cell>
          <cell r="E518">
            <v>-3.4072893447408001E-3</v>
          </cell>
          <cell r="F518">
            <v>1.0005602592446501</v>
          </cell>
        </row>
        <row r="519">
          <cell r="A519" t="str">
            <v>SEK_STIBOR_EOD</v>
          </cell>
          <cell r="C519">
            <v>42339</v>
          </cell>
          <cell r="E519">
            <v>-3.2994158711768299E-3</v>
          </cell>
          <cell r="F519">
            <v>1.00082293251722</v>
          </cell>
        </row>
        <row r="520">
          <cell r="A520" t="str">
            <v>SEK_STIBOR_EOD</v>
          </cell>
          <cell r="C520">
            <v>42430</v>
          </cell>
          <cell r="E520">
            <v>-3.3406087691228402E-3</v>
          </cell>
          <cell r="F520">
            <v>1.0016671163040201</v>
          </cell>
        </row>
        <row r="521">
          <cell r="A521" t="str">
            <v>SEK_STIBOR_EOD</v>
          </cell>
          <cell r="C521">
            <v>42521</v>
          </cell>
          <cell r="E521">
            <v>-3.3532462992609401E-3</v>
          </cell>
          <cell r="F521">
            <v>1.0025111922669501</v>
          </cell>
        </row>
        <row r="522">
          <cell r="A522" t="str">
            <v>SEK_STIBOR_EOD</v>
          </cell>
          <cell r="C522">
            <v>42613</v>
          </cell>
          <cell r="E522">
            <v>-3.26006212622545E-3</v>
          </cell>
          <cell r="F522">
            <v>1.0032653819081301</v>
          </cell>
        </row>
        <row r="523">
          <cell r="A523" t="str">
            <v>SEK_STIBOR_EOD</v>
          </cell>
          <cell r="C523">
            <v>42795</v>
          </cell>
          <cell r="E523">
            <v>-2.8070722056167501E-3</v>
          </cell>
          <cell r="F523">
            <v>1.0042156238523301</v>
          </cell>
        </row>
        <row r="524">
          <cell r="A524" t="str">
            <v>SEK_STIBOR_EOD</v>
          </cell>
          <cell r="C524">
            <v>42978</v>
          </cell>
          <cell r="E524">
            <v>-2.0201326635262101E-3</v>
          </cell>
          <cell r="F524">
            <v>1.0040484382021599</v>
          </cell>
        </row>
        <row r="525">
          <cell r="A525" t="str">
            <v>SEK_STIBOR_EOD</v>
          </cell>
          <cell r="C525">
            <v>43343</v>
          </cell>
          <cell r="E525">
            <v>9.9359386436250006E-5</v>
          </cell>
          <cell r="F525">
            <v>0.99970196626157204</v>
          </cell>
        </row>
        <row r="526">
          <cell r="A526" t="str">
            <v>SEK_STIBOR_EOD</v>
          </cell>
          <cell r="C526">
            <v>43708</v>
          </cell>
          <cell r="E526">
            <v>2.5954488805179699E-3</v>
          </cell>
          <cell r="F526">
            <v>0.98967190930553595</v>
          </cell>
        </row>
        <row r="527">
          <cell r="A527" t="str">
            <v>SEK_STIBOR_EOD</v>
          </cell>
          <cell r="C527">
            <v>44073</v>
          </cell>
          <cell r="E527">
            <v>5.2159930402755697E-3</v>
          </cell>
          <cell r="F527">
            <v>0.97425717982217697</v>
          </cell>
        </row>
        <row r="528">
          <cell r="A528" t="str">
            <v>SEK_STIBOR_EOD</v>
          </cell>
          <cell r="C528">
            <v>44438</v>
          </cell>
          <cell r="E528">
            <v>7.6929951439044398E-3</v>
          </cell>
          <cell r="F528">
            <v>0.95489110530314902</v>
          </cell>
        </row>
        <row r="529">
          <cell r="A529" t="str">
            <v>SEK_STIBOR_EOD</v>
          </cell>
          <cell r="C529">
            <v>44803</v>
          </cell>
          <cell r="E529">
            <v>9.8334523485985106E-3</v>
          </cell>
          <cell r="F529">
            <v>0.93348146979833602</v>
          </cell>
        </row>
        <row r="530">
          <cell r="A530" t="str">
            <v>SEK_STIBOR_EOD</v>
          </cell>
          <cell r="C530">
            <v>45168</v>
          </cell>
          <cell r="E530">
            <v>1.1587759534923E-2</v>
          </cell>
          <cell r="F530">
            <v>0.91146500689607002</v>
          </cell>
        </row>
        <row r="531">
          <cell r="A531" t="str">
            <v>SEK_STIBOR_EOD</v>
          </cell>
          <cell r="C531">
            <v>45533</v>
          </cell>
          <cell r="E531">
            <v>1.3039485045996601E-2</v>
          </cell>
          <cell r="F531">
            <v>0.88926912151677395</v>
          </cell>
        </row>
        <row r="532">
          <cell r="A532" t="str">
            <v>SEK_STIBOR_EOD</v>
          </cell>
          <cell r="C532">
            <v>45898</v>
          </cell>
          <cell r="E532">
            <v>1.42274895916173E-2</v>
          </cell>
          <cell r="F532">
            <v>0.86738278372481703</v>
          </cell>
        </row>
        <row r="533">
          <cell r="A533" t="str">
            <v>SEK_STIBOR_EOD</v>
          </cell>
          <cell r="C533">
            <v>46628</v>
          </cell>
          <cell r="E533">
            <v>1.6215809330255699E-2</v>
          </cell>
          <cell r="F533">
            <v>0.82317232653852501</v>
          </cell>
        </row>
        <row r="534">
          <cell r="A534" t="str">
            <v>SEK_STIBOR_EOD</v>
          </cell>
          <cell r="C534">
            <v>47723</v>
          </cell>
          <cell r="E534">
            <v>1.8322234424438099E-2</v>
          </cell>
          <cell r="F534">
            <v>0.75969859007893203</v>
          </cell>
        </row>
        <row r="535">
          <cell r="A535" t="str">
            <v>SEK_STIBOR_EOD</v>
          </cell>
          <cell r="C535">
            <v>49548</v>
          </cell>
          <cell r="E535">
            <v>2.0310092890569301E-2</v>
          </cell>
          <cell r="F535">
            <v>0.66617568108680103</v>
          </cell>
        </row>
        <row r="536">
          <cell r="A536" t="str">
            <v>SEK_STIBOR_EOD</v>
          </cell>
          <cell r="C536">
            <v>51373</v>
          </cell>
          <cell r="E536">
            <v>2.1288395500464699E-2</v>
          </cell>
          <cell r="F536">
            <v>0.58730565510488997</v>
          </cell>
        </row>
        <row r="537">
          <cell r="A537" t="str">
            <v>SEK_STIBOR_EOD</v>
          </cell>
          <cell r="C537">
            <v>53198</v>
          </cell>
          <cell r="E537">
            <v>2.14966245703819E-2</v>
          </cell>
          <cell r="F537">
            <v>0.52471567364119798</v>
          </cell>
        </row>
        <row r="538">
          <cell r="A538" t="str">
            <v>SGD_SOR_EOD</v>
          </cell>
          <cell r="C538">
            <v>42249</v>
          </cell>
          <cell r="E538">
            <v>3.4871833418313601E-3</v>
          </cell>
          <cell r="F538">
            <v>0.99999044611867505</v>
          </cell>
        </row>
        <row r="539">
          <cell r="A539" t="str">
            <v>SGD_SOR_EOD</v>
          </cell>
          <cell r="C539">
            <v>42255</v>
          </cell>
          <cell r="E539">
            <v>4.7180538241316699E-3</v>
          </cell>
          <cell r="F539">
            <v>0.99990952086945895</v>
          </cell>
        </row>
        <row r="540">
          <cell r="A540" t="str">
            <v>SGD_SOR_EOD</v>
          </cell>
          <cell r="C540">
            <v>42278</v>
          </cell>
          <cell r="E540">
            <v>1.2223132025847201E-2</v>
          </cell>
          <cell r="F540">
            <v>0.99899586349437697</v>
          </cell>
        </row>
        <row r="541">
          <cell r="A541" t="str">
            <v>SGD_SOR_EOD</v>
          </cell>
          <cell r="C541">
            <v>42308</v>
          </cell>
          <cell r="E541">
            <v>1.43365979345027E-2</v>
          </cell>
          <cell r="F541">
            <v>0.99764607380929304</v>
          </cell>
        </row>
        <row r="542">
          <cell r="A542" t="str">
            <v>SGD_SOR_EOD</v>
          </cell>
          <cell r="C542">
            <v>42339</v>
          </cell>
          <cell r="E542">
            <v>1.50597683895569E-2</v>
          </cell>
          <cell r="F542">
            <v>0.99625241261176201</v>
          </cell>
        </row>
        <row r="543">
          <cell r="A543" t="str">
            <v>SGD_SOR_EOD</v>
          </cell>
          <cell r="C543">
            <v>42430</v>
          </cell>
          <cell r="E543">
            <v>1.6103923259984301E-2</v>
          </cell>
          <cell r="F543">
            <v>0.99200225207678905</v>
          </cell>
        </row>
        <row r="544">
          <cell r="A544" t="str">
            <v>SGD_SOR_EOD</v>
          </cell>
          <cell r="C544">
            <v>42521</v>
          </cell>
          <cell r="E544">
            <v>1.6405208106364099E-2</v>
          </cell>
          <cell r="F544">
            <v>0.987804775162751</v>
          </cell>
        </row>
        <row r="545">
          <cell r="A545" t="str">
            <v>SGD_SOR_EOD</v>
          </cell>
          <cell r="C545">
            <v>42613</v>
          </cell>
          <cell r="E545">
            <v>1.66934445627335E-2</v>
          </cell>
          <cell r="F545">
            <v>0.98344511887784103</v>
          </cell>
        </row>
        <row r="546">
          <cell r="A546" t="str">
            <v>SGD_SOR_EOD</v>
          </cell>
          <cell r="C546">
            <v>42795</v>
          </cell>
          <cell r="E546">
            <v>1.8086795866719099E-2</v>
          </cell>
          <cell r="F546">
            <v>0.97325863775294597</v>
          </cell>
        </row>
        <row r="547">
          <cell r="A547" t="str">
            <v>SGD_SOR_EOD</v>
          </cell>
          <cell r="C547">
            <v>42978</v>
          </cell>
          <cell r="E547">
            <v>1.9511183375704799E-2</v>
          </cell>
          <cell r="F547">
            <v>0.96172919814790403</v>
          </cell>
        </row>
        <row r="548">
          <cell r="A548" t="str">
            <v>SGD_SOR_EOD</v>
          </cell>
          <cell r="C548">
            <v>43343</v>
          </cell>
          <cell r="E548">
            <v>2.1955366668416802E-2</v>
          </cell>
          <cell r="F548">
            <v>0.93625622060184999</v>
          </cell>
        </row>
        <row r="549">
          <cell r="A549" t="str">
            <v>SGD_SOR_EOD</v>
          </cell>
          <cell r="C549">
            <v>43708</v>
          </cell>
          <cell r="E549">
            <v>2.4232044859161101E-2</v>
          </cell>
          <cell r="F549">
            <v>0.90762118965764105</v>
          </cell>
        </row>
        <row r="550">
          <cell r="A550" t="str">
            <v>SGD_SOR_EOD</v>
          </cell>
          <cell r="C550">
            <v>44073</v>
          </cell>
          <cell r="E550">
            <v>2.5933095830415299E-2</v>
          </cell>
          <cell r="F550">
            <v>0.87838922128543195</v>
          </cell>
        </row>
        <row r="551">
          <cell r="A551" t="str">
            <v>SGD_SOR_EOD</v>
          </cell>
          <cell r="C551">
            <v>44438</v>
          </cell>
          <cell r="E551">
            <v>2.7216581319208399E-2</v>
          </cell>
          <cell r="F551">
            <v>0.84933678421814995</v>
          </cell>
        </row>
        <row r="552">
          <cell r="A552" t="str">
            <v>SGD_SOR_EOD</v>
          </cell>
          <cell r="C552">
            <v>44803</v>
          </cell>
          <cell r="E552">
            <v>2.8495492777050799E-2</v>
          </cell>
          <cell r="F552">
            <v>0.81916606555384297</v>
          </cell>
        </row>
        <row r="553">
          <cell r="A553" t="str">
            <v>SGD_SOR_EOD</v>
          </cell>
          <cell r="C553">
            <v>45168</v>
          </cell>
          <cell r="E553">
            <v>2.93166335703158E-2</v>
          </cell>
          <cell r="F553">
            <v>0.79094007820748502</v>
          </cell>
        </row>
        <row r="554">
          <cell r="A554" t="str">
            <v>SGD_SOR_EOD</v>
          </cell>
          <cell r="C554">
            <v>45533</v>
          </cell>
          <cell r="E554">
            <v>3.0130123600384501E-2</v>
          </cell>
          <cell r="F554">
            <v>0.76248601442730701</v>
          </cell>
        </row>
        <row r="555">
          <cell r="A555" t="str">
            <v>SGD_SOR_EOD</v>
          </cell>
          <cell r="C555">
            <v>45898</v>
          </cell>
          <cell r="E555">
            <v>3.0943613630453299E-2</v>
          </cell>
          <cell r="F555">
            <v>0.73386063695426695</v>
          </cell>
        </row>
        <row r="556">
          <cell r="A556" t="str">
            <v>USD_FEDFUND_EOD</v>
          </cell>
          <cell r="C556">
            <v>42249</v>
          </cell>
          <cell r="E556">
            <v>8.1111020988319002E-4</v>
          </cell>
          <cell r="F556">
            <v>0.99999777778271604</v>
          </cell>
        </row>
        <row r="557">
          <cell r="A557" t="str">
            <v>USD_FEDFUND_EOD</v>
          </cell>
          <cell r="C557">
            <v>42255</v>
          </cell>
          <cell r="E557">
            <v>1.2842441300840099E-3</v>
          </cell>
          <cell r="F557">
            <v>0.99997537096381905</v>
          </cell>
        </row>
        <row r="558">
          <cell r="A558" t="str">
            <v>USD_FEDFUND_EOD</v>
          </cell>
          <cell r="C558">
            <v>42262</v>
          </cell>
          <cell r="E558">
            <v>1.3805485251708999E-3</v>
          </cell>
          <cell r="F558">
            <v>0.99994704885579</v>
          </cell>
        </row>
        <row r="559">
          <cell r="A559" t="str">
            <v>USD_FEDFUND_EOD</v>
          </cell>
          <cell r="C559">
            <v>42269</v>
          </cell>
          <cell r="E559">
            <v>1.53179097593176E-3</v>
          </cell>
          <cell r="F559">
            <v>0.99991187344366195</v>
          </cell>
        </row>
        <row r="560">
          <cell r="A560" t="str">
            <v>USD_FEDFUND_EOD</v>
          </cell>
          <cell r="C560">
            <v>42278</v>
          </cell>
          <cell r="E560">
            <v>1.69286962655844E-3</v>
          </cell>
          <cell r="F560">
            <v>0.99986086971021004</v>
          </cell>
        </row>
        <row r="561">
          <cell r="A561" t="str">
            <v>USD_FEDFUND_EOD</v>
          </cell>
          <cell r="C561">
            <v>42308</v>
          </cell>
          <cell r="E561">
            <v>1.91487986151849E-3</v>
          </cell>
          <cell r="F561">
            <v>0.99968527476462399</v>
          </cell>
        </row>
        <row r="562">
          <cell r="A562" t="str">
            <v>USD_FEDFUND_EOD</v>
          </cell>
          <cell r="C562">
            <v>42339</v>
          </cell>
          <cell r="E562">
            <v>2.1540216218511E-3</v>
          </cell>
          <cell r="F562">
            <v>0.99946311412663902</v>
          </cell>
        </row>
        <row r="563">
          <cell r="A563" t="str">
            <v>USD_FEDFUND_EOD</v>
          </cell>
          <cell r="C563">
            <v>42369</v>
          </cell>
          <cell r="E563">
            <v>2.34442442594947E-3</v>
          </cell>
          <cell r="F563">
            <v>0.99922310918115897</v>
          </cell>
        </row>
        <row r="564">
          <cell r="A564" t="str">
            <v>USD_FEDFUND_EOD</v>
          </cell>
          <cell r="C564">
            <v>42400</v>
          </cell>
          <cell r="E564">
            <v>2.53420491255751E-3</v>
          </cell>
          <cell r="F564">
            <v>0.99894521654757895</v>
          </cell>
        </row>
        <row r="565">
          <cell r="A565" t="str">
            <v>USD_FEDFUND_EOD</v>
          </cell>
          <cell r="C565">
            <v>42430</v>
          </cell>
          <cell r="E565">
            <v>2.6873275600446602E-3</v>
          </cell>
          <cell r="F565">
            <v>0.99866091486630304</v>
          </cell>
        </row>
        <row r="566">
          <cell r="A566" t="str">
            <v>USD_FEDFUND_EOD</v>
          </cell>
          <cell r="C566">
            <v>42460</v>
          </cell>
          <cell r="E566">
            <v>2.8294070563248401E-3</v>
          </cell>
          <cell r="F566">
            <v>0.99835796797946996</v>
          </cell>
        </row>
        <row r="567">
          <cell r="A567" t="str">
            <v>USD_FEDFUND_EOD</v>
          </cell>
          <cell r="C567">
            <v>42491</v>
          </cell>
          <cell r="E567">
            <v>3.0237199653691299E-3</v>
          </cell>
          <cell r="F567">
            <v>0.99798897290794697</v>
          </cell>
        </row>
        <row r="568">
          <cell r="A568" t="str">
            <v>USD_FEDFUND_EOD</v>
          </cell>
          <cell r="C568">
            <v>42521</v>
          </cell>
          <cell r="E568">
            <v>3.2048781567703198E-3</v>
          </cell>
          <cell r="F568">
            <v>0.99760579743437805</v>
          </cell>
        </row>
        <row r="569">
          <cell r="A569" t="str">
            <v>USD_FEDFUND_EOD</v>
          </cell>
          <cell r="C569">
            <v>42552</v>
          </cell>
          <cell r="E569">
            <v>3.3647268440859602E-3</v>
          </cell>
          <cell r="F569">
            <v>0.99720152043294397</v>
          </cell>
        </row>
        <row r="570">
          <cell r="A570" t="str">
            <v>USD_FEDFUND_EOD</v>
          </cell>
          <cell r="C570">
            <v>42582</v>
          </cell>
          <cell r="E570">
            <v>3.5643077299489499E-3</v>
          </cell>
          <cell r="F570">
            <v>0.99674372748903395</v>
          </cell>
        </row>
        <row r="571">
          <cell r="A571" t="str">
            <v>USD_FEDFUND_EOD</v>
          </cell>
          <cell r="C571">
            <v>42613</v>
          </cell>
          <cell r="E571">
            <v>3.7394587234063702E-3</v>
          </cell>
          <cell r="F571">
            <v>0.99626752434535504</v>
          </cell>
        </row>
        <row r="572">
          <cell r="A572" t="str">
            <v>USD_FEDFUND_EOD</v>
          </cell>
          <cell r="C572">
            <v>42704</v>
          </cell>
          <cell r="E572">
            <v>4.4114002033967797E-3</v>
          </cell>
          <cell r="F572">
            <v>0.99450393021294403</v>
          </cell>
        </row>
        <row r="573">
          <cell r="A573" t="str">
            <v>USD_FEDFUND_EOD</v>
          </cell>
          <cell r="C573">
            <v>42795</v>
          </cell>
          <cell r="E573">
            <v>5.09533783485378E-3</v>
          </cell>
          <cell r="F573">
            <v>0.99239305354887897</v>
          </cell>
        </row>
        <row r="574">
          <cell r="A574" t="str">
            <v>USD_FEDFUND_EOD</v>
          </cell>
          <cell r="C574">
            <v>42886</v>
          </cell>
          <cell r="E574">
            <v>5.8274043699745202E-3</v>
          </cell>
          <cell r="F574">
            <v>0.98986571790910105</v>
          </cell>
        </row>
        <row r="575">
          <cell r="A575" t="str">
            <v>USD_FEDFUND_EOD</v>
          </cell>
          <cell r="C575">
            <v>42978</v>
          </cell>
          <cell r="E575">
            <v>6.5686090258385401E-3</v>
          </cell>
          <cell r="F575">
            <v>0.98694869855081602</v>
          </cell>
        </row>
        <row r="576">
          <cell r="A576" t="str">
            <v>USD_FEDFUND_EOD</v>
          </cell>
          <cell r="C576">
            <v>43343</v>
          </cell>
          <cell r="E576">
            <v>9.3368926848476693E-3</v>
          </cell>
          <cell r="F576">
            <v>0.97237798364066497</v>
          </cell>
        </row>
        <row r="577">
          <cell r="A577" t="str">
            <v>USD_FEDFUND_EOD</v>
          </cell>
          <cell r="C577">
            <v>43708</v>
          </cell>
          <cell r="E577">
            <v>1.16956959205551E-2</v>
          </cell>
          <cell r="F577">
            <v>0.95429466345166403</v>
          </cell>
        </row>
        <row r="578">
          <cell r="A578" t="str">
            <v>USD_FEDFUND_EOD</v>
          </cell>
          <cell r="C578">
            <v>44073</v>
          </cell>
          <cell r="E578">
            <v>1.3738242216915299E-2</v>
          </cell>
          <cell r="F578">
            <v>0.93361492551268599</v>
          </cell>
        </row>
        <row r="579">
          <cell r="A579" t="str">
            <v>USD_FEDFUND_EOD</v>
          </cell>
          <cell r="C579">
            <v>44438</v>
          </cell>
          <cell r="E579">
            <v>1.5522463059290901E-2</v>
          </cell>
          <cell r="F579">
            <v>0.91107069941004104</v>
          </cell>
        </row>
        <row r="580">
          <cell r="A580" t="str">
            <v>USD_FEDFUND_EOD</v>
          </cell>
          <cell r="C580">
            <v>44803</v>
          </cell>
          <cell r="E580">
            <v>1.70375650542746E-2</v>
          </cell>
          <cell r="F580">
            <v>0.88757437761568403</v>
          </cell>
        </row>
        <row r="581">
          <cell r="A581" t="str">
            <v>USD_FEDFUND_EOD</v>
          </cell>
          <cell r="C581">
            <v>45168</v>
          </cell>
          <cell r="E581">
            <v>1.8276801473276399E-2</v>
          </cell>
          <cell r="F581">
            <v>0.86397243745022301</v>
          </cell>
        </row>
        <row r="582">
          <cell r="A582" t="str">
            <v>USD_FEDFUND_EOD</v>
          </cell>
          <cell r="C582">
            <v>45533</v>
          </cell>
          <cell r="E582">
            <v>1.9285680579425299E-2</v>
          </cell>
          <cell r="F582">
            <v>0.84065735710035405</v>
          </cell>
        </row>
        <row r="583">
          <cell r="A583" t="str">
            <v>USD_FEDFUND_EOD</v>
          </cell>
          <cell r="C583">
            <v>45898</v>
          </cell>
          <cell r="E583">
            <v>2.01060011133209E-2</v>
          </cell>
          <cell r="F583">
            <v>0.81786334917473602</v>
          </cell>
        </row>
        <row r="584">
          <cell r="A584" t="str">
            <v>USD_FEDFUND_EOD</v>
          </cell>
          <cell r="C584">
            <v>46628</v>
          </cell>
          <cell r="E584">
            <v>2.1484490566833998E-2</v>
          </cell>
          <cell r="F584">
            <v>0.77273903565778301</v>
          </cell>
        </row>
        <row r="585">
          <cell r="A585" t="str">
            <v>USD_FEDFUND_EOD</v>
          </cell>
          <cell r="C585">
            <v>47723</v>
          </cell>
          <cell r="E585">
            <v>2.2885003765616599E-2</v>
          </cell>
          <cell r="F585">
            <v>0.70944304781040601</v>
          </cell>
        </row>
        <row r="586">
          <cell r="A586" t="str">
            <v>USD_FEDFUND_EOD</v>
          </cell>
          <cell r="C586">
            <v>49548</v>
          </cell>
          <cell r="E586">
            <v>2.4089893077286099E-2</v>
          </cell>
          <cell r="F586">
            <v>0.61767190439051101</v>
          </cell>
        </row>
        <row r="587">
          <cell r="A587" t="str">
            <v>USD_FEDFUND_EOD</v>
          </cell>
          <cell r="C587">
            <v>51373</v>
          </cell>
          <cell r="E587">
            <v>2.4629120008513802E-2</v>
          </cell>
          <cell r="F587">
            <v>0.54024745185329504</v>
          </cell>
        </row>
        <row r="588">
          <cell r="A588" t="str">
            <v>USD_FEDFUND_EOD</v>
          </cell>
          <cell r="C588">
            <v>53198</v>
          </cell>
          <cell r="E588">
            <v>2.49892376958799E-2</v>
          </cell>
          <cell r="F588">
            <v>0.47251908993936798</v>
          </cell>
        </row>
        <row r="589">
          <cell r="A589" t="str">
            <v>USD_FEDFUND_EOD</v>
          </cell>
          <cell r="C589">
            <v>55023</v>
          </cell>
          <cell r="E589">
            <v>2.5131593395118699E-2</v>
          </cell>
          <cell r="F589">
            <v>0.41494646427114701</v>
          </cell>
        </row>
        <row r="590">
          <cell r="A590" t="str">
            <v>USD_FEDFUND_EOD</v>
          </cell>
          <cell r="C590">
            <v>56848</v>
          </cell>
          <cell r="E590">
            <v>2.52725141828198E-2</v>
          </cell>
          <cell r="F590">
            <v>0.36389112351420499</v>
          </cell>
        </row>
        <row r="591">
          <cell r="A591" t="str">
            <v>USD_FEDFUND_EOD</v>
          </cell>
          <cell r="C591">
            <v>58673</v>
          </cell>
          <cell r="E591">
            <v>2.50983061307875E-2</v>
          </cell>
          <cell r="F591">
            <v>0.32321944961375998</v>
          </cell>
        </row>
        <row r="592">
          <cell r="A592" t="str">
            <v>USD_FEDFUND_EOD</v>
          </cell>
          <cell r="C592">
            <v>60498</v>
          </cell>
          <cell r="E592">
            <v>2.4922012283897701E-2</v>
          </cell>
          <cell r="F592">
            <v>0.28762417061487</v>
          </cell>
        </row>
        <row r="593">
          <cell r="A593" t="str">
            <v>USD_LIBOR_EOD</v>
          </cell>
          <cell r="C593">
            <v>42249</v>
          </cell>
          <cell r="E593">
            <v>1.3383308797532E-3</v>
          </cell>
          <cell r="F593">
            <v>0.99999633334677795</v>
          </cell>
        </row>
        <row r="594">
          <cell r="A594" t="str">
            <v>USD_LIBOR_EOD</v>
          </cell>
          <cell r="C594">
            <v>42255</v>
          </cell>
          <cell r="E594">
            <v>1.4622390087236301E-3</v>
          </cell>
          <cell r="F594">
            <v>0.99997195745330603</v>
          </cell>
        </row>
        <row r="595">
          <cell r="A595" t="str">
            <v>USD_LIBOR_EOD</v>
          </cell>
          <cell r="C595">
            <v>42278</v>
          </cell>
          <cell r="E595">
            <v>1.9122132033024099E-3</v>
          </cell>
          <cell r="F595">
            <v>0.99984284414178504</v>
          </cell>
        </row>
        <row r="596">
          <cell r="A596" t="str">
            <v>USD_LIBOR_EOD</v>
          </cell>
          <cell r="C596">
            <v>42308</v>
          </cell>
          <cell r="E596">
            <v>2.4842288361535E-3</v>
          </cell>
          <cell r="F596">
            <v>0.99959171698617799</v>
          </cell>
        </row>
        <row r="597">
          <cell r="A597" t="str">
            <v>USD_LIBOR_EOD</v>
          </cell>
          <cell r="C597">
            <v>42339</v>
          </cell>
          <cell r="E597">
            <v>3.0753116567662801E-3</v>
          </cell>
          <cell r="F597">
            <v>0.99923357231950605</v>
          </cell>
        </row>
        <row r="598">
          <cell r="A598" t="str">
            <v>USD_LIBOR_EOD</v>
          </cell>
          <cell r="C598">
            <v>42430</v>
          </cell>
          <cell r="E598">
            <v>3.8780251599185101E-3</v>
          </cell>
          <cell r="F598">
            <v>0.99806816817703903</v>
          </cell>
        </row>
        <row r="599">
          <cell r="A599" t="str">
            <v>USD_LIBOR_EOD</v>
          </cell>
          <cell r="C599">
            <v>42521</v>
          </cell>
          <cell r="E599">
            <v>4.5004280412520399E-3</v>
          </cell>
          <cell r="F599">
            <v>0.996639585298423</v>
          </cell>
        </row>
        <row r="600">
          <cell r="A600" t="str">
            <v>USD_LIBOR_EOD</v>
          </cell>
          <cell r="C600">
            <v>42613</v>
          </cell>
          <cell r="E600">
            <v>5.1809614832900803E-3</v>
          </cell>
          <cell r="F600">
            <v>0.99483243654943898</v>
          </cell>
        </row>
        <row r="601">
          <cell r="A601" t="str">
            <v>USD_LIBOR_EOD</v>
          </cell>
          <cell r="C601">
            <v>42795</v>
          </cell>
          <cell r="E601">
            <v>6.7441664370131802E-3</v>
          </cell>
          <cell r="F601">
            <v>0.98994389312427</v>
          </cell>
        </row>
        <row r="602">
          <cell r="A602" t="str">
            <v>USD_LIBOR_EOD</v>
          </cell>
          <cell r="C602">
            <v>42978</v>
          </cell>
          <cell r="E602">
            <v>8.40187726361292E-3</v>
          </cell>
          <cell r="F602">
            <v>0.98333664106489904</v>
          </cell>
        </row>
        <row r="603">
          <cell r="A603" t="str">
            <v>USD_LIBOR_EOD</v>
          </cell>
          <cell r="C603">
            <v>43343</v>
          </cell>
          <cell r="E603">
            <v>1.1421908707859699E-2</v>
          </cell>
          <cell r="F603">
            <v>0.96631469546038196</v>
          </cell>
        </row>
        <row r="604">
          <cell r="A604" t="str">
            <v>USD_LIBOR_EOD</v>
          </cell>
          <cell r="C604">
            <v>43708</v>
          </cell>
          <cell r="E604">
            <v>1.3852378657179899E-2</v>
          </cell>
          <cell r="F604">
            <v>0.94609762779253403</v>
          </cell>
        </row>
        <row r="605">
          <cell r="A605" t="str">
            <v>USD_LIBOR_EOD</v>
          </cell>
          <cell r="C605">
            <v>44073</v>
          </cell>
          <cell r="E605">
            <v>1.5974366658066601E-2</v>
          </cell>
          <cell r="F605">
            <v>0.923234666753596</v>
          </cell>
        </row>
        <row r="606">
          <cell r="A606" t="str">
            <v>USD_LIBOR_EOD</v>
          </cell>
          <cell r="C606">
            <v>44438</v>
          </cell>
          <cell r="E606">
            <v>1.7781432538338599E-2</v>
          </cell>
          <cell r="F606">
            <v>0.89880552174167005</v>
          </cell>
        </row>
        <row r="607">
          <cell r="A607" t="str">
            <v>USD_LIBOR_EOD</v>
          </cell>
          <cell r="C607">
            <v>44803</v>
          </cell>
          <cell r="E607">
            <v>1.9319231699097699E-2</v>
          </cell>
          <cell r="F607">
            <v>0.873510942852321</v>
          </cell>
        </row>
        <row r="608">
          <cell r="A608" t="str">
            <v>USD_LIBOR_EOD</v>
          </cell>
          <cell r="C608">
            <v>45168</v>
          </cell>
          <cell r="E608">
            <v>2.0575388619265399E-2</v>
          </cell>
          <cell r="F608">
            <v>0.84823029229692803</v>
          </cell>
        </row>
        <row r="609">
          <cell r="A609" t="str">
            <v>USD_LIBOR_EOD</v>
          </cell>
          <cell r="C609">
            <v>45533</v>
          </cell>
          <cell r="E609">
            <v>2.1601055549770799E-2</v>
          </cell>
          <cell r="F609">
            <v>0.82332068544991699</v>
          </cell>
        </row>
        <row r="610">
          <cell r="A610" t="str">
            <v>USD_LIBOR_EOD</v>
          </cell>
          <cell r="C610">
            <v>45898</v>
          </cell>
          <cell r="E610">
            <v>2.2437926105922799E-2</v>
          </cell>
          <cell r="F610">
            <v>0.79901204274390603</v>
          </cell>
        </row>
        <row r="611">
          <cell r="A611" t="str">
            <v>USD_LIBOR_EOD</v>
          </cell>
          <cell r="C611">
            <v>46628</v>
          </cell>
          <cell r="E611">
            <v>2.38505468814088E-2</v>
          </cell>
          <cell r="F611">
            <v>0.75110744923137296</v>
          </cell>
        </row>
        <row r="612">
          <cell r="A612" t="str">
            <v>USD_LIBOR_EOD</v>
          </cell>
          <cell r="C612">
            <v>47723</v>
          </cell>
          <cell r="E612">
            <v>2.5242042351125999E-2</v>
          </cell>
          <cell r="F612">
            <v>0.68479850637593598</v>
          </cell>
        </row>
        <row r="613">
          <cell r="A613" t="str">
            <v>USD_LIBOR_EOD</v>
          </cell>
          <cell r="C613">
            <v>49548</v>
          </cell>
          <cell r="E613">
            <v>2.6499988367444102E-2</v>
          </cell>
          <cell r="F613">
            <v>0.58860510661797605</v>
          </cell>
        </row>
        <row r="614">
          <cell r="A614" t="str">
            <v>USD_LIBOR_EOD</v>
          </cell>
          <cell r="C614">
            <v>51373</v>
          </cell>
          <cell r="E614">
            <v>2.7072119611761401E-2</v>
          </cell>
          <cell r="F614">
            <v>0.50823924360212902</v>
          </cell>
        </row>
        <row r="615">
          <cell r="A615" t="str">
            <v>USD_LIBOR_EOD</v>
          </cell>
          <cell r="C615">
            <v>53198</v>
          </cell>
          <cell r="E615">
            <v>2.7431579774560799E-2</v>
          </cell>
          <cell r="F615">
            <v>0.43913544039094798</v>
          </cell>
        </row>
        <row r="616">
          <cell r="A616" t="str">
            <v>USD_LIBOR_EOD</v>
          </cell>
          <cell r="C616">
            <v>55023</v>
          </cell>
          <cell r="E616">
            <v>2.7571301622760998E-2</v>
          </cell>
          <cell r="F616">
            <v>0.38098489252893297</v>
          </cell>
        </row>
        <row r="617">
          <cell r="A617" t="str">
            <v>USD_LIBOR_EOD</v>
          </cell>
          <cell r="C617">
            <v>56848</v>
          </cell>
          <cell r="E617">
            <v>2.77095766990345E-2</v>
          </cell>
          <cell r="F617">
            <v>0.33009226656113699</v>
          </cell>
        </row>
        <row r="618">
          <cell r="A618" t="str">
            <v>USD_LIBOR_EOD</v>
          </cell>
          <cell r="C618">
            <v>58673</v>
          </cell>
          <cell r="E618">
            <v>2.7518990854307299E-2</v>
          </cell>
          <cell r="F618">
            <v>0.28986076602677002</v>
          </cell>
        </row>
        <row r="619">
          <cell r="A619" t="str">
            <v>USD_LIBOR_EOD</v>
          </cell>
          <cell r="C619">
            <v>60498</v>
          </cell>
          <cell r="E619">
            <v>2.7326228323947401E-2</v>
          </cell>
          <cell r="F619">
            <v>0.25504598514055699</v>
          </cell>
        </row>
        <row r="620">
          <cell r="A620" t="str">
            <v>ZAR_JIBAR_EOD</v>
          </cell>
          <cell r="C620">
            <v>42249</v>
          </cell>
          <cell r="E620">
            <v>5.78954081431554E-2</v>
          </cell>
          <cell r="F620">
            <v>0.99984139502254299</v>
          </cell>
        </row>
        <row r="621">
          <cell r="A621" t="str">
            <v>ZAR_JIBAR_EOD</v>
          </cell>
          <cell r="C621">
            <v>42255</v>
          </cell>
          <cell r="E621">
            <v>5.8560207457823102E-2</v>
          </cell>
          <cell r="F621">
            <v>0.99887755793807398</v>
          </cell>
        </row>
        <row r="622">
          <cell r="A622" t="str">
            <v>ZAR_JIBAR_EOD</v>
          </cell>
          <cell r="C622">
            <v>42278</v>
          </cell>
          <cell r="E622">
            <v>6.10963416854267E-2</v>
          </cell>
          <cell r="F622">
            <v>0.99499097011619597</v>
          </cell>
        </row>
        <row r="623">
          <cell r="A623" t="str">
            <v>ZAR_JIBAR_EOD</v>
          </cell>
          <cell r="C623">
            <v>42308</v>
          </cell>
          <cell r="E623">
            <v>6.1768853819936097E-2</v>
          </cell>
          <cell r="F623">
            <v>0.98989759144437195</v>
          </cell>
        </row>
        <row r="624">
          <cell r="A624" t="str">
            <v>ZAR_JIBAR_EOD</v>
          </cell>
          <cell r="C624">
            <v>42339</v>
          </cell>
          <cell r="E624">
            <v>6.2510354780352204E-2</v>
          </cell>
          <cell r="F624">
            <v>0.98453604076249002</v>
          </cell>
        </row>
        <row r="625">
          <cell r="A625" t="str">
            <v>ZAR_JIBAR_EOD</v>
          </cell>
          <cell r="C625">
            <v>42430</v>
          </cell>
          <cell r="E625">
            <v>6.4075156452416099E-2</v>
          </cell>
          <cell r="F625">
            <v>0.96855519841770399</v>
          </cell>
        </row>
        <row r="626">
          <cell r="A626" t="str">
            <v>ZAR_JIBAR_EOD</v>
          </cell>
          <cell r="C626">
            <v>42521</v>
          </cell>
          <cell r="E626">
            <v>6.5214514798846504E-2</v>
          </cell>
          <cell r="F626">
            <v>0.95239360055823996</v>
          </cell>
        </row>
        <row r="627">
          <cell r="A627" t="str">
            <v>ZAR_JIBAR_EOD</v>
          </cell>
          <cell r="C627">
            <v>42613</v>
          </cell>
          <cell r="E627">
            <v>6.64891927935857E-2</v>
          </cell>
          <cell r="F627">
            <v>0.93567302781323702</v>
          </cell>
        </row>
        <row r="628">
          <cell r="A628" t="str">
            <v>ZAR_JIBAR_EOD</v>
          </cell>
          <cell r="C628">
            <v>42795</v>
          </cell>
          <cell r="E628">
            <v>6.85200679116824E-2</v>
          </cell>
          <cell r="F628">
            <v>0.902410070368729</v>
          </cell>
        </row>
        <row r="629">
          <cell r="A629" t="str">
            <v>ZAR_JIBAR_EOD</v>
          </cell>
          <cell r="C629">
            <v>42978</v>
          </cell>
          <cell r="E629">
            <v>7.0559360517215799E-2</v>
          </cell>
          <cell r="F629">
            <v>0.86838620986848902</v>
          </cell>
        </row>
        <row r="630">
          <cell r="A630" t="str">
            <v>ZAR_JIBAR_EOD</v>
          </cell>
          <cell r="C630">
            <v>43343</v>
          </cell>
          <cell r="E630">
            <v>7.3926582066187393E-2</v>
          </cell>
          <cell r="F630">
            <v>0.801091788416608</v>
          </cell>
        </row>
        <row r="631">
          <cell r="A631" t="str">
            <v>ZAR_JIBAR_EOD</v>
          </cell>
          <cell r="C631">
            <v>43708</v>
          </cell>
          <cell r="E631">
            <v>7.6484851950483199E-2</v>
          </cell>
          <cell r="F631">
            <v>0.73643124009181804</v>
          </cell>
        </row>
        <row r="632">
          <cell r="A632" t="str">
            <v>ZAR_JIBAR_EOD</v>
          </cell>
          <cell r="C632">
            <v>44073</v>
          </cell>
          <cell r="E632">
            <v>7.8521496417125899E-2</v>
          </cell>
          <cell r="F632">
            <v>0.67529376047002498</v>
          </cell>
        </row>
        <row r="633">
          <cell r="A633" t="str">
            <v>ZAR_JIBAR_EOD</v>
          </cell>
          <cell r="C633">
            <v>44438</v>
          </cell>
          <cell r="E633">
            <v>8.0143441849164707E-2</v>
          </cell>
          <cell r="F633">
            <v>0.61825106430940302</v>
          </cell>
        </row>
        <row r="634">
          <cell r="A634" t="str">
            <v>ZAR_JIBAR_EOD</v>
          </cell>
          <cell r="C634">
            <v>44803</v>
          </cell>
          <cell r="E634">
            <v>8.1464954540913806E-2</v>
          </cell>
          <cell r="F634">
            <v>0.56538142800978497</v>
          </cell>
        </row>
        <row r="635">
          <cell r="A635" t="str">
            <v>ZAR_JIBAR_EOD</v>
          </cell>
          <cell r="C635">
            <v>45168</v>
          </cell>
          <cell r="E635">
            <v>8.26365764029727E-2</v>
          </cell>
          <cell r="F635">
            <v>0.51628692531865505</v>
          </cell>
        </row>
        <row r="636">
          <cell r="A636" t="str">
            <v>ZAR_JIBAR_EOD</v>
          </cell>
          <cell r="C636">
            <v>45533</v>
          </cell>
          <cell r="E636">
            <v>8.3631781823055598E-2</v>
          </cell>
          <cell r="F636">
            <v>0.47109946147112503</v>
          </cell>
        </row>
        <row r="637">
          <cell r="A637" t="str">
            <v>ZAR_JIBAR_EOD</v>
          </cell>
          <cell r="C637">
            <v>45898</v>
          </cell>
          <cell r="E637">
            <v>8.4543352090259996E-2</v>
          </cell>
          <cell r="F637">
            <v>0.42937117647684198</v>
          </cell>
        </row>
        <row r="638">
          <cell r="A638" t="str">
            <v>ZAR_JIBAR_EOD</v>
          </cell>
          <cell r="C638">
            <v>46628</v>
          </cell>
          <cell r="E638">
            <v>8.6429322946858303E-2</v>
          </cell>
          <cell r="F638">
            <v>0.35446279988806101</v>
          </cell>
        </row>
        <row r="639">
          <cell r="A639" t="str">
            <v>ZAR_JIBAR_EOD</v>
          </cell>
          <cell r="C639">
            <v>47723</v>
          </cell>
          <cell r="E639">
            <v>8.8217382742230899E-2</v>
          </cell>
          <cell r="F639">
            <v>0.26626566150527398</v>
          </cell>
        </row>
        <row r="640">
          <cell r="A640" t="str">
            <v>ZAR_JIBAR_EOD</v>
          </cell>
          <cell r="C640">
            <v>49548</v>
          </cell>
          <cell r="E640">
            <v>8.8831693909805595E-2</v>
          </cell>
          <cell r="F640">
            <v>0.16920676028652001</v>
          </cell>
        </row>
        <row r="641">
          <cell r="A641" t="str">
            <v>ZAR_JIBAR_EOD</v>
          </cell>
          <cell r="C641">
            <v>51373</v>
          </cell>
          <cell r="E641">
            <v>8.7013750930647601E-2</v>
          </cell>
          <cell r="F641">
            <v>0.113569104937051</v>
          </cell>
        </row>
        <row r="642">
          <cell r="A642" t="str">
            <v>ZAR_JIBAR_EOD</v>
          </cell>
          <cell r="C642">
            <v>53198</v>
          </cell>
          <cell r="E642">
            <v>8.3085388707763497E-2</v>
          </cell>
          <cell r="F642">
            <v>8.2697851127928004E-2</v>
          </cell>
        </row>
      </sheetData>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J28"/>
  <sheetViews>
    <sheetView tabSelected="1" workbookViewId="0">
      <selection activeCell="D11" sqref="D11"/>
    </sheetView>
  </sheetViews>
  <sheetFormatPr defaultColWidth="8" defaultRowHeight="11.25" x14ac:dyDescent="0.2"/>
  <cols>
    <col min="1" max="2" width="2.7109375" style="67" customWidth="1"/>
    <col min="3" max="3" width="18" style="67" bestFit="1" customWidth="1"/>
    <col min="4" max="4" width="23.85546875" style="67" bestFit="1" customWidth="1"/>
    <col min="5" max="7" width="2.7109375" style="67" customWidth="1"/>
    <col min="8" max="8" width="18.5703125" style="67" bestFit="1" customWidth="1"/>
    <col min="9" max="9" width="35.140625" style="67" customWidth="1"/>
    <col min="10" max="10" width="2.7109375" style="67" customWidth="1"/>
    <col min="11" max="16384" width="8" style="67"/>
  </cols>
  <sheetData>
    <row r="1" spans="2:10" ht="12" thickBot="1" x14ac:dyDescent="0.25">
      <c r="B1" s="67" t="str">
        <f>_xll.qlxlVersion(TRUE,Trigger)</f>
        <v>QuantLibXL 1.7.0 - MS VC++ (version unknown) - Multithreaded Dynamic Runtime library - Release Configuration - Sep 10 2015 18:24:23</v>
      </c>
    </row>
    <row r="2" spans="2:10" ht="18.75" thickBot="1" x14ac:dyDescent="0.3">
      <c r="B2" s="271" t="s">
        <v>48</v>
      </c>
      <c r="C2" s="272"/>
      <c r="D2" s="272"/>
      <c r="E2" s="273"/>
      <c r="G2" s="271" t="s">
        <v>65</v>
      </c>
      <c r="H2" s="272"/>
      <c r="I2" s="272"/>
      <c r="J2" s="274"/>
    </row>
    <row r="3" spans="2:10" x14ac:dyDescent="0.2">
      <c r="B3" s="21"/>
      <c r="C3" s="43"/>
      <c r="D3" s="19"/>
      <c r="E3" s="18"/>
      <c r="G3" s="64"/>
      <c r="H3" s="66"/>
      <c r="I3" s="66"/>
      <c r="J3" s="65"/>
    </row>
    <row r="4" spans="2:10" x14ac:dyDescent="0.2">
      <c r="B4" s="21"/>
      <c r="C4" s="41" t="s">
        <v>47</v>
      </c>
      <c r="D4" s="42" t="s">
        <v>108</v>
      </c>
      <c r="E4" s="18"/>
      <c r="G4" s="64"/>
      <c r="H4" s="63" t="s">
        <v>64</v>
      </c>
      <c r="I4" s="144" t="b">
        <v>0</v>
      </c>
      <c r="J4" s="62"/>
    </row>
    <row r="5" spans="2:10" x14ac:dyDescent="0.2">
      <c r="B5" s="21"/>
      <c r="C5" s="39" t="s">
        <v>46</v>
      </c>
      <c r="D5" s="22">
        <v>3</v>
      </c>
      <c r="E5" s="18"/>
      <c r="G5" s="64"/>
      <c r="H5" s="63" t="s">
        <v>63</v>
      </c>
      <c r="I5" s="146"/>
      <c r="J5" s="62"/>
    </row>
    <row r="6" spans="2:10" x14ac:dyDescent="0.2">
      <c r="B6" s="21"/>
      <c r="C6" s="39" t="s">
        <v>45</v>
      </c>
      <c r="D6" s="22" t="str">
        <f>_xll.qlPeriodEquivalent(D5&amp;"M")</f>
        <v>3M</v>
      </c>
      <c r="E6" s="18"/>
      <c r="G6" s="64"/>
      <c r="H6" s="63" t="s">
        <v>62</v>
      </c>
      <c r="I6" s="145" t="b">
        <v>1</v>
      </c>
      <c r="J6" s="62"/>
    </row>
    <row r="7" spans="2:10" ht="12" thickBot="1" x14ac:dyDescent="0.25">
      <c r="B7" s="21"/>
      <c r="C7" s="41" t="s">
        <v>44</v>
      </c>
      <c r="D7" s="141" t="s">
        <v>109</v>
      </c>
      <c r="E7" s="18"/>
      <c r="G7" s="61"/>
      <c r="H7" s="60"/>
      <c r="I7" s="60"/>
      <c r="J7" s="59"/>
    </row>
    <row r="8" spans="2:10" ht="12" thickBot="1" x14ac:dyDescent="0.25">
      <c r="B8" s="21"/>
      <c r="C8" s="40" t="s">
        <v>43</v>
      </c>
      <c r="D8" s="35" t="s">
        <v>110</v>
      </c>
      <c r="E8" s="18"/>
      <c r="G8" s="68"/>
      <c r="H8" s="68"/>
      <c r="I8" s="68"/>
      <c r="J8" s="68"/>
    </row>
    <row r="9" spans="2:10" ht="18.75" thickBot="1" x14ac:dyDescent="0.3">
      <c r="B9" s="21"/>
      <c r="C9" s="39" t="s">
        <v>42</v>
      </c>
      <c r="D9" s="22" t="str">
        <f>Currency&amp;"_"&amp;"YCSTD"&amp;"RH"</f>
        <v>EUR_YCSTDRH</v>
      </c>
      <c r="E9" s="18"/>
      <c r="G9" s="271" t="s">
        <v>61</v>
      </c>
      <c r="H9" s="272"/>
      <c r="I9" s="272"/>
      <c r="J9" s="274"/>
    </row>
    <row r="10" spans="2:10" ht="12.75" x14ac:dyDescent="0.2">
      <c r="B10" s="21"/>
      <c r="C10" s="38" t="s">
        <v>41</v>
      </c>
      <c r="D10" s="22" t="b">
        <v>1</v>
      </c>
      <c r="E10" s="18"/>
      <c r="G10" s="57"/>
      <c r="H10" s="58"/>
      <c r="I10" s="58"/>
      <c r="J10" s="55"/>
    </row>
    <row r="11" spans="2:10" ht="12.75" x14ac:dyDescent="0.2">
      <c r="B11" s="21"/>
      <c r="C11" s="38" t="s">
        <v>40</v>
      </c>
      <c r="D11" s="37"/>
      <c r="E11" s="18"/>
      <c r="G11" s="57"/>
      <c r="H11" s="56" t="s">
        <v>60</v>
      </c>
      <c r="I11" s="144" t="s">
        <v>112</v>
      </c>
      <c r="J11" s="55"/>
    </row>
    <row r="12" spans="2:10" ht="12.75" x14ac:dyDescent="0.2">
      <c r="B12" s="21"/>
      <c r="C12" s="36" t="s">
        <v>39</v>
      </c>
      <c r="D12" s="35" t="b">
        <v>0</v>
      </c>
      <c r="E12" s="18"/>
      <c r="G12" s="57"/>
      <c r="H12" s="56" t="s">
        <v>59</v>
      </c>
      <c r="I12" s="145" t="s">
        <v>58</v>
      </c>
      <c r="J12" s="55"/>
    </row>
    <row r="13" spans="2:10" ht="12.75" x14ac:dyDescent="0.2">
      <c r="B13" s="21"/>
      <c r="C13" s="25"/>
      <c r="D13" s="25"/>
      <c r="E13" s="18"/>
      <c r="G13" s="57"/>
      <c r="H13" s="56" t="s">
        <v>105</v>
      </c>
      <c r="I13" s="145" t="s">
        <v>106</v>
      </c>
      <c r="J13" s="55"/>
    </row>
    <row r="14" spans="2:10" ht="12.75" x14ac:dyDescent="0.2">
      <c r="B14" s="21"/>
      <c r="C14" s="34" t="s">
        <v>38</v>
      </c>
      <c r="D14" s="142" t="str">
        <f>_xll.qlPiecewiseYieldCurve(D16,NDays,Calendar,_xll.ohPack(Selected!D2:D126),,,,Accuracy,TraitsID,InterpolatorID,Permanent,,ObjectOverwrite)</f>
        <v>_EURYCSTD_linearLCH#0028</v>
      </c>
      <c r="E14" s="18"/>
      <c r="G14" s="57"/>
      <c r="H14" s="56" t="s">
        <v>103</v>
      </c>
      <c r="I14" s="145" t="s">
        <v>104</v>
      </c>
      <c r="J14" s="55"/>
    </row>
    <row r="15" spans="2:10" ht="12.75" x14ac:dyDescent="0.2">
      <c r="B15" s="21"/>
      <c r="C15" s="27" t="s">
        <v>22</v>
      </c>
      <c r="D15" s="143" t="str">
        <f>_xll.ohRangeRetrieveError(YieldCurve)</f>
        <v/>
      </c>
      <c r="E15" s="18"/>
      <c r="G15" s="57"/>
      <c r="H15" s="56" t="s">
        <v>80</v>
      </c>
      <c r="I15" s="144" t="s">
        <v>113</v>
      </c>
      <c r="J15" s="55"/>
    </row>
    <row r="16" spans="2:10" ht="12.75" x14ac:dyDescent="0.2">
      <c r="B16" s="21"/>
      <c r="C16" s="34" t="s">
        <v>37</v>
      </c>
      <c r="D16" s="33" t="str">
        <f>"_"&amp;Currency&amp;"YCSTD"&amp;LCHlinear</f>
        <v>_EURYCSTD_linearLCH</v>
      </c>
      <c r="E16" s="18"/>
      <c r="G16" s="57"/>
      <c r="H16" s="56" t="s">
        <v>79</v>
      </c>
      <c r="I16" s="144" t="s">
        <v>114</v>
      </c>
      <c r="J16" s="55"/>
    </row>
    <row r="17" spans="2:10" ht="12.75" x14ac:dyDescent="0.2">
      <c r="B17" s="21"/>
      <c r="C17" s="29" t="s">
        <v>36</v>
      </c>
      <c r="D17" s="32">
        <v>0</v>
      </c>
      <c r="E17" s="18"/>
      <c r="G17" s="57"/>
      <c r="H17" s="56" t="s">
        <v>77</v>
      </c>
      <c r="I17" s="144" t="str">
        <f>UPPER(Currency)&amp;"ON"&amp;LCHlinear</f>
        <v>EURON_linearLCH</v>
      </c>
      <c r="J17" s="55"/>
    </row>
    <row r="18" spans="2:10" ht="12.75" x14ac:dyDescent="0.2">
      <c r="B18" s="21"/>
      <c r="C18" s="29" t="s">
        <v>35</v>
      </c>
      <c r="D18" s="31" t="s">
        <v>111</v>
      </c>
      <c r="E18" s="18"/>
      <c r="G18" s="57"/>
      <c r="H18" s="56" t="s">
        <v>76</v>
      </c>
      <c r="I18" s="144" t="str">
        <f>UPPER(Currency)&amp;"STD"&amp;LCHlinear</f>
        <v>EURSTD_linearLCH</v>
      </c>
      <c r="J18" s="55"/>
    </row>
    <row r="19" spans="2:10" ht="13.5" thickBot="1" x14ac:dyDescent="0.25">
      <c r="B19" s="21"/>
      <c r="C19" s="29" t="s">
        <v>34</v>
      </c>
      <c r="D19" s="30"/>
      <c r="E19" s="18"/>
      <c r="G19" s="54"/>
      <c r="H19" s="53"/>
      <c r="I19" s="53"/>
      <c r="J19" s="52"/>
    </row>
    <row r="20" spans="2:10" x14ac:dyDescent="0.2">
      <c r="B20" s="21"/>
      <c r="C20" s="29" t="s">
        <v>33</v>
      </c>
      <c r="D20" s="28" t="s">
        <v>32</v>
      </c>
      <c r="E20" s="18"/>
    </row>
    <row r="21" spans="2:10" x14ac:dyDescent="0.2">
      <c r="B21" s="21"/>
      <c r="C21" s="27" t="s">
        <v>31</v>
      </c>
      <c r="D21" s="26" t="s">
        <v>30</v>
      </c>
      <c r="E21" s="18"/>
    </row>
    <row r="22" spans="2:10" x14ac:dyDescent="0.2">
      <c r="B22" s="21"/>
      <c r="C22" s="25"/>
      <c r="D22" s="25"/>
      <c r="E22" s="18"/>
    </row>
    <row r="23" spans="2:10" x14ac:dyDescent="0.2">
      <c r="B23" s="21"/>
      <c r="C23" s="24">
        <f>_xll.qlTermStructureReferenceDate(YieldCurve)</f>
        <v>42248</v>
      </c>
      <c r="D23" s="70">
        <f>MAX(_xll.ohPack(Selected!K1:K126))</f>
        <v>1.687924092409104E-2</v>
      </c>
      <c r="E23" s="18"/>
    </row>
    <row r="24" spans="2:10" x14ac:dyDescent="0.2">
      <c r="B24" s="21"/>
      <c r="C24" s="23">
        <f>MAX(_xll.ohPack(Selected!J2:J126))</f>
        <v>64165</v>
      </c>
      <c r="D24" s="71">
        <f>MIN(_xll.ohPack(Selected!K1:K126))</f>
        <v>-1.3755253159308601E-3</v>
      </c>
      <c r="E24" s="18"/>
    </row>
    <row r="25" spans="2:10" x14ac:dyDescent="0.2">
      <c r="B25" s="21"/>
      <c r="C25" s="69" t="s">
        <v>22</v>
      </c>
      <c r="D25" s="72" t="str">
        <f>_xll.ohRangeRetrieveError(Selected!K1)</f>
        <v/>
      </c>
      <c r="E25" s="18"/>
    </row>
    <row r="26" spans="2:10" ht="14.25" customHeight="1" x14ac:dyDescent="0.2">
      <c r="B26" s="21"/>
      <c r="C26" s="69" t="str">
        <f>UPPER(Currency)&amp;"STD"&amp;LCHlinear</f>
        <v>EURSTD_linearLCH</v>
      </c>
      <c r="D26" s="71" t="b">
        <f>_xll.qlRelinkableHandleLinkTo(C26,YieldCurve)</f>
        <v>1</v>
      </c>
      <c r="E26" s="18"/>
    </row>
    <row r="27" spans="2:10" x14ac:dyDescent="0.2">
      <c r="B27" s="21"/>
      <c r="C27" s="20" t="s">
        <v>81</v>
      </c>
      <c r="D27" s="263" t="b">
        <v>0</v>
      </c>
      <c r="E27" s="18"/>
    </row>
    <row r="28" spans="2:10" ht="12" thickBot="1" x14ac:dyDescent="0.25">
      <c r="B28" s="17"/>
      <c r="C28" s="262"/>
      <c r="D28" s="16"/>
      <c r="E28" s="15"/>
    </row>
  </sheetData>
  <mergeCells count="3">
    <mergeCell ref="B2:E2"/>
    <mergeCell ref="G2:J2"/>
    <mergeCell ref="G9:J9"/>
  </mergeCells>
  <dataValidations count="7">
    <dataValidation type="list" allowBlank="1" showInputMessage="1" showErrorMessage="1" sqref="D21 IV21 SR21 ACN21 AMJ21 AWF21 BGB21 BPX21 BZT21 CJP21 CTL21 DDH21 DND21 DWZ21 EGV21 EQR21 FAN21 FKJ21 FUF21 GEB21 GNX21 GXT21 HHP21 HRL21 IBH21 ILD21 IUZ21 JEV21 JOR21 JYN21 KIJ21 KSF21 LCB21 LLX21 LVT21 MFP21 MPL21 MZH21 NJD21 NSZ21 OCV21 OMR21 OWN21 PGJ21 PQF21 QAB21 QJX21 QTT21 RDP21 RNL21 RXH21 SHD21 SQZ21 TAV21 TKR21 TUN21 UEJ21 UOF21 UYB21 VHX21 VRT21 WBP21 WLL21 WVH21 D65559 IV65557 SR65557 ACN65557 AMJ65557 AWF65557 BGB65557 BPX65557 BZT65557 CJP65557 CTL65557 DDH65557 DND65557 DWZ65557 EGV65557 EQR65557 FAN65557 FKJ65557 FUF65557 GEB65557 GNX65557 GXT65557 HHP65557 HRL65557 IBH65557 ILD65557 IUZ65557 JEV65557 JOR65557 JYN65557 KIJ65557 KSF65557 LCB65557 LLX65557 LVT65557 MFP65557 MPL65557 MZH65557 NJD65557 NSZ65557 OCV65557 OMR65557 OWN65557 PGJ65557 PQF65557 QAB65557 QJX65557 QTT65557 RDP65557 RNL65557 RXH65557 SHD65557 SQZ65557 TAV65557 TKR65557 TUN65557 UEJ65557 UOF65557 UYB65557 VHX65557 VRT65557 WBP65557 WLL65557 WVH65557 D131095 IV131093 SR131093 ACN131093 AMJ131093 AWF131093 BGB131093 BPX131093 BZT131093 CJP131093 CTL131093 DDH131093 DND131093 DWZ131093 EGV131093 EQR131093 FAN131093 FKJ131093 FUF131093 GEB131093 GNX131093 GXT131093 HHP131093 HRL131093 IBH131093 ILD131093 IUZ131093 JEV131093 JOR131093 JYN131093 KIJ131093 KSF131093 LCB131093 LLX131093 LVT131093 MFP131093 MPL131093 MZH131093 NJD131093 NSZ131093 OCV131093 OMR131093 OWN131093 PGJ131093 PQF131093 QAB131093 QJX131093 QTT131093 RDP131093 RNL131093 RXH131093 SHD131093 SQZ131093 TAV131093 TKR131093 TUN131093 UEJ131093 UOF131093 UYB131093 VHX131093 VRT131093 WBP131093 WLL131093 WVH131093 D196631 IV196629 SR196629 ACN196629 AMJ196629 AWF196629 BGB196629 BPX196629 BZT196629 CJP196629 CTL196629 DDH196629 DND196629 DWZ196629 EGV196629 EQR196629 FAN196629 FKJ196629 FUF196629 GEB196629 GNX196629 GXT196629 HHP196629 HRL196629 IBH196629 ILD196629 IUZ196629 JEV196629 JOR196629 JYN196629 KIJ196629 KSF196629 LCB196629 LLX196629 LVT196629 MFP196629 MPL196629 MZH196629 NJD196629 NSZ196629 OCV196629 OMR196629 OWN196629 PGJ196629 PQF196629 QAB196629 QJX196629 QTT196629 RDP196629 RNL196629 RXH196629 SHD196629 SQZ196629 TAV196629 TKR196629 TUN196629 UEJ196629 UOF196629 UYB196629 VHX196629 VRT196629 WBP196629 WLL196629 WVH196629 D262167 IV262165 SR262165 ACN262165 AMJ262165 AWF262165 BGB262165 BPX262165 BZT262165 CJP262165 CTL262165 DDH262165 DND262165 DWZ262165 EGV262165 EQR262165 FAN262165 FKJ262165 FUF262165 GEB262165 GNX262165 GXT262165 HHP262165 HRL262165 IBH262165 ILD262165 IUZ262165 JEV262165 JOR262165 JYN262165 KIJ262165 KSF262165 LCB262165 LLX262165 LVT262165 MFP262165 MPL262165 MZH262165 NJD262165 NSZ262165 OCV262165 OMR262165 OWN262165 PGJ262165 PQF262165 QAB262165 QJX262165 QTT262165 RDP262165 RNL262165 RXH262165 SHD262165 SQZ262165 TAV262165 TKR262165 TUN262165 UEJ262165 UOF262165 UYB262165 VHX262165 VRT262165 WBP262165 WLL262165 WVH262165 D327703 IV327701 SR327701 ACN327701 AMJ327701 AWF327701 BGB327701 BPX327701 BZT327701 CJP327701 CTL327701 DDH327701 DND327701 DWZ327701 EGV327701 EQR327701 FAN327701 FKJ327701 FUF327701 GEB327701 GNX327701 GXT327701 HHP327701 HRL327701 IBH327701 ILD327701 IUZ327701 JEV327701 JOR327701 JYN327701 KIJ327701 KSF327701 LCB327701 LLX327701 LVT327701 MFP327701 MPL327701 MZH327701 NJD327701 NSZ327701 OCV327701 OMR327701 OWN327701 PGJ327701 PQF327701 QAB327701 QJX327701 QTT327701 RDP327701 RNL327701 RXH327701 SHD327701 SQZ327701 TAV327701 TKR327701 TUN327701 UEJ327701 UOF327701 UYB327701 VHX327701 VRT327701 WBP327701 WLL327701 WVH327701 D393239 IV393237 SR393237 ACN393237 AMJ393237 AWF393237 BGB393237 BPX393237 BZT393237 CJP393237 CTL393237 DDH393237 DND393237 DWZ393237 EGV393237 EQR393237 FAN393237 FKJ393237 FUF393237 GEB393237 GNX393237 GXT393237 HHP393237 HRL393237 IBH393237 ILD393237 IUZ393237 JEV393237 JOR393237 JYN393237 KIJ393237 KSF393237 LCB393237 LLX393237 LVT393237 MFP393237 MPL393237 MZH393237 NJD393237 NSZ393237 OCV393237 OMR393237 OWN393237 PGJ393237 PQF393237 QAB393237 QJX393237 QTT393237 RDP393237 RNL393237 RXH393237 SHD393237 SQZ393237 TAV393237 TKR393237 TUN393237 UEJ393237 UOF393237 UYB393237 VHX393237 VRT393237 WBP393237 WLL393237 WVH393237 D458775 IV458773 SR458773 ACN458773 AMJ458773 AWF458773 BGB458773 BPX458773 BZT458773 CJP458773 CTL458773 DDH458773 DND458773 DWZ458773 EGV458773 EQR458773 FAN458773 FKJ458773 FUF458773 GEB458773 GNX458773 GXT458773 HHP458773 HRL458773 IBH458773 ILD458773 IUZ458773 JEV458773 JOR458773 JYN458773 KIJ458773 KSF458773 LCB458773 LLX458773 LVT458773 MFP458773 MPL458773 MZH458773 NJD458773 NSZ458773 OCV458773 OMR458773 OWN458773 PGJ458773 PQF458773 QAB458773 QJX458773 QTT458773 RDP458773 RNL458773 RXH458773 SHD458773 SQZ458773 TAV458773 TKR458773 TUN458773 UEJ458773 UOF458773 UYB458773 VHX458773 VRT458773 WBP458773 WLL458773 WVH458773 D524311 IV524309 SR524309 ACN524309 AMJ524309 AWF524309 BGB524309 BPX524309 BZT524309 CJP524309 CTL524309 DDH524309 DND524309 DWZ524309 EGV524309 EQR524309 FAN524309 FKJ524309 FUF524309 GEB524309 GNX524309 GXT524309 HHP524309 HRL524309 IBH524309 ILD524309 IUZ524309 JEV524309 JOR524309 JYN524309 KIJ524309 KSF524309 LCB524309 LLX524309 LVT524309 MFP524309 MPL524309 MZH524309 NJD524309 NSZ524309 OCV524309 OMR524309 OWN524309 PGJ524309 PQF524309 QAB524309 QJX524309 QTT524309 RDP524309 RNL524309 RXH524309 SHD524309 SQZ524309 TAV524309 TKR524309 TUN524309 UEJ524309 UOF524309 UYB524309 VHX524309 VRT524309 WBP524309 WLL524309 WVH524309 D589847 IV589845 SR589845 ACN589845 AMJ589845 AWF589845 BGB589845 BPX589845 BZT589845 CJP589845 CTL589845 DDH589845 DND589845 DWZ589845 EGV589845 EQR589845 FAN589845 FKJ589845 FUF589845 GEB589845 GNX589845 GXT589845 HHP589845 HRL589845 IBH589845 ILD589845 IUZ589845 JEV589845 JOR589845 JYN589845 KIJ589845 KSF589845 LCB589845 LLX589845 LVT589845 MFP589845 MPL589845 MZH589845 NJD589845 NSZ589845 OCV589845 OMR589845 OWN589845 PGJ589845 PQF589845 QAB589845 QJX589845 QTT589845 RDP589845 RNL589845 RXH589845 SHD589845 SQZ589845 TAV589845 TKR589845 TUN589845 UEJ589845 UOF589845 UYB589845 VHX589845 VRT589845 WBP589845 WLL589845 WVH589845 D655383 IV655381 SR655381 ACN655381 AMJ655381 AWF655381 BGB655381 BPX655381 BZT655381 CJP655381 CTL655381 DDH655381 DND655381 DWZ655381 EGV655381 EQR655381 FAN655381 FKJ655381 FUF655381 GEB655381 GNX655381 GXT655381 HHP655381 HRL655381 IBH655381 ILD655381 IUZ655381 JEV655381 JOR655381 JYN655381 KIJ655381 KSF655381 LCB655381 LLX655381 LVT655381 MFP655381 MPL655381 MZH655381 NJD655381 NSZ655381 OCV655381 OMR655381 OWN655381 PGJ655381 PQF655381 QAB655381 QJX655381 QTT655381 RDP655381 RNL655381 RXH655381 SHD655381 SQZ655381 TAV655381 TKR655381 TUN655381 UEJ655381 UOF655381 UYB655381 VHX655381 VRT655381 WBP655381 WLL655381 WVH655381 D720919 IV720917 SR720917 ACN720917 AMJ720917 AWF720917 BGB720917 BPX720917 BZT720917 CJP720917 CTL720917 DDH720917 DND720917 DWZ720917 EGV720917 EQR720917 FAN720917 FKJ720917 FUF720917 GEB720917 GNX720917 GXT720917 HHP720917 HRL720917 IBH720917 ILD720917 IUZ720917 JEV720917 JOR720917 JYN720917 KIJ720917 KSF720917 LCB720917 LLX720917 LVT720917 MFP720917 MPL720917 MZH720917 NJD720917 NSZ720917 OCV720917 OMR720917 OWN720917 PGJ720917 PQF720917 QAB720917 QJX720917 QTT720917 RDP720917 RNL720917 RXH720917 SHD720917 SQZ720917 TAV720917 TKR720917 TUN720917 UEJ720917 UOF720917 UYB720917 VHX720917 VRT720917 WBP720917 WLL720917 WVH720917 D786455 IV786453 SR786453 ACN786453 AMJ786453 AWF786453 BGB786453 BPX786453 BZT786453 CJP786453 CTL786453 DDH786453 DND786453 DWZ786453 EGV786453 EQR786453 FAN786453 FKJ786453 FUF786453 GEB786453 GNX786453 GXT786453 HHP786453 HRL786453 IBH786453 ILD786453 IUZ786453 JEV786453 JOR786453 JYN786453 KIJ786453 KSF786453 LCB786453 LLX786453 LVT786453 MFP786453 MPL786453 MZH786453 NJD786453 NSZ786453 OCV786453 OMR786453 OWN786453 PGJ786453 PQF786453 QAB786453 QJX786453 QTT786453 RDP786453 RNL786453 RXH786453 SHD786453 SQZ786453 TAV786453 TKR786453 TUN786453 UEJ786453 UOF786453 UYB786453 VHX786453 VRT786453 WBP786453 WLL786453 WVH786453 D851991 IV851989 SR851989 ACN851989 AMJ851989 AWF851989 BGB851989 BPX851989 BZT851989 CJP851989 CTL851989 DDH851989 DND851989 DWZ851989 EGV851989 EQR851989 FAN851989 FKJ851989 FUF851989 GEB851989 GNX851989 GXT851989 HHP851989 HRL851989 IBH851989 ILD851989 IUZ851989 JEV851989 JOR851989 JYN851989 KIJ851989 KSF851989 LCB851989 LLX851989 LVT851989 MFP851989 MPL851989 MZH851989 NJD851989 NSZ851989 OCV851989 OMR851989 OWN851989 PGJ851989 PQF851989 QAB851989 QJX851989 QTT851989 RDP851989 RNL851989 RXH851989 SHD851989 SQZ851989 TAV851989 TKR851989 TUN851989 UEJ851989 UOF851989 UYB851989 VHX851989 VRT851989 WBP851989 WLL851989 WVH851989 D917527 IV917525 SR917525 ACN917525 AMJ917525 AWF917525 BGB917525 BPX917525 BZT917525 CJP917525 CTL917525 DDH917525 DND917525 DWZ917525 EGV917525 EQR917525 FAN917525 FKJ917525 FUF917525 GEB917525 GNX917525 GXT917525 HHP917525 HRL917525 IBH917525 ILD917525 IUZ917525 JEV917525 JOR917525 JYN917525 KIJ917525 KSF917525 LCB917525 LLX917525 LVT917525 MFP917525 MPL917525 MZH917525 NJD917525 NSZ917525 OCV917525 OMR917525 OWN917525 PGJ917525 PQF917525 QAB917525 QJX917525 QTT917525 RDP917525 RNL917525 RXH917525 SHD917525 SQZ917525 TAV917525 TKR917525 TUN917525 UEJ917525 UOF917525 UYB917525 VHX917525 VRT917525 WBP917525 WLL917525 WVH917525 D983063 IV983061 SR983061 ACN983061 AMJ983061 AWF983061 BGB983061 BPX983061 BZT983061 CJP983061 CTL983061 DDH983061 DND983061 DWZ983061 EGV983061 EQR983061 FAN983061 FKJ983061 FUF983061 GEB983061 GNX983061 GXT983061 HHP983061 HRL983061 IBH983061 ILD983061 IUZ983061 JEV983061 JOR983061 JYN983061 KIJ983061 KSF983061 LCB983061 LLX983061 LVT983061 MFP983061 MPL983061 MZH983061 NJD983061 NSZ983061 OCV983061 OMR983061 OWN983061 PGJ983061 PQF983061 QAB983061 QJX983061 QTT983061 RDP983061 RNL983061 RXH983061 SHD983061 SQZ983061 TAV983061 TKR983061 TUN983061 UEJ983061 UOF983061 UYB983061 VHX983061 VRT983061 WBP983061 WLL983061 WVH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V6 SR6 ACN6 AMJ6 AWF6 BGB6 BPX6 BZT6 CJP6 CTL6 DDH6 DND6 DWZ6 EGV6 EQR6 FAN6 FKJ6 FUF6 GEB6 GNX6 GXT6 HHP6 HRL6 IBH6 ILD6 IUZ6 JEV6 JOR6 JYN6 KIJ6 KSF6 LCB6 LLX6 LVT6 MFP6 MPL6 MZH6 NJD6 NSZ6 OCV6 OMR6 OWN6 PGJ6 PQF6 QAB6 QJX6 QTT6 RDP6 RNL6 RXH6 SHD6 SQZ6 TAV6 TKR6 TUN6 UEJ6 UOF6 UYB6 VHX6 VRT6 WBP6 WLL6 WVH6 D65544 IV65542 SR65542 ACN65542 AMJ65542 AWF65542 BGB65542 BPX65542 BZT65542 CJP65542 CTL65542 DDH65542 DND65542 DWZ65542 EGV65542 EQR65542 FAN65542 FKJ65542 FUF65542 GEB65542 GNX65542 GXT65542 HHP65542 HRL65542 IBH65542 ILD65542 IUZ65542 JEV65542 JOR65542 JYN65542 KIJ65542 KSF65542 LCB65542 LLX65542 LVT65542 MFP65542 MPL65542 MZH65542 NJD65542 NSZ65542 OCV65542 OMR65542 OWN65542 PGJ65542 PQF65542 QAB65542 QJX65542 QTT65542 RDP65542 RNL65542 RXH65542 SHD65542 SQZ65542 TAV65542 TKR65542 TUN65542 UEJ65542 UOF65542 UYB65542 VHX65542 VRT65542 WBP65542 WLL65542 WVH65542 D131080 IV131078 SR131078 ACN131078 AMJ131078 AWF131078 BGB131078 BPX131078 BZT131078 CJP131078 CTL131078 DDH131078 DND131078 DWZ131078 EGV131078 EQR131078 FAN131078 FKJ131078 FUF131078 GEB131078 GNX131078 GXT131078 HHP131078 HRL131078 IBH131078 ILD131078 IUZ131078 JEV131078 JOR131078 JYN131078 KIJ131078 KSF131078 LCB131078 LLX131078 LVT131078 MFP131078 MPL131078 MZH131078 NJD131078 NSZ131078 OCV131078 OMR131078 OWN131078 PGJ131078 PQF131078 QAB131078 QJX131078 QTT131078 RDP131078 RNL131078 RXH131078 SHD131078 SQZ131078 TAV131078 TKR131078 TUN131078 UEJ131078 UOF131078 UYB131078 VHX131078 VRT131078 WBP131078 WLL131078 WVH131078 D196616 IV196614 SR196614 ACN196614 AMJ196614 AWF196614 BGB196614 BPX196614 BZT196614 CJP196614 CTL196614 DDH196614 DND196614 DWZ196614 EGV196614 EQR196614 FAN196614 FKJ196614 FUF196614 GEB196614 GNX196614 GXT196614 HHP196614 HRL196614 IBH196614 ILD196614 IUZ196614 JEV196614 JOR196614 JYN196614 KIJ196614 KSF196614 LCB196614 LLX196614 LVT196614 MFP196614 MPL196614 MZH196614 NJD196614 NSZ196614 OCV196614 OMR196614 OWN196614 PGJ196614 PQF196614 QAB196614 QJX196614 QTT196614 RDP196614 RNL196614 RXH196614 SHD196614 SQZ196614 TAV196614 TKR196614 TUN196614 UEJ196614 UOF196614 UYB196614 VHX196614 VRT196614 WBP196614 WLL196614 WVH196614 D262152 IV262150 SR262150 ACN262150 AMJ262150 AWF262150 BGB262150 BPX262150 BZT262150 CJP262150 CTL262150 DDH262150 DND262150 DWZ262150 EGV262150 EQR262150 FAN262150 FKJ262150 FUF262150 GEB262150 GNX262150 GXT262150 HHP262150 HRL262150 IBH262150 ILD262150 IUZ262150 JEV262150 JOR262150 JYN262150 KIJ262150 KSF262150 LCB262150 LLX262150 LVT262150 MFP262150 MPL262150 MZH262150 NJD262150 NSZ262150 OCV262150 OMR262150 OWN262150 PGJ262150 PQF262150 QAB262150 QJX262150 QTT262150 RDP262150 RNL262150 RXH262150 SHD262150 SQZ262150 TAV262150 TKR262150 TUN262150 UEJ262150 UOF262150 UYB262150 VHX262150 VRT262150 WBP262150 WLL262150 WVH262150 D327688 IV327686 SR327686 ACN327686 AMJ327686 AWF327686 BGB327686 BPX327686 BZT327686 CJP327686 CTL327686 DDH327686 DND327686 DWZ327686 EGV327686 EQR327686 FAN327686 FKJ327686 FUF327686 GEB327686 GNX327686 GXT327686 HHP327686 HRL327686 IBH327686 ILD327686 IUZ327686 JEV327686 JOR327686 JYN327686 KIJ327686 KSF327686 LCB327686 LLX327686 LVT327686 MFP327686 MPL327686 MZH327686 NJD327686 NSZ327686 OCV327686 OMR327686 OWN327686 PGJ327686 PQF327686 QAB327686 QJX327686 QTT327686 RDP327686 RNL327686 RXH327686 SHD327686 SQZ327686 TAV327686 TKR327686 TUN327686 UEJ327686 UOF327686 UYB327686 VHX327686 VRT327686 WBP327686 WLL327686 WVH327686 D393224 IV393222 SR393222 ACN393222 AMJ393222 AWF393222 BGB393222 BPX393222 BZT393222 CJP393222 CTL393222 DDH393222 DND393222 DWZ393222 EGV393222 EQR393222 FAN393222 FKJ393222 FUF393222 GEB393222 GNX393222 GXT393222 HHP393222 HRL393222 IBH393222 ILD393222 IUZ393222 JEV393222 JOR393222 JYN393222 KIJ393222 KSF393222 LCB393222 LLX393222 LVT393222 MFP393222 MPL393222 MZH393222 NJD393222 NSZ393222 OCV393222 OMR393222 OWN393222 PGJ393222 PQF393222 QAB393222 QJX393222 QTT393222 RDP393222 RNL393222 RXH393222 SHD393222 SQZ393222 TAV393222 TKR393222 TUN393222 UEJ393222 UOF393222 UYB393222 VHX393222 VRT393222 WBP393222 WLL393222 WVH393222 D458760 IV458758 SR458758 ACN458758 AMJ458758 AWF458758 BGB458758 BPX458758 BZT458758 CJP458758 CTL458758 DDH458758 DND458758 DWZ458758 EGV458758 EQR458758 FAN458758 FKJ458758 FUF458758 GEB458758 GNX458758 GXT458758 HHP458758 HRL458758 IBH458758 ILD458758 IUZ458758 JEV458758 JOR458758 JYN458758 KIJ458758 KSF458758 LCB458758 LLX458758 LVT458758 MFP458758 MPL458758 MZH458758 NJD458758 NSZ458758 OCV458758 OMR458758 OWN458758 PGJ458758 PQF458758 QAB458758 QJX458758 QTT458758 RDP458758 RNL458758 RXH458758 SHD458758 SQZ458758 TAV458758 TKR458758 TUN458758 UEJ458758 UOF458758 UYB458758 VHX458758 VRT458758 WBP458758 WLL458758 WVH458758 D524296 IV524294 SR524294 ACN524294 AMJ524294 AWF524294 BGB524294 BPX524294 BZT524294 CJP524294 CTL524294 DDH524294 DND524294 DWZ524294 EGV524294 EQR524294 FAN524294 FKJ524294 FUF524294 GEB524294 GNX524294 GXT524294 HHP524294 HRL524294 IBH524294 ILD524294 IUZ524294 JEV524294 JOR524294 JYN524294 KIJ524294 KSF524294 LCB524294 LLX524294 LVT524294 MFP524294 MPL524294 MZH524294 NJD524294 NSZ524294 OCV524294 OMR524294 OWN524294 PGJ524294 PQF524294 QAB524294 QJX524294 QTT524294 RDP524294 RNL524294 RXH524294 SHD524294 SQZ524294 TAV524294 TKR524294 TUN524294 UEJ524294 UOF524294 UYB524294 VHX524294 VRT524294 WBP524294 WLL524294 WVH524294 D589832 IV589830 SR589830 ACN589830 AMJ589830 AWF589830 BGB589830 BPX589830 BZT589830 CJP589830 CTL589830 DDH589830 DND589830 DWZ589830 EGV589830 EQR589830 FAN589830 FKJ589830 FUF589830 GEB589830 GNX589830 GXT589830 HHP589830 HRL589830 IBH589830 ILD589830 IUZ589830 JEV589830 JOR589830 JYN589830 KIJ589830 KSF589830 LCB589830 LLX589830 LVT589830 MFP589830 MPL589830 MZH589830 NJD589830 NSZ589830 OCV589830 OMR589830 OWN589830 PGJ589830 PQF589830 QAB589830 QJX589830 QTT589830 RDP589830 RNL589830 RXH589830 SHD589830 SQZ589830 TAV589830 TKR589830 TUN589830 UEJ589830 UOF589830 UYB589830 VHX589830 VRT589830 WBP589830 WLL589830 WVH589830 D655368 IV655366 SR655366 ACN655366 AMJ655366 AWF655366 BGB655366 BPX655366 BZT655366 CJP655366 CTL655366 DDH655366 DND655366 DWZ655366 EGV655366 EQR655366 FAN655366 FKJ655366 FUF655366 GEB655366 GNX655366 GXT655366 HHP655366 HRL655366 IBH655366 ILD655366 IUZ655366 JEV655366 JOR655366 JYN655366 KIJ655366 KSF655366 LCB655366 LLX655366 LVT655366 MFP655366 MPL655366 MZH655366 NJD655366 NSZ655366 OCV655366 OMR655366 OWN655366 PGJ655366 PQF655366 QAB655366 QJX655366 QTT655366 RDP655366 RNL655366 RXH655366 SHD655366 SQZ655366 TAV655366 TKR655366 TUN655366 UEJ655366 UOF655366 UYB655366 VHX655366 VRT655366 WBP655366 WLL655366 WVH655366 D720904 IV720902 SR720902 ACN720902 AMJ720902 AWF720902 BGB720902 BPX720902 BZT720902 CJP720902 CTL720902 DDH720902 DND720902 DWZ720902 EGV720902 EQR720902 FAN720902 FKJ720902 FUF720902 GEB720902 GNX720902 GXT720902 HHP720902 HRL720902 IBH720902 ILD720902 IUZ720902 JEV720902 JOR720902 JYN720902 KIJ720902 KSF720902 LCB720902 LLX720902 LVT720902 MFP720902 MPL720902 MZH720902 NJD720902 NSZ720902 OCV720902 OMR720902 OWN720902 PGJ720902 PQF720902 QAB720902 QJX720902 QTT720902 RDP720902 RNL720902 RXH720902 SHD720902 SQZ720902 TAV720902 TKR720902 TUN720902 UEJ720902 UOF720902 UYB720902 VHX720902 VRT720902 WBP720902 WLL720902 WVH720902 D786440 IV786438 SR786438 ACN786438 AMJ786438 AWF786438 BGB786438 BPX786438 BZT786438 CJP786438 CTL786438 DDH786438 DND786438 DWZ786438 EGV786438 EQR786438 FAN786438 FKJ786438 FUF786438 GEB786438 GNX786438 GXT786438 HHP786438 HRL786438 IBH786438 ILD786438 IUZ786438 JEV786438 JOR786438 JYN786438 KIJ786438 KSF786438 LCB786438 LLX786438 LVT786438 MFP786438 MPL786438 MZH786438 NJD786438 NSZ786438 OCV786438 OMR786438 OWN786438 PGJ786438 PQF786438 QAB786438 QJX786438 QTT786438 RDP786438 RNL786438 RXH786438 SHD786438 SQZ786438 TAV786438 TKR786438 TUN786438 UEJ786438 UOF786438 UYB786438 VHX786438 VRT786438 WBP786438 WLL786438 WVH786438 D851976 IV851974 SR851974 ACN851974 AMJ851974 AWF851974 BGB851974 BPX851974 BZT851974 CJP851974 CTL851974 DDH851974 DND851974 DWZ851974 EGV851974 EQR851974 FAN851974 FKJ851974 FUF851974 GEB851974 GNX851974 GXT851974 HHP851974 HRL851974 IBH851974 ILD851974 IUZ851974 JEV851974 JOR851974 JYN851974 KIJ851974 KSF851974 LCB851974 LLX851974 LVT851974 MFP851974 MPL851974 MZH851974 NJD851974 NSZ851974 OCV851974 OMR851974 OWN851974 PGJ851974 PQF851974 QAB851974 QJX851974 QTT851974 RDP851974 RNL851974 RXH851974 SHD851974 SQZ851974 TAV851974 TKR851974 TUN851974 UEJ851974 UOF851974 UYB851974 VHX851974 VRT851974 WBP851974 WLL851974 WVH851974 D917512 IV917510 SR917510 ACN917510 AMJ917510 AWF917510 BGB917510 BPX917510 BZT917510 CJP917510 CTL917510 DDH917510 DND917510 DWZ917510 EGV917510 EQR917510 FAN917510 FKJ917510 FUF917510 GEB917510 GNX917510 GXT917510 HHP917510 HRL917510 IBH917510 ILD917510 IUZ917510 JEV917510 JOR917510 JYN917510 KIJ917510 KSF917510 LCB917510 LLX917510 LVT917510 MFP917510 MPL917510 MZH917510 NJD917510 NSZ917510 OCV917510 OMR917510 OWN917510 PGJ917510 PQF917510 QAB917510 QJX917510 QTT917510 RDP917510 RNL917510 RXH917510 SHD917510 SQZ917510 TAV917510 TKR917510 TUN917510 UEJ917510 UOF917510 UYB917510 VHX917510 VRT917510 WBP917510 WLL917510 WVH917510 D983048 IV983046 SR983046 ACN983046 AMJ983046 AWF983046 BGB983046 BPX983046 BZT983046 CJP983046 CTL983046 DDH983046 DND983046 DWZ983046 EGV983046 EQR983046 FAN983046 FKJ983046 FUF983046 GEB983046 GNX983046 GXT983046 HHP983046 HRL983046 IBH983046 ILD983046 IUZ983046 JEV983046 JOR983046 JYN983046 KIJ983046 KSF983046 LCB983046 LLX983046 LVT983046 MFP983046 MPL983046 MZH983046 NJD983046 NSZ983046 OCV983046 OMR983046 OWN983046 PGJ983046 PQF983046 QAB983046 QJX983046 QTT983046 RDP983046 RNL983046 RXH983046 SHD983046 SQZ983046 TAV983046 TKR983046 TUN983046 UEJ983046 UOF983046 UYB983046 VHX983046 VRT983046 WBP983046 WLL983046 WVH983046">
      <formula1>"1D,1W,1M,2M,3M,6M,1Y"</formula1>
    </dataValidation>
    <dataValidation type="list" allowBlank="1" showInputMessage="1" showErrorMessage="1" sqref="D20 IV20 SR20 ACN20 AMJ20 AWF20 BGB20 BPX20 BZT20 CJP20 CTL20 DDH20 DND20 DWZ20 EGV20 EQR20 FAN20 FKJ20 FUF20 GEB20 GNX20 GXT20 HHP20 HRL20 IBH20 ILD20 IUZ20 JEV20 JOR20 JYN20 KIJ20 KSF20 LCB20 LLX20 LVT20 MFP20 MPL20 MZH20 NJD20 NSZ20 OCV20 OMR20 OWN20 PGJ20 PQF20 QAB20 QJX20 QTT20 RDP20 RNL20 RXH20 SHD20 SQZ20 TAV20 TKR20 TUN20 UEJ20 UOF20 UYB20 VHX20 VRT20 WBP20 WLL20 WVH20 D65558 IV65556 SR65556 ACN65556 AMJ65556 AWF65556 BGB65556 BPX65556 BZT65556 CJP65556 CTL65556 DDH65556 DND65556 DWZ65556 EGV65556 EQR65556 FAN65556 FKJ65556 FUF65556 GEB65556 GNX65556 GXT65556 HHP65556 HRL65556 IBH65556 ILD65556 IUZ65556 JEV65556 JOR65556 JYN65556 KIJ65556 KSF65556 LCB65556 LLX65556 LVT65556 MFP65556 MPL65556 MZH65556 NJD65556 NSZ65556 OCV65556 OMR65556 OWN65556 PGJ65556 PQF65556 QAB65556 QJX65556 QTT65556 RDP65556 RNL65556 RXH65556 SHD65556 SQZ65556 TAV65556 TKR65556 TUN65556 UEJ65556 UOF65556 UYB65556 VHX65556 VRT65556 WBP65556 WLL65556 WVH65556 D131094 IV131092 SR131092 ACN131092 AMJ131092 AWF131092 BGB131092 BPX131092 BZT131092 CJP131092 CTL131092 DDH131092 DND131092 DWZ131092 EGV131092 EQR131092 FAN131092 FKJ131092 FUF131092 GEB131092 GNX131092 GXT131092 HHP131092 HRL131092 IBH131092 ILD131092 IUZ131092 JEV131092 JOR131092 JYN131092 KIJ131092 KSF131092 LCB131092 LLX131092 LVT131092 MFP131092 MPL131092 MZH131092 NJD131092 NSZ131092 OCV131092 OMR131092 OWN131092 PGJ131092 PQF131092 QAB131092 QJX131092 QTT131092 RDP131092 RNL131092 RXH131092 SHD131092 SQZ131092 TAV131092 TKR131092 TUN131092 UEJ131092 UOF131092 UYB131092 VHX131092 VRT131092 WBP131092 WLL131092 WVH131092 D196630 IV196628 SR196628 ACN196628 AMJ196628 AWF196628 BGB196628 BPX196628 BZT196628 CJP196628 CTL196628 DDH196628 DND196628 DWZ196628 EGV196628 EQR196628 FAN196628 FKJ196628 FUF196628 GEB196628 GNX196628 GXT196628 HHP196628 HRL196628 IBH196628 ILD196628 IUZ196628 JEV196628 JOR196628 JYN196628 KIJ196628 KSF196628 LCB196628 LLX196628 LVT196628 MFP196628 MPL196628 MZH196628 NJD196628 NSZ196628 OCV196628 OMR196628 OWN196628 PGJ196628 PQF196628 QAB196628 QJX196628 QTT196628 RDP196628 RNL196628 RXH196628 SHD196628 SQZ196628 TAV196628 TKR196628 TUN196628 UEJ196628 UOF196628 UYB196628 VHX196628 VRT196628 WBP196628 WLL196628 WVH196628 D262166 IV262164 SR262164 ACN262164 AMJ262164 AWF262164 BGB262164 BPX262164 BZT262164 CJP262164 CTL262164 DDH262164 DND262164 DWZ262164 EGV262164 EQR262164 FAN262164 FKJ262164 FUF262164 GEB262164 GNX262164 GXT262164 HHP262164 HRL262164 IBH262164 ILD262164 IUZ262164 JEV262164 JOR262164 JYN262164 KIJ262164 KSF262164 LCB262164 LLX262164 LVT262164 MFP262164 MPL262164 MZH262164 NJD262164 NSZ262164 OCV262164 OMR262164 OWN262164 PGJ262164 PQF262164 QAB262164 QJX262164 QTT262164 RDP262164 RNL262164 RXH262164 SHD262164 SQZ262164 TAV262164 TKR262164 TUN262164 UEJ262164 UOF262164 UYB262164 VHX262164 VRT262164 WBP262164 WLL262164 WVH262164 D327702 IV327700 SR327700 ACN327700 AMJ327700 AWF327700 BGB327700 BPX327700 BZT327700 CJP327700 CTL327700 DDH327700 DND327700 DWZ327700 EGV327700 EQR327700 FAN327700 FKJ327700 FUF327700 GEB327700 GNX327700 GXT327700 HHP327700 HRL327700 IBH327700 ILD327700 IUZ327700 JEV327700 JOR327700 JYN327700 KIJ327700 KSF327700 LCB327700 LLX327700 LVT327700 MFP327700 MPL327700 MZH327700 NJD327700 NSZ327700 OCV327700 OMR327700 OWN327700 PGJ327700 PQF327700 QAB327700 QJX327700 QTT327700 RDP327700 RNL327700 RXH327700 SHD327700 SQZ327700 TAV327700 TKR327700 TUN327700 UEJ327700 UOF327700 UYB327700 VHX327700 VRT327700 WBP327700 WLL327700 WVH327700 D393238 IV393236 SR393236 ACN393236 AMJ393236 AWF393236 BGB393236 BPX393236 BZT393236 CJP393236 CTL393236 DDH393236 DND393236 DWZ393236 EGV393236 EQR393236 FAN393236 FKJ393236 FUF393236 GEB393236 GNX393236 GXT393236 HHP393236 HRL393236 IBH393236 ILD393236 IUZ393236 JEV393236 JOR393236 JYN393236 KIJ393236 KSF393236 LCB393236 LLX393236 LVT393236 MFP393236 MPL393236 MZH393236 NJD393236 NSZ393236 OCV393236 OMR393236 OWN393236 PGJ393236 PQF393236 QAB393236 QJX393236 QTT393236 RDP393236 RNL393236 RXH393236 SHD393236 SQZ393236 TAV393236 TKR393236 TUN393236 UEJ393236 UOF393236 UYB393236 VHX393236 VRT393236 WBP393236 WLL393236 WVH393236 D458774 IV458772 SR458772 ACN458772 AMJ458772 AWF458772 BGB458772 BPX458772 BZT458772 CJP458772 CTL458772 DDH458772 DND458772 DWZ458772 EGV458772 EQR458772 FAN458772 FKJ458772 FUF458772 GEB458772 GNX458772 GXT458772 HHP458772 HRL458772 IBH458772 ILD458772 IUZ458772 JEV458772 JOR458772 JYN458772 KIJ458772 KSF458772 LCB458772 LLX458772 LVT458772 MFP458772 MPL458772 MZH458772 NJD458772 NSZ458772 OCV458772 OMR458772 OWN458772 PGJ458772 PQF458772 QAB458772 QJX458772 QTT458772 RDP458772 RNL458772 RXH458772 SHD458772 SQZ458772 TAV458772 TKR458772 TUN458772 UEJ458772 UOF458772 UYB458772 VHX458772 VRT458772 WBP458772 WLL458772 WVH458772 D524310 IV524308 SR524308 ACN524308 AMJ524308 AWF524308 BGB524308 BPX524308 BZT524308 CJP524308 CTL524308 DDH524308 DND524308 DWZ524308 EGV524308 EQR524308 FAN524308 FKJ524308 FUF524308 GEB524308 GNX524308 GXT524308 HHP524308 HRL524308 IBH524308 ILD524308 IUZ524308 JEV524308 JOR524308 JYN524308 KIJ524308 KSF524308 LCB524308 LLX524308 LVT524308 MFP524308 MPL524308 MZH524308 NJD524308 NSZ524308 OCV524308 OMR524308 OWN524308 PGJ524308 PQF524308 QAB524308 QJX524308 QTT524308 RDP524308 RNL524308 RXH524308 SHD524308 SQZ524308 TAV524308 TKR524308 TUN524308 UEJ524308 UOF524308 UYB524308 VHX524308 VRT524308 WBP524308 WLL524308 WVH524308 D589846 IV589844 SR589844 ACN589844 AMJ589844 AWF589844 BGB589844 BPX589844 BZT589844 CJP589844 CTL589844 DDH589844 DND589844 DWZ589844 EGV589844 EQR589844 FAN589844 FKJ589844 FUF589844 GEB589844 GNX589844 GXT589844 HHP589844 HRL589844 IBH589844 ILD589844 IUZ589844 JEV589844 JOR589844 JYN589844 KIJ589844 KSF589844 LCB589844 LLX589844 LVT589844 MFP589844 MPL589844 MZH589844 NJD589844 NSZ589844 OCV589844 OMR589844 OWN589844 PGJ589844 PQF589844 QAB589844 QJX589844 QTT589844 RDP589844 RNL589844 RXH589844 SHD589844 SQZ589844 TAV589844 TKR589844 TUN589844 UEJ589844 UOF589844 UYB589844 VHX589844 VRT589844 WBP589844 WLL589844 WVH589844 D655382 IV655380 SR655380 ACN655380 AMJ655380 AWF655380 BGB655380 BPX655380 BZT655380 CJP655380 CTL655380 DDH655380 DND655380 DWZ655380 EGV655380 EQR655380 FAN655380 FKJ655380 FUF655380 GEB655380 GNX655380 GXT655380 HHP655380 HRL655380 IBH655380 ILD655380 IUZ655380 JEV655380 JOR655380 JYN655380 KIJ655380 KSF655380 LCB655380 LLX655380 LVT655380 MFP655380 MPL655380 MZH655380 NJD655380 NSZ655380 OCV655380 OMR655380 OWN655380 PGJ655380 PQF655380 QAB655380 QJX655380 QTT655380 RDP655380 RNL655380 RXH655380 SHD655380 SQZ655380 TAV655380 TKR655380 TUN655380 UEJ655380 UOF655380 UYB655380 VHX655380 VRT655380 WBP655380 WLL655380 WVH655380 D720918 IV720916 SR720916 ACN720916 AMJ720916 AWF720916 BGB720916 BPX720916 BZT720916 CJP720916 CTL720916 DDH720916 DND720916 DWZ720916 EGV720916 EQR720916 FAN720916 FKJ720916 FUF720916 GEB720916 GNX720916 GXT720916 HHP720916 HRL720916 IBH720916 ILD720916 IUZ720916 JEV720916 JOR720916 JYN720916 KIJ720916 KSF720916 LCB720916 LLX720916 LVT720916 MFP720916 MPL720916 MZH720916 NJD720916 NSZ720916 OCV720916 OMR720916 OWN720916 PGJ720916 PQF720916 QAB720916 QJX720916 QTT720916 RDP720916 RNL720916 RXH720916 SHD720916 SQZ720916 TAV720916 TKR720916 TUN720916 UEJ720916 UOF720916 UYB720916 VHX720916 VRT720916 WBP720916 WLL720916 WVH720916 D786454 IV786452 SR786452 ACN786452 AMJ786452 AWF786452 BGB786452 BPX786452 BZT786452 CJP786452 CTL786452 DDH786452 DND786452 DWZ786452 EGV786452 EQR786452 FAN786452 FKJ786452 FUF786452 GEB786452 GNX786452 GXT786452 HHP786452 HRL786452 IBH786452 ILD786452 IUZ786452 JEV786452 JOR786452 JYN786452 KIJ786452 KSF786452 LCB786452 LLX786452 LVT786452 MFP786452 MPL786452 MZH786452 NJD786452 NSZ786452 OCV786452 OMR786452 OWN786452 PGJ786452 PQF786452 QAB786452 QJX786452 QTT786452 RDP786452 RNL786452 RXH786452 SHD786452 SQZ786452 TAV786452 TKR786452 TUN786452 UEJ786452 UOF786452 UYB786452 VHX786452 VRT786452 WBP786452 WLL786452 WVH786452 D851990 IV851988 SR851988 ACN851988 AMJ851988 AWF851988 BGB851988 BPX851988 BZT851988 CJP851988 CTL851988 DDH851988 DND851988 DWZ851988 EGV851988 EQR851988 FAN851988 FKJ851988 FUF851988 GEB851988 GNX851988 GXT851988 HHP851988 HRL851988 IBH851988 ILD851988 IUZ851988 JEV851988 JOR851988 JYN851988 KIJ851988 KSF851988 LCB851988 LLX851988 LVT851988 MFP851988 MPL851988 MZH851988 NJD851988 NSZ851988 OCV851988 OMR851988 OWN851988 PGJ851988 PQF851988 QAB851988 QJX851988 QTT851988 RDP851988 RNL851988 RXH851988 SHD851988 SQZ851988 TAV851988 TKR851988 TUN851988 UEJ851988 UOF851988 UYB851988 VHX851988 VRT851988 WBP851988 WLL851988 WVH851988 D917526 IV917524 SR917524 ACN917524 AMJ917524 AWF917524 BGB917524 BPX917524 BZT917524 CJP917524 CTL917524 DDH917524 DND917524 DWZ917524 EGV917524 EQR917524 FAN917524 FKJ917524 FUF917524 GEB917524 GNX917524 GXT917524 HHP917524 HRL917524 IBH917524 ILD917524 IUZ917524 JEV917524 JOR917524 JYN917524 KIJ917524 KSF917524 LCB917524 LLX917524 LVT917524 MFP917524 MPL917524 MZH917524 NJD917524 NSZ917524 OCV917524 OMR917524 OWN917524 PGJ917524 PQF917524 QAB917524 QJX917524 QTT917524 RDP917524 RNL917524 RXH917524 SHD917524 SQZ917524 TAV917524 TKR917524 TUN917524 UEJ917524 UOF917524 UYB917524 VHX917524 VRT917524 WBP917524 WLL917524 WVH917524 D983062 IV983060 SR983060 ACN983060 AMJ983060 AWF983060 BGB983060 BPX983060 BZT983060 CJP983060 CTL983060 DDH983060 DND983060 DWZ983060 EGV983060 EQR983060 FAN983060 FKJ983060 FUF983060 GEB983060 GNX983060 GXT983060 HHP983060 HRL983060 IBH983060 ILD983060 IUZ983060 JEV983060 JOR983060 JYN983060 KIJ983060 KSF983060 LCB983060 LLX983060 LVT983060 MFP983060 MPL983060 MZH983060 NJD983060 NSZ983060 OCV983060 OMR983060 OWN983060 PGJ983060 PQF983060 QAB983060 QJX983060 QTT983060 RDP983060 RNL983060 RXH983060 SHD983060 SQZ983060 TAV983060 TKR983060 TUN983060 UEJ983060 UOF983060 UYB983060 VHX983060 VRT983060 WBP983060 WLL983060 WVH983060">
      <formula1>"Discount,ZeroYield,ForwardRate"</formula1>
    </dataValidation>
    <dataValidation type="list" allowBlank="1" showInputMessage="1" showErrorMessage="1" sqref="D4 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D65542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D131078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D196614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D262150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D327686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D393222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D458758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D524294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D589830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D655366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D720902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D786438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D851974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D917510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D983046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formula1>"EUR,USD,GBP,JPY,CHF"</formula1>
    </dataValidation>
    <dataValidation type="list" allowBlank="1" showInputMessage="1" showErrorMessage="1" sqref="D18 IV18 SR18 ACN18 AMJ18 AWF18 BGB18 BPX18 BZT18 CJP18 CTL18 DDH18 DND18 DWZ18 EGV18 EQR18 FAN18 FKJ18 FUF18 GEB18 GNX18 GXT18 HHP18 HRL18 IBH18 ILD18 IUZ18 JEV18 JOR18 JYN18 KIJ18 KSF18 LCB18 LLX18 LVT18 MFP18 MPL18 MZH18 NJD18 NSZ18 OCV18 OMR18 OWN18 PGJ18 PQF18 QAB18 QJX18 QTT18 RDP18 RNL18 RXH18 SHD18 SQZ18 TAV18 TKR18 TUN18 UEJ18 UOF18 UYB18 VHX18 VRT18 WBP18 WLL18 WVH18 D65556 IV65554 SR65554 ACN65554 AMJ65554 AWF65554 BGB65554 BPX65554 BZT65554 CJP65554 CTL65554 DDH65554 DND65554 DWZ65554 EGV65554 EQR65554 FAN65554 FKJ65554 FUF65554 GEB65554 GNX65554 GXT65554 HHP65554 HRL65554 IBH65554 ILD65554 IUZ65554 JEV65554 JOR65554 JYN65554 KIJ65554 KSF65554 LCB65554 LLX65554 LVT65554 MFP65554 MPL65554 MZH65554 NJD65554 NSZ65554 OCV65554 OMR65554 OWN65554 PGJ65554 PQF65554 QAB65554 QJX65554 QTT65554 RDP65554 RNL65554 RXH65554 SHD65554 SQZ65554 TAV65554 TKR65554 TUN65554 UEJ65554 UOF65554 UYB65554 VHX65554 VRT65554 WBP65554 WLL65554 WVH65554 D131092 IV131090 SR131090 ACN131090 AMJ131090 AWF131090 BGB131090 BPX131090 BZT131090 CJP131090 CTL131090 DDH131090 DND131090 DWZ131090 EGV131090 EQR131090 FAN131090 FKJ131090 FUF131090 GEB131090 GNX131090 GXT131090 HHP131090 HRL131090 IBH131090 ILD131090 IUZ131090 JEV131090 JOR131090 JYN131090 KIJ131090 KSF131090 LCB131090 LLX131090 LVT131090 MFP131090 MPL131090 MZH131090 NJD131090 NSZ131090 OCV131090 OMR131090 OWN131090 PGJ131090 PQF131090 QAB131090 QJX131090 QTT131090 RDP131090 RNL131090 RXH131090 SHD131090 SQZ131090 TAV131090 TKR131090 TUN131090 UEJ131090 UOF131090 UYB131090 VHX131090 VRT131090 WBP131090 WLL131090 WVH131090 D196628 IV196626 SR196626 ACN196626 AMJ196626 AWF196626 BGB196626 BPX196626 BZT196626 CJP196626 CTL196626 DDH196626 DND196626 DWZ196626 EGV196626 EQR196626 FAN196626 FKJ196626 FUF196626 GEB196626 GNX196626 GXT196626 HHP196626 HRL196626 IBH196626 ILD196626 IUZ196626 JEV196626 JOR196626 JYN196626 KIJ196626 KSF196626 LCB196626 LLX196626 LVT196626 MFP196626 MPL196626 MZH196626 NJD196626 NSZ196626 OCV196626 OMR196626 OWN196626 PGJ196626 PQF196626 QAB196626 QJX196626 QTT196626 RDP196626 RNL196626 RXH196626 SHD196626 SQZ196626 TAV196626 TKR196626 TUN196626 UEJ196626 UOF196626 UYB196626 VHX196626 VRT196626 WBP196626 WLL196626 WVH196626 D262164 IV262162 SR262162 ACN262162 AMJ262162 AWF262162 BGB262162 BPX262162 BZT262162 CJP262162 CTL262162 DDH262162 DND262162 DWZ262162 EGV262162 EQR262162 FAN262162 FKJ262162 FUF262162 GEB262162 GNX262162 GXT262162 HHP262162 HRL262162 IBH262162 ILD262162 IUZ262162 JEV262162 JOR262162 JYN262162 KIJ262162 KSF262162 LCB262162 LLX262162 LVT262162 MFP262162 MPL262162 MZH262162 NJD262162 NSZ262162 OCV262162 OMR262162 OWN262162 PGJ262162 PQF262162 QAB262162 QJX262162 QTT262162 RDP262162 RNL262162 RXH262162 SHD262162 SQZ262162 TAV262162 TKR262162 TUN262162 UEJ262162 UOF262162 UYB262162 VHX262162 VRT262162 WBP262162 WLL262162 WVH262162 D327700 IV327698 SR327698 ACN327698 AMJ327698 AWF327698 BGB327698 BPX327698 BZT327698 CJP327698 CTL327698 DDH327698 DND327698 DWZ327698 EGV327698 EQR327698 FAN327698 FKJ327698 FUF327698 GEB327698 GNX327698 GXT327698 HHP327698 HRL327698 IBH327698 ILD327698 IUZ327698 JEV327698 JOR327698 JYN327698 KIJ327698 KSF327698 LCB327698 LLX327698 LVT327698 MFP327698 MPL327698 MZH327698 NJD327698 NSZ327698 OCV327698 OMR327698 OWN327698 PGJ327698 PQF327698 QAB327698 QJX327698 QTT327698 RDP327698 RNL327698 RXH327698 SHD327698 SQZ327698 TAV327698 TKR327698 TUN327698 UEJ327698 UOF327698 UYB327698 VHX327698 VRT327698 WBP327698 WLL327698 WVH327698 D393236 IV393234 SR393234 ACN393234 AMJ393234 AWF393234 BGB393234 BPX393234 BZT393234 CJP393234 CTL393234 DDH393234 DND393234 DWZ393234 EGV393234 EQR393234 FAN393234 FKJ393234 FUF393234 GEB393234 GNX393234 GXT393234 HHP393234 HRL393234 IBH393234 ILD393234 IUZ393234 JEV393234 JOR393234 JYN393234 KIJ393234 KSF393234 LCB393234 LLX393234 LVT393234 MFP393234 MPL393234 MZH393234 NJD393234 NSZ393234 OCV393234 OMR393234 OWN393234 PGJ393234 PQF393234 QAB393234 QJX393234 QTT393234 RDP393234 RNL393234 RXH393234 SHD393234 SQZ393234 TAV393234 TKR393234 TUN393234 UEJ393234 UOF393234 UYB393234 VHX393234 VRT393234 WBP393234 WLL393234 WVH393234 D458772 IV458770 SR458770 ACN458770 AMJ458770 AWF458770 BGB458770 BPX458770 BZT458770 CJP458770 CTL458770 DDH458770 DND458770 DWZ458770 EGV458770 EQR458770 FAN458770 FKJ458770 FUF458770 GEB458770 GNX458770 GXT458770 HHP458770 HRL458770 IBH458770 ILD458770 IUZ458770 JEV458770 JOR458770 JYN458770 KIJ458770 KSF458770 LCB458770 LLX458770 LVT458770 MFP458770 MPL458770 MZH458770 NJD458770 NSZ458770 OCV458770 OMR458770 OWN458770 PGJ458770 PQF458770 QAB458770 QJX458770 QTT458770 RDP458770 RNL458770 RXH458770 SHD458770 SQZ458770 TAV458770 TKR458770 TUN458770 UEJ458770 UOF458770 UYB458770 VHX458770 VRT458770 WBP458770 WLL458770 WVH458770 D524308 IV524306 SR524306 ACN524306 AMJ524306 AWF524306 BGB524306 BPX524306 BZT524306 CJP524306 CTL524306 DDH524306 DND524306 DWZ524306 EGV524306 EQR524306 FAN524306 FKJ524306 FUF524306 GEB524306 GNX524306 GXT524306 HHP524306 HRL524306 IBH524306 ILD524306 IUZ524306 JEV524306 JOR524306 JYN524306 KIJ524306 KSF524306 LCB524306 LLX524306 LVT524306 MFP524306 MPL524306 MZH524306 NJD524306 NSZ524306 OCV524306 OMR524306 OWN524306 PGJ524306 PQF524306 QAB524306 QJX524306 QTT524306 RDP524306 RNL524306 RXH524306 SHD524306 SQZ524306 TAV524306 TKR524306 TUN524306 UEJ524306 UOF524306 UYB524306 VHX524306 VRT524306 WBP524306 WLL524306 WVH524306 D589844 IV589842 SR589842 ACN589842 AMJ589842 AWF589842 BGB589842 BPX589842 BZT589842 CJP589842 CTL589842 DDH589842 DND589842 DWZ589842 EGV589842 EQR589842 FAN589842 FKJ589842 FUF589842 GEB589842 GNX589842 GXT589842 HHP589842 HRL589842 IBH589842 ILD589842 IUZ589842 JEV589842 JOR589842 JYN589842 KIJ589842 KSF589842 LCB589842 LLX589842 LVT589842 MFP589842 MPL589842 MZH589842 NJD589842 NSZ589842 OCV589842 OMR589842 OWN589842 PGJ589842 PQF589842 QAB589842 QJX589842 QTT589842 RDP589842 RNL589842 RXH589842 SHD589842 SQZ589842 TAV589842 TKR589842 TUN589842 UEJ589842 UOF589842 UYB589842 VHX589842 VRT589842 WBP589842 WLL589842 WVH589842 D655380 IV655378 SR655378 ACN655378 AMJ655378 AWF655378 BGB655378 BPX655378 BZT655378 CJP655378 CTL655378 DDH655378 DND655378 DWZ655378 EGV655378 EQR655378 FAN655378 FKJ655378 FUF655378 GEB655378 GNX655378 GXT655378 HHP655378 HRL655378 IBH655378 ILD655378 IUZ655378 JEV655378 JOR655378 JYN655378 KIJ655378 KSF655378 LCB655378 LLX655378 LVT655378 MFP655378 MPL655378 MZH655378 NJD655378 NSZ655378 OCV655378 OMR655378 OWN655378 PGJ655378 PQF655378 QAB655378 QJX655378 QTT655378 RDP655378 RNL655378 RXH655378 SHD655378 SQZ655378 TAV655378 TKR655378 TUN655378 UEJ655378 UOF655378 UYB655378 VHX655378 VRT655378 WBP655378 WLL655378 WVH655378 D720916 IV720914 SR720914 ACN720914 AMJ720914 AWF720914 BGB720914 BPX720914 BZT720914 CJP720914 CTL720914 DDH720914 DND720914 DWZ720914 EGV720914 EQR720914 FAN720914 FKJ720914 FUF720914 GEB720914 GNX720914 GXT720914 HHP720914 HRL720914 IBH720914 ILD720914 IUZ720914 JEV720914 JOR720914 JYN720914 KIJ720914 KSF720914 LCB720914 LLX720914 LVT720914 MFP720914 MPL720914 MZH720914 NJD720914 NSZ720914 OCV720914 OMR720914 OWN720914 PGJ720914 PQF720914 QAB720914 QJX720914 QTT720914 RDP720914 RNL720914 RXH720914 SHD720914 SQZ720914 TAV720914 TKR720914 TUN720914 UEJ720914 UOF720914 UYB720914 VHX720914 VRT720914 WBP720914 WLL720914 WVH720914 D786452 IV786450 SR786450 ACN786450 AMJ786450 AWF786450 BGB786450 BPX786450 BZT786450 CJP786450 CTL786450 DDH786450 DND786450 DWZ786450 EGV786450 EQR786450 FAN786450 FKJ786450 FUF786450 GEB786450 GNX786450 GXT786450 HHP786450 HRL786450 IBH786450 ILD786450 IUZ786450 JEV786450 JOR786450 JYN786450 KIJ786450 KSF786450 LCB786450 LLX786450 LVT786450 MFP786450 MPL786450 MZH786450 NJD786450 NSZ786450 OCV786450 OMR786450 OWN786450 PGJ786450 PQF786450 QAB786450 QJX786450 QTT786450 RDP786450 RNL786450 RXH786450 SHD786450 SQZ786450 TAV786450 TKR786450 TUN786450 UEJ786450 UOF786450 UYB786450 VHX786450 VRT786450 WBP786450 WLL786450 WVH786450 D851988 IV851986 SR851986 ACN851986 AMJ851986 AWF851986 BGB851986 BPX851986 BZT851986 CJP851986 CTL851986 DDH851986 DND851986 DWZ851986 EGV851986 EQR851986 FAN851986 FKJ851986 FUF851986 GEB851986 GNX851986 GXT851986 HHP851986 HRL851986 IBH851986 ILD851986 IUZ851986 JEV851986 JOR851986 JYN851986 KIJ851986 KSF851986 LCB851986 LLX851986 LVT851986 MFP851986 MPL851986 MZH851986 NJD851986 NSZ851986 OCV851986 OMR851986 OWN851986 PGJ851986 PQF851986 QAB851986 QJX851986 QTT851986 RDP851986 RNL851986 RXH851986 SHD851986 SQZ851986 TAV851986 TKR851986 TUN851986 UEJ851986 UOF851986 UYB851986 VHX851986 VRT851986 WBP851986 WLL851986 WVH851986 D917524 IV917522 SR917522 ACN917522 AMJ917522 AWF917522 BGB917522 BPX917522 BZT917522 CJP917522 CTL917522 DDH917522 DND917522 DWZ917522 EGV917522 EQR917522 FAN917522 FKJ917522 FUF917522 GEB917522 GNX917522 GXT917522 HHP917522 HRL917522 IBH917522 ILD917522 IUZ917522 JEV917522 JOR917522 JYN917522 KIJ917522 KSF917522 LCB917522 LLX917522 LVT917522 MFP917522 MPL917522 MZH917522 NJD917522 NSZ917522 OCV917522 OMR917522 OWN917522 PGJ917522 PQF917522 QAB917522 QJX917522 QTT917522 RDP917522 RNL917522 RXH917522 SHD917522 SQZ917522 TAV917522 TKR917522 TUN917522 UEJ917522 UOF917522 UYB917522 VHX917522 VRT917522 WBP917522 WLL917522 WVH917522 D983060 IV983058 SR983058 ACN983058 AMJ983058 AWF983058 BGB983058 BPX983058 BZT983058 CJP983058 CTL983058 DDH983058 DND983058 DWZ983058 EGV983058 EQR983058 FAN983058 FKJ983058 FUF983058 GEB983058 GNX983058 GXT983058 HHP983058 HRL983058 IBH983058 ILD983058 IUZ983058 JEV983058 JOR983058 JYN983058 KIJ983058 KSF983058 LCB983058 LLX983058 LVT983058 MFP983058 MPL983058 MZH983058 NJD983058 NSZ983058 OCV983058 OMR983058 OWN983058 PGJ983058 PQF983058 QAB983058 QJX983058 QTT983058 RDP983058 RNL983058 RXH983058 SHD983058 SQZ983058 TAV983058 TKR983058 TUN983058 UEJ983058 UOF983058 UYB983058 VHX983058 VRT983058 WBP983058 WLL983058 WVH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I11">
      <formula1>"Libor,ibor"</formula1>
    </dataValidation>
    <dataValidation type="list" allowBlank="1" showInputMessage="1" showErrorMessage="1" sqref="I15:I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56"/>
  <sheetViews>
    <sheetView topLeftCell="C1" zoomScaleNormal="100" workbookViewId="0">
      <selection activeCell="C1" sqref="C1"/>
    </sheetView>
  </sheetViews>
  <sheetFormatPr defaultRowHeight="11.25" outlineLevelCol="1" x14ac:dyDescent="0.2"/>
  <cols>
    <col min="1" max="1" width="6" style="157" hidden="1" customWidth="1" outlineLevel="1"/>
    <col min="2" max="2" width="15.140625" style="184" hidden="1" customWidth="1" outlineLevel="1"/>
    <col min="3" max="3" width="27.5703125" style="184" bestFit="1" customWidth="1" collapsed="1"/>
    <col min="4" max="4" width="12" style="184" bestFit="1" customWidth="1"/>
    <col min="5" max="5" width="11" style="184" customWidth="1"/>
    <col min="6" max="6" width="8" style="184" bestFit="1" customWidth="1"/>
    <col min="7" max="7" width="9" style="184" bestFit="1" customWidth="1"/>
    <col min="8" max="8" width="10.140625" style="184" customWidth="1"/>
    <col min="9" max="10" width="17.28515625" style="184" bestFit="1" customWidth="1"/>
    <col min="11" max="11" width="2.7109375" style="157" bestFit="1" customWidth="1"/>
    <col min="12" max="12" width="19.28515625" style="157" bestFit="1" customWidth="1"/>
    <col min="13" max="13" width="28.140625" style="157" bestFit="1" customWidth="1"/>
    <col min="14" max="14" width="3.5703125" style="157" customWidth="1"/>
    <col min="15" max="15" width="18.5703125" style="157" bestFit="1" customWidth="1"/>
    <col min="16" max="16384" width="9.140625" style="157"/>
  </cols>
  <sheetData>
    <row r="1" spans="1:13" ht="22.5" customHeight="1" x14ac:dyDescent="0.2">
      <c r="A1" s="197"/>
      <c r="B1" s="198" t="s">
        <v>21</v>
      </c>
      <c r="C1" s="198" t="s">
        <v>82</v>
      </c>
      <c r="D1" s="198" t="s">
        <v>20</v>
      </c>
      <c r="E1" s="198" t="s">
        <v>19</v>
      </c>
      <c r="F1" s="198" t="s">
        <v>18</v>
      </c>
      <c r="G1" s="198" t="s">
        <v>17</v>
      </c>
      <c r="H1" s="198" t="s">
        <v>16</v>
      </c>
      <c r="I1" s="198" t="s">
        <v>15</v>
      </c>
      <c r="J1" s="198" t="s">
        <v>89</v>
      </c>
      <c r="K1" s="199"/>
    </row>
    <row r="2" spans="1:13" ht="11.25" customHeight="1" x14ac:dyDescent="0.2">
      <c r="A2" s="200"/>
      <c r="B2" s="82" t="str">
        <f>Deposits!F4</f>
        <v>obj_0069d#0006</v>
      </c>
      <c r="C2" s="4" t="str">
        <f>_xll.qlRateHelperQuoteName(B2)</f>
        <v>EUROND_LCHQuote</v>
      </c>
      <c r="D2" s="3">
        <f>_xll.qlRateHelperQuoteValue($B2,Trigger)</f>
        <v>-1.1000000000000001E-3</v>
      </c>
      <c r="E2" s="3"/>
      <c r="F2" s="46" t="b">
        <v>1</v>
      </c>
      <c r="G2" s="46">
        <v>10</v>
      </c>
      <c r="H2" s="46">
        <v>1</v>
      </c>
      <c r="I2" s="2">
        <f>_xll.qlRateHelperEarliestDate($B2,Trigger)</f>
        <v>42248</v>
      </c>
      <c r="J2" s="1">
        <f>_xll.qlRateHelperMaturityDate($B2,Trigger)</f>
        <v>42249</v>
      </c>
      <c r="K2" s="201"/>
    </row>
    <row r="3" spans="1:13" x14ac:dyDescent="0.2">
      <c r="A3" s="200"/>
      <c r="B3" s="82" t="str">
        <f>Deposits!F5</f>
        <v>obj_00685#0006</v>
      </c>
      <c r="C3" s="4" t="str">
        <f>_xll.qlRateHelperQuoteName(B3)</f>
        <v>EURTND_LCHQuote</v>
      </c>
      <c r="D3" s="3">
        <f>_xll.qlRateHelperQuoteValue($B3,Trigger)</f>
        <v>-1.1000000000000001E-3</v>
      </c>
      <c r="E3" s="3"/>
      <c r="F3" s="46" t="b">
        <v>1</v>
      </c>
      <c r="G3" s="46">
        <v>10</v>
      </c>
      <c r="H3" s="46">
        <v>1</v>
      </c>
      <c r="I3" s="2">
        <f>_xll.qlRateHelperEarliestDate($B3,Trigger)</f>
        <v>42249</v>
      </c>
      <c r="J3" s="1">
        <f>_xll.qlRateHelperMaturityDate($B3,Trigger)</f>
        <v>42250</v>
      </c>
      <c r="K3" s="201"/>
    </row>
    <row r="4" spans="1:13" x14ac:dyDescent="0.2">
      <c r="A4" s="200"/>
      <c r="B4" s="82" t="str">
        <f>Deposits!F6</f>
        <v>obj_0069f#0006</v>
      </c>
      <c r="C4" s="4" t="str">
        <f>_xll.qlRateHelperQuoteName(B4)</f>
        <v>EUR1WD_LCHQuote</v>
      </c>
      <c r="D4" s="3">
        <f>_xll.qlRateHelperQuoteValue($B4,Trigger)</f>
        <v>-1.4300000000000001E-3</v>
      </c>
      <c r="E4" s="3"/>
      <c r="F4" s="46" t="b">
        <v>1</v>
      </c>
      <c r="G4" s="46">
        <v>10</v>
      </c>
      <c r="H4" s="46">
        <v>1</v>
      </c>
      <c r="I4" s="2">
        <f>_xll.qlRateHelperEarliestDate($B4,Trigger)</f>
        <v>42250</v>
      </c>
      <c r="J4" s="1">
        <f>_xll.qlRateHelperMaturityDate($B4,Trigger)</f>
        <v>42257</v>
      </c>
      <c r="K4" s="201"/>
    </row>
    <row r="5" spans="1:13" x14ac:dyDescent="0.2">
      <c r="A5" s="200"/>
      <c r="B5" s="82" t="str">
        <f>Deposits!F7</f>
        <v>obj_006a0#0006</v>
      </c>
      <c r="C5" s="4" t="str">
        <f>_xll.qlRateHelperQuoteName(B5)</f>
        <v>EUR1MD_LCHQuote</v>
      </c>
      <c r="D5" s="3">
        <f>_xll.qlRateHelperQuoteValue($B5,Trigger)</f>
        <v>-9.8999999999999999E-4</v>
      </c>
      <c r="E5" s="3"/>
      <c r="F5" s="46" t="b">
        <v>0</v>
      </c>
      <c r="G5" s="46">
        <v>10</v>
      </c>
      <c r="H5" s="46">
        <v>1</v>
      </c>
      <c r="I5" s="2">
        <f>_xll.qlRateHelperEarliestDate($B5,Trigger)</f>
        <v>42250</v>
      </c>
      <c r="J5" s="1">
        <f>_xll.qlRateHelperMaturityDate($B5,Trigger)</f>
        <v>42282</v>
      </c>
      <c r="K5" s="201"/>
    </row>
    <row r="6" spans="1:13" x14ac:dyDescent="0.2">
      <c r="A6" s="200"/>
      <c r="B6" s="82" t="str">
        <f>Deposits!F8</f>
        <v>obj_006a3#0002</v>
      </c>
      <c r="C6" s="4" t="str">
        <f>_xll.qlRateHelperQuoteName(B6)</f>
        <v>EUR2MD_LCHQuote</v>
      </c>
      <c r="D6" s="3" t="e">
        <f>_xll.qlRateHelperQuoteValue($B6,Trigger)</f>
        <v>#NUM!</v>
      </c>
      <c r="E6" s="3"/>
      <c r="F6" s="46" t="b">
        <v>0</v>
      </c>
      <c r="G6" s="46">
        <v>10</v>
      </c>
      <c r="H6" s="46">
        <v>1</v>
      </c>
      <c r="I6" s="2">
        <f>_xll.qlRateHelperEarliestDate($B6,Trigger)</f>
        <v>42250</v>
      </c>
      <c r="J6" s="1">
        <f>_xll.qlRateHelperMaturityDate($B6,Trigger)</f>
        <v>42311</v>
      </c>
      <c r="K6" s="201"/>
    </row>
    <row r="7" spans="1:13" x14ac:dyDescent="0.2">
      <c r="A7" s="200"/>
      <c r="B7" s="82" t="str">
        <f>Deposits!F9</f>
        <v>obj_006a4#0002</v>
      </c>
      <c r="C7" s="4" t="str">
        <f>_xll.qlRateHelperQuoteName(B7)</f>
        <v>EUR3MD_LCHQuote</v>
      </c>
      <c r="D7" s="3">
        <f>_xll.qlRateHelperQuoteValue($B7,Trigger)</f>
        <v>-3.3E-4</v>
      </c>
      <c r="E7" s="3"/>
      <c r="F7" s="46" t="b">
        <v>0</v>
      </c>
      <c r="G7" s="46">
        <v>10</v>
      </c>
      <c r="H7" s="46">
        <v>1</v>
      </c>
      <c r="I7" s="2">
        <f>_xll.qlRateHelperEarliestDate($B7,Trigger)</f>
        <v>42250</v>
      </c>
      <c r="J7" s="1">
        <f>_xll.qlRateHelperMaturityDate($B7,Trigger)</f>
        <v>42341</v>
      </c>
      <c r="K7" s="201"/>
    </row>
    <row r="8" spans="1:13" x14ac:dyDescent="0.2">
      <c r="A8" s="200"/>
      <c r="B8" s="82" t="str">
        <f>Deposits!F10</f>
        <v>obj_006a6#0001</v>
      </c>
      <c r="C8" s="4" t="str">
        <f>_xll.qlRateHelperQuoteName(B8)</f>
        <v>EUR4MD_LCHQuote</v>
      </c>
      <c r="D8" s="3" t="e">
        <f>_xll.qlRateHelperQuoteValue($B8,Trigger)</f>
        <v>#NUM!</v>
      </c>
      <c r="E8" s="3"/>
      <c r="F8" s="46" t="b">
        <v>0</v>
      </c>
      <c r="G8" s="46">
        <v>10</v>
      </c>
      <c r="H8" s="46">
        <v>1</v>
      </c>
      <c r="I8" s="2">
        <f>_xll.qlRateHelperEarliestDate($B8,Trigger)</f>
        <v>42250</v>
      </c>
      <c r="J8" s="1">
        <f>_xll.qlRateHelperMaturityDate($B8,Trigger)</f>
        <v>42373</v>
      </c>
      <c r="K8" s="201"/>
    </row>
    <row r="9" spans="1:13" x14ac:dyDescent="0.2">
      <c r="A9" s="200"/>
      <c r="B9" s="82" t="str">
        <f>Deposits!F11</f>
        <v>obj_006a8#0002</v>
      </c>
      <c r="C9" s="4" t="str">
        <f>_xll.qlRateHelperQuoteName(B9)</f>
        <v>EUR5MD_LCHQuote</v>
      </c>
      <c r="D9" s="3" t="e">
        <f>_xll.qlRateHelperQuoteValue($B9,Trigger)</f>
        <v>#NUM!</v>
      </c>
      <c r="E9" s="3"/>
      <c r="F9" s="46" t="b">
        <v>0</v>
      </c>
      <c r="G9" s="46">
        <v>10</v>
      </c>
      <c r="H9" s="46">
        <v>1</v>
      </c>
      <c r="I9" s="2">
        <f>_xll.qlRateHelperEarliestDate($B9,Trigger)</f>
        <v>42250</v>
      </c>
      <c r="J9" s="1">
        <f>_xll.qlRateHelperMaturityDate($B9,Trigger)</f>
        <v>42403</v>
      </c>
      <c r="K9" s="201"/>
    </row>
    <row r="10" spans="1:13" x14ac:dyDescent="0.2">
      <c r="A10" s="200"/>
      <c r="B10" s="82" t="str">
        <f>Deposits!F12</f>
        <v>obj_0069e#0016</v>
      </c>
      <c r="C10" s="4" t="str">
        <f>_xll.qlRateHelperQuoteName(B10)</f>
        <v>EUR6MD_LCHQuote</v>
      </c>
      <c r="D10" s="3">
        <f>_xll.qlRateHelperQuoteValue($B10,Trigger)</f>
        <v>3.8999999999999999E-4</v>
      </c>
      <c r="E10" s="3"/>
      <c r="F10" s="46" t="b">
        <v>0</v>
      </c>
      <c r="G10" s="46">
        <v>10</v>
      </c>
      <c r="H10" s="46">
        <v>1</v>
      </c>
      <c r="I10" s="2">
        <f>_xll.qlRateHelperEarliestDate($B10,Trigger)</f>
        <v>42250</v>
      </c>
      <c r="J10" s="1">
        <f>_xll.qlRateHelperMaturityDate($B10,Trigger)</f>
        <v>42432</v>
      </c>
      <c r="K10" s="201"/>
    </row>
    <row r="11" spans="1:13" x14ac:dyDescent="0.2">
      <c r="A11" s="202"/>
      <c r="B11" s="83" t="str">
        <f>Futures!L4</f>
        <v>obj_006a1#0002</v>
      </c>
      <c r="C11" s="9" t="str">
        <f>_xll.qlRateHelperQuoteName(B11)</f>
        <v>FEIU5_LCHQuote</v>
      </c>
      <c r="D11" s="81">
        <f>_xll.qlRateHelperQuoteValue($B11,Trigger)</f>
        <v>100.03500000000001</v>
      </c>
      <c r="E11" s="8">
        <f>_xll.qlFuturesRateHelperConvexityAdjustment($B11,Trigger)</f>
        <v>0</v>
      </c>
      <c r="F11" s="7" t="b">
        <v>1</v>
      </c>
      <c r="G11" s="7">
        <v>60</v>
      </c>
      <c r="H11" s="7">
        <v>1</v>
      </c>
      <c r="I11" s="6">
        <f>_xll.qlRateHelperEarliestDate($B11,Trigger)</f>
        <v>42263</v>
      </c>
      <c r="J11" s="5">
        <f>_xll.qlRateHelperMaturityDate($B11,Trigger)</f>
        <v>42354</v>
      </c>
      <c r="K11" s="201"/>
      <c r="M11" s="206"/>
    </row>
    <row r="12" spans="1:13" x14ac:dyDescent="0.2">
      <c r="A12" s="202"/>
      <c r="B12" s="82" t="str">
        <f>Futures!L5</f>
        <v>obj_0069b#0002</v>
      </c>
      <c r="C12" s="4" t="str">
        <f>_xll.qlRateHelperQuoteName(B12)</f>
        <v>FEIZ5_LCHQuote</v>
      </c>
      <c r="D12" s="10">
        <f>_xll.qlRateHelperQuoteValue($B12,Trigger)</f>
        <v>100.0354</v>
      </c>
      <c r="E12" s="3">
        <f>_xll.qlFuturesRateHelperConvexityAdjustment($B12,Trigger)</f>
        <v>0</v>
      </c>
      <c r="F12" s="46" t="b">
        <v>1</v>
      </c>
      <c r="G12" s="46">
        <v>60</v>
      </c>
      <c r="H12" s="46">
        <v>1</v>
      </c>
      <c r="I12" s="2">
        <f>_xll.qlRateHelperEarliestDate($B12,Trigger)</f>
        <v>42354</v>
      </c>
      <c r="J12" s="1">
        <f>_xll.qlRateHelperMaturityDate($B12,Trigger)</f>
        <v>42445</v>
      </c>
      <c r="K12" s="201"/>
      <c r="M12" s="206"/>
    </row>
    <row r="13" spans="1:13" x14ac:dyDescent="0.2">
      <c r="A13" s="202"/>
      <c r="B13" s="82" t="str">
        <f>Futures!L6</f>
        <v>obj_00697#0002</v>
      </c>
      <c r="C13" s="4" t="str">
        <f>_xll.qlRateHelperQuoteName(B13)</f>
        <v>FEIH6_LCHQuote</v>
      </c>
      <c r="D13" s="10">
        <f>_xll.qlRateHelperQuoteValue($B13,Trigger)</f>
        <v>100.03090011</v>
      </c>
      <c r="E13" s="3">
        <f>_xll.qlFuturesRateHelperConvexityAdjustment($B13,Trigger)</f>
        <v>0</v>
      </c>
      <c r="F13" s="46" t="b">
        <v>1</v>
      </c>
      <c r="G13" s="46">
        <v>60</v>
      </c>
      <c r="H13" s="46">
        <v>1</v>
      </c>
      <c r="I13" s="2">
        <f>_xll.qlRateHelperEarliestDate($B13,Trigger)</f>
        <v>42445</v>
      </c>
      <c r="J13" s="1">
        <f>_xll.qlRateHelperMaturityDate($B13,Trigger)</f>
        <v>42536</v>
      </c>
      <c r="K13" s="201"/>
      <c r="M13" s="206"/>
    </row>
    <row r="14" spans="1:13" x14ac:dyDescent="0.2">
      <c r="A14" s="202"/>
      <c r="B14" s="82" t="str">
        <f>Futures!L7</f>
        <v>obj_00694#0002</v>
      </c>
      <c r="C14" s="4" t="str">
        <f>_xll.qlRateHelperQuoteName(B14)</f>
        <v>FEIM6_LCHQuote</v>
      </c>
      <c r="D14" s="10">
        <f>_xll.qlRateHelperQuoteValue($B14,Trigger)</f>
        <v>100.02670000000001</v>
      </c>
      <c r="E14" s="3">
        <f>_xll.qlFuturesRateHelperConvexityAdjustment($B14,Trigger)</f>
        <v>0</v>
      </c>
      <c r="F14" s="46" t="b">
        <v>1</v>
      </c>
      <c r="G14" s="46">
        <v>60</v>
      </c>
      <c r="H14" s="46">
        <v>1</v>
      </c>
      <c r="I14" s="2">
        <f>_xll.qlRateHelperEarliestDate($B14,Trigger)</f>
        <v>42536</v>
      </c>
      <c r="J14" s="1">
        <f>_xll.qlRateHelperMaturityDate($B14,Trigger)</f>
        <v>42634</v>
      </c>
      <c r="K14" s="201"/>
      <c r="M14" s="206"/>
    </row>
    <row r="15" spans="1:13" x14ac:dyDescent="0.2">
      <c r="A15" s="202"/>
      <c r="B15" s="82" t="str">
        <f>Futures!L8</f>
        <v>obj_00693#0002</v>
      </c>
      <c r="C15" s="4" t="str">
        <f>_xll.qlRateHelperQuoteName(B15)</f>
        <v>FEIU6_LCHQuote</v>
      </c>
      <c r="D15" s="10">
        <f>_xll.qlRateHelperQuoteValue($B15,Trigger)</f>
        <v>100.0076</v>
      </c>
      <c r="E15" s="3">
        <f>_xll.qlFuturesRateHelperConvexityAdjustment($B15,Trigger)</f>
        <v>0</v>
      </c>
      <c r="F15" s="46" t="b">
        <v>1</v>
      </c>
      <c r="G15" s="46">
        <v>60</v>
      </c>
      <c r="H15" s="46">
        <v>1</v>
      </c>
      <c r="I15" s="2">
        <f>_xll.qlRateHelperEarliestDate($B15,Trigger)</f>
        <v>42634</v>
      </c>
      <c r="J15" s="1">
        <f>_xll.qlRateHelperMaturityDate($B15,Trigger)</f>
        <v>42725</v>
      </c>
      <c r="K15" s="201"/>
      <c r="M15" s="206"/>
    </row>
    <row r="16" spans="1:13" x14ac:dyDescent="0.2">
      <c r="A16" s="202"/>
      <c r="B16" s="82" t="str">
        <f>Futures!L9</f>
        <v>obj_00692#0002</v>
      </c>
      <c r="C16" s="4" t="str">
        <f>_xll.qlRateHelperQuoteName(B16)</f>
        <v>FEIZ6_LCHQuote</v>
      </c>
      <c r="D16" s="10">
        <f>_xll.qlRateHelperQuoteValue($B16,Trigger)</f>
        <v>99.973698650000003</v>
      </c>
      <c r="E16" s="3">
        <f>_xll.qlFuturesRateHelperConvexityAdjustment($B16,Trigger)</f>
        <v>0</v>
      </c>
      <c r="F16" s="46" t="b">
        <v>1</v>
      </c>
      <c r="G16" s="46">
        <v>60</v>
      </c>
      <c r="H16" s="46">
        <v>1</v>
      </c>
      <c r="I16" s="2">
        <f>_xll.qlRateHelperEarliestDate($B16,Trigger)</f>
        <v>42725</v>
      </c>
      <c r="J16" s="1">
        <f>_xll.qlRateHelperMaturityDate($B16,Trigger)</f>
        <v>42809</v>
      </c>
      <c r="K16" s="201"/>
      <c r="M16" s="206"/>
    </row>
    <row r="17" spans="1:13" x14ac:dyDescent="0.2">
      <c r="A17" s="202"/>
      <c r="B17" s="82" t="str">
        <f>Futures!L10</f>
        <v>obj_0069c#0002</v>
      </c>
      <c r="C17" s="4" t="str">
        <f>_xll.qlRateHelperQuoteName(B17)</f>
        <v>FEIH7_LCHQuote</v>
      </c>
      <c r="D17" s="10">
        <f>_xll.qlRateHelperQuoteValue($B17,Trigger)</f>
        <v>99.935001150000005</v>
      </c>
      <c r="E17" s="3">
        <f>_xll.qlFuturesRateHelperConvexityAdjustment($B17,Trigger)</f>
        <v>0</v>
      </c>
      <c r="F17" s="46" t="b">
        <v>1</v>
      </c>
      <c r="G17" s="46">
        <v>60</v>
      </c>
      <c r="H17" s="46">
        <v>1</v>
      </c>
      <c r="I17" s="2">
        <f>_xll.qlRateHelperEarliestDate($B17,Trigger)</f>
        <v>42809</v>
      </c>
      <c r="J17" s="1">
        <f>_xll.qlRateHelperMaturityDate($B17,Trigger)</f>
        <v>42907</v>
      </c>
      <c r="K17" s="201"/>
      <c r="M17" s="206"/>
    </row>
    <row r="18" spans="1:13" x14ac:dyDescent="0.2">
      <c r="A18" s="202"/>
      <c r="B18" s="82" t="str">
        <f>Futures!L11</f>
        <v>obj_00696#0002</v>
      </c>
      <c r="C18" s="4" t="str">
        <f>_xll.qlRateHelperQuoteName(B18)</f>
        <v>FEIM7_LCHQuote</v>
      </c>
      <c r="D18" s="10">
        <f>_xll.qlRateHelperQuoteValue($B18,Trigger)</f>
        <v>99.891500780000001</v>
      </c>
      <c r="E18" s="3">
        <f>_xll.qlFuturesRateHelperConvexityAdjustment($B18,Trigger)</f>
        <v>0</v>
      </c>
      <c r="F18" s="46" t="b">
        <v>1</v>
      </c>
      <c r="G18" s="46">
        <v>60</v>
      </c>
      <c r="H18" s="46">
        <v>1</v>
      </c>
      <c r="I18" s="2">
        <f>_xll.qlRateHelperEarliestDate($B18,Trigger)</f>
        <v>42907</v>
      </c>
      <c r="J18" s="1">
        <f>_xll.qlRateHelperMaturityDate($B18,Trigger)</f>
        <v>42998</v>
      </c>
      <c r="K18" s="201"/>
      <c r="M18" s="206"/>
    </row>
    <row r="19" spans="1:13" x14ac:dyDescent="0.2">
      <c r="A19" s="202"/>
      <c r="B19" s="82" t="str">
        <f>Futures!L12</f>
        <v>obj_00699#0002</v>
      </c>
      <c r="C19" s="4" t="str">
        <f>_xll.qlRateHelperQuoteName(B19)</f>
        <v>FEIU7_LCHQuote</v>
      </c>
      <c r="D19" s="10">
        <f>_xll.qlRateHelperQuoteValue($B19,Trigger)</f>
        <v>99.838099999999997</v>
      </c>
      <c r="E19" s="3">
        <f>_xll.qlFuturesRateHelperConvexityAdjustment($B19,Trigger)</f>
        <v>0</v>
      </c>
      <c r="F19" s="46" t="b">
        <v>1</v>
      </c>
      <c r="G19" s="46">
        <v>60</v>
      </c>
      <c r="H19" s="46">
        <v>1</v>
      </c>
      <c r="I19" s="2">
        <f>_xll.qlRateHelperEarliestDate($B19,Trigger)</f>
        <v>42998</v>
      </c>
      <c r="J19" s="1">
        <f>_xll.qlRateHelperMaturityDate($B19,Trigger)</f>
        <v>43089</v>
      </c>
      <c r="K19" s="201"/>
      <c r="M19" s="206"/>
    </row>
    <row r="20" spans="1:13" x14ac:dyDescent="0.2">
      <c r="A20" s="202"/>
      <c r="B20" s="82" t="str">
        <f>Futures!L13</f>
        <v>obj_0069a#0002</v>
      </c>
      <c r="C20" s="4" t="str">
        <f>_xll.qlRateHelperQuoteName(B20)</f>
        <v>FEIZ7_LCHQuote</v>
      </c>
      <c r="D20" s="10">
        <f>_xll.qlRateHelperQuoteValue($B20,Trigger)</f>
        <v>99.779899999999998</v>
      </c>
      <c r="E20" s="3">
        <f>_xll.qlFuturesRateHelperConvexityAdjustment($B20,Trigger)</f>
        <v>0</v>
      </c>
      <c r="F20" s="46" t="b">
        <v>1</v>
      </c>
      <c r="G20" s="46">
        <v>60</v>
      </c>
      <c r="H20" s="46">
        <v>1</v>
      </c>
      <c r="I20" s="2">
        <f>_xll.qlRateHelperEarliestDate($B20,Trigger)</f>
        <v>43089</v>
      </c>
      <c r="J20" s="1">
        <f>_xll.qlRateHelperMaturityDate($B20,Trigger)</f>
        <v>43180</v>
      </c>
      <c r="K20" s="201"/>
      <c r="M20" s="206"/>
    </row>
    <row r="21" spans="1:13" x14ac:dyDescent="0.2">
      <c r="A21" s="202"/>
      <c r="B21" s="82" t="str">
        <f>Futures!L14</f>
        <v>obj_00698#0002</v>
      </c>
      <c r="C21" s="4" t="str">
        <f>_xll.qlRateHelperQuoteName(B21)</f>
        <v>FEIH8_LCHQuote</v>
      </c>
      <c r="D21" s="10">
        <f>_xll.qlRateHelperQuoteValue($B21,Trigger)</f>
        <v>99.706800000000001</v>
      </c>
      <c r="E21" s="3">
        <f>_xll.qlFuturesRateHelperConvexityAdjustment($B21,Trigger)</f>
        <v>0</v>
      </c>
      <c r="F21" s="46" t="b">
        <v>1</v>
      </c>
      <c r="G21" s="46">
        <v>60</v>
      </c>
      <c r="H21" s="46">
        <v>1</v>
      </c>
      <c r="I21" s="2">
        <f>_xll.qlRateHelperEarliestDate($B21,Trigger)</f>
        <v>43180</v>
      </c>
      <c r="J21" s="1">
        <f>_xll.qlRateHelperMaturityDate($B21,Trigger)</f>
        <v>43271</v>
      </c>
      <c r="K21" s="201"/>
      <c r="M21" s="206"/>
    </row>
    <row r="22" spans="1:13" x14ac:dyDescent="0.2">
      <c r="A22" s="202"/>
      <c r="B22" s="84" t="str">
        <f>Futures!L15</f>
        <v>obj_00695#0002</v>
      </c>
      <c r="C22" s="191" t="str">
        <f>_xll.qlRateHelperQuoteName(B22)</f>
        <v>FEIM8_LCHQuote</v>
      </c>
      <c r="D22" s="192">
        <f>_xll.qlRateHelperQuoteValue($B22,Trigger)</f>
        <v>99.628900000000002</v>
      </c>
      <c r="E22" s="193">
        <f>_xll.qlFuturesRateHelperConvexityAdjustment($B22,Trigger)</f>
        <v>0</v>
      </c>
      <c r="F22" s="194" t="b">
        <v>1</v>
      </c>
      <c r="G22" s="194">
        <v>60</v>
      </c>
      <c r="H22" s="194">
        <v>1</v>
      </c>
      <c r="I22" s="195">
        <f>_xll.qlRateHelperEarliestDate($B22,Trigger)</f>
        <v>43271</v>
      </c>
      <c r="J22" s="196">
        <f>_xll.qlRateHelperMaturityDate($B22,Trigger)</f>
        <v>43362</v>
      </c>
      <c r="K22" s="201"/>
      <c r="M22" s="206"/>
    </row>
    <row r="23" spans="1:13" x14ac:dyDescent="0.2">
      <c r="A23" s="200"/>
      <c r="B23" s="82" t="str">
        <f>Swaps!M4</f>
        <v>obj_0068b#0002</v>
      </c>
      <c r="C23" s="4" t="str">
        <f>_xll.qlRateHelperQuoteName(B23)</f>
        <v>EURAB6E4Y_LCHQuote</v>
      </c>
      <c r="D23" s="3">
        <f>_xll.qlRateHelperQuoteValue($B23,Trigger)</f>
        <v>3.1212499999999999E-3</v>
      </c>
      <c r="E23" s="3">
        <f>_xll.qlSwapRateHelperSpread($B23,Trigger)</f>
        <v>0</v>
      </c>
      <c r="F23" s="46" t="b">
        <v>1</v>
      </c>
      <c r="G23" s="46">
        <v>50</v>
      </c>
      <c r="H23" s="46">
        <v>1</v>
      </c>
      <c r="I23" s="2">
        <f>_xll.qlRateHelperEarliestDate($B23,Trigger)</f>
        <v>42250</v>
      </c>
      <c r="J23" s="1">
        <f>_xll.qlRateHelperMaturityDate($B23,Trigger)</f>
        <v>43711</v>
      </c>
      <c r="K23" s="201"/>
      <c r="M23" s="206"/>
    </row>
    <row r="24" spans="1:13" x14ac:dyDescent="0.2">
      <c r="A24" s="200"/>
      <c r="B24" s="82" t="str">
        <f>Swaps!M5</f>
        <v>obj_00690#0002</v>
      </c>
      <c r="C24" s="4" t="str">
        <f>_xll.qlRateHelperQuoteName(B24)</f>
        <v>EURAB6E5Y_LCHQuote</v>
      </c>
      <c r="D24" s="3">
        <f>_xll.qlRateHelperQuoteValue($B24,Trigger)</f>
        <v>4.5490000000000001E-3</v>
      </c>
      <c r="E24" s="3">
        <f>_xll.qlSwapRateHelperSpread($B24,Trigger)</f>
        <v>0</v>
      </c>
      <c r="F24" s="46" t="b">
        <v>1</v>
      </c>
      <c r="G24" s="46">
        <v>50</v>
      </c>
      <c r="H24" s="46">
        <v>1</v>
      </c>
      <c r="I24" s="2">
        <f>_xll.qlRateHelperEarliestDate($B24,Trigger)</f>
        <v>42250</v>
      </c>
      <c r="J24" s="1">
        <f>_xll.qlRateHelperMaturityDate($B24,Trigger)</f>
        <v>44077</v>
      </c>
      <c r="K24" s="201"/>
      <c r="M24" s="206"/>
    </row>
    <row r="25" spans="1:13" x14ac:dyDescent="0.2">
      <c r="A25" s="200"/>
      <c r="B25" s="82" t="str">
        <f>Swaps!M6</f>
        <v>obj_0068e#0002</v>
      </c>
      <c r="C25" s="4" t="str">
        <f>_xll.qlRateHelperQuoteName(B25)</f>
        <v>EURAB6E6Y_LCHQuote</v>
      </c>
      <c r="D25" s="3">
        <f>_xll.qlRateHelperQuoteValue($B25,Trigger)</f>
        <v>6.0192500000000003E-3</v>
      </c>
      <c r="E25" s="3">
        <f>_xll.qlSwapRateHelperSpread($B25,Trigger)</f>
        <v>0</v>
      </c>
      <c r="F25" s="46" t="b">
        <v>1</v>
      </c>
      <c r="G25" s="46">
        <v>50</v>
      </c>
      <c r="H25" s="46">
        <v>1</v>
      </c>
      <c r="I25" s="2">
        <f>_xll.qlRateHelperEarliestDate($B25,Trigger)</f>
        <v>42250</v>
      </c>
      <c r="J25" s="1">
        <f>_xll.qlRateHelperMaturityDate($B25,Trigger)</f>
        <v>44442</v>
      </c>
      <c r="K25" s="201"/>
      <c r="M25" s="206"/>
    </row>
    <row r="26" spans="1:13" x14ac:dyDescent="0.2">
      <c r="A26" s="200"/>
      <c r="B26" s="82" t="str">
        <f>Swaps!M7</f>
        <v>obj_00687#0002</v>
      </c>
      <c r="C26" s="4" t="str">
        <f>_xll.qlRateHelperQuoteName(B26)</f>
        <v>EURAB6E7Y_LCHQuote</v>
      </c>
      <c r="D26" s="3">
        <f>_xll.qlRateHelperQuoteValue($B26,Trigger)</f>
        <v>7.4780000000000003E-3</v>
      </c>
      <c r="E26" s="3">
        <f>_xll.qlSwapRateHelperSpread($B26,Trigger)</f>
        <v>0</v>
      </c>
      <c r="F26" s="46" t="b">
        <v>1</v>
      </c>
      <c r="G26" s="46">
        <v>50</v>
      </c>
      <c r="H26" s="46">
        <v>1</v>
      </c>
      <c r="I26" s="2">
        <f>_xll.qlRateHelperEarliestDate($B26,Trigger)</f>
        <v>42250</v>
      </c>
      <c r="J26" s="1">
        <f>_xll.qlRateHelperMaturityDate($B26,Trigger)</f>
        <v>44809</v>
      </c>
      <c r="K26" s="201"/>
      <c r="M26" s="206"/>
    </row>
    <row r="27" spans="1:13" x14ac:dyDescent="0.2">
      <c r="A27" s="200"/>
      <c r="B27" s="82" t="str">
        <f>Swaps!M8</f>
        <v>obj_00689#0002</v>
      </c>
      <c r="C27" s="4" t="str">
        <f>_xll.qlRateHelperQuoteName(B27)</f>
        <v>EURAB6E8Y_LCHQuote</v>
      </c>
      <c r="D27" s="3">
        <f>_xll.qlRateHelperQuoteValue($B27,Trigger)</f>
        <v>8.8542499999999993E-3</v>
      </c>
      <c r="E27" s="3">
        <f>_xll.qlSwapRateHelperSpread($B27,Trigger)</f>
        <v>0</v>
      </c>
      <c r="F27" s="46" t="b">
        <v>1</v>
      </c>
      <c r="G27" s="46">
        <v>50</v>
      </c>
      <c r="H27" s="46">
        <v>1</v>
      </c>
      <c r="I27" s="2">
        <f>_xll.qlRateHelperEarliestDate($B27,Trigger)</f>
        <v>42250</v>
      </c>
      <c r="J27" s="1">
        <f>_xll.qlRateHelperMaturityDate($B27,Trigger)</f>
        <v>45173</v>
      </c>
      <c r="K27" s="201"/>
      <c r="M27" s="206"/>
    </row>
    <row r="28" spans="1:13" x14ac:dyDescent="0.2">
      <c r="A28" s="200"/>
      <c r="B28" s="82" t="str">
        <f>Swaps!M9</f>
        <v>obj_00686#0002</v>
      </c>
      <c r="C28" s="4" t="str">
        <f>_xll.qlRateHelperQuoteName(B28)</f>
        <v>EURAB6E9Y_LCHQuote</v>
      </c>
      <c r="D28" s="3">
        <f>_xll.qlRateHelperQuoteValue($B28,Trigger)</f>
        <v>1.0107E-2</v>
      </c>
      <c r="E28" s="3">
        <f>_xll.qlSwapRateHelperSpread($B28,Trigger)</f>
        <v>0</v>
      </c>
      <c r="F28" s="46" t="b">
        <v>1</v>
      </c>
      <c r="G28" s="46">
        <v>50</v>
      </c>
      <c r="H28" s="46">
        <v>1</v>
      </c>
      <c r="I28" s="2">
        <f>_xll.qlRateHelperEarliestDate($B28,Trigger)</f>
        <v>42250</v>
      </c>
      <c r="J28" s="1">
        <f>_xll.qlRateHelperMaturityDate($B28,Trigger)</f>
        <v>45538</v>
      </c>
      <c r="K28" s="201"/>
      <c r="M28" s="206"/>
    </row>
    <row r="29" spans="1:13" x14ac:dyDescent="0.2">
      <c r="A29" s="200"/>
      <c r="B29" s="82" t="str">
        <f>Swaps!M10</f>
        <v>obj_0068c#0002</v>
      </c>
      <c r="C29" s="4" t="str">
        <f>_xll.qlRateHelperQuoteName(B29)</f>
        <v>EURAB6E10Y_LCHQuote</v>
      </c>
      <c r="D29" s="3">
        <f>_xll.qlRateHelperQuoteValue($B29,Trigger)</f>
        <v>1.1193E-2</v>
      </c>
      <c r="E29" s="3">
        <f>_xll.qlSwapRateHelperSpread($B29,Trigger)</f>
        <v>0</v>
      </c>
      <c r="F29" s="46" t="b">
        <v>1</v>
      </c>
      <c r="G29" s="46">
        <v>50</v>
      </c>
      <c r="H29" s="46">
        <v>1</v>
      </c>
      <c r="I29" s="2">
        <f>_xll.qlRateHelperEarliestDate($B29,Trigger)</f>
        <v>42250</v>
      </c>
      <c r="J29" s="1">
        <f>_xll.qlRateHelperMaturityDate($B29,Trigger)</f>
        <v>45903</v>
      </c>
      <c r="K29" s="201"/>
      <c r="M29" s="206"/>
    </row>
    <row r="30" spans="1:13" x14ac:dyDescent="0.2">
      <c r="A30" s="200"/>
      <c r="B30" s="82" t="str">
        <f>Swaps!M11</f>
        <v>obj_00688#0002</v>
      </c>
      <c r="C30" s="4" t="str">
        <f>_xll.qlRateHelperQuoteName(B30)</f>
        <v>EURAB6E12Y_LCHQuote</v>
      </c>
      <c r="D30" s="3">
        <f>_xll.qlRateHelperQuoteValue($B30,Trigger)</f>
        <v>1.29455E-2</v>
      </c>
      <c r="E30" s="3">
        <f>_xll.qlSwapRateHelperSpread($B30,Trigger)</f>
        <v>0</v>
      </c>
      <c r="F30" s="46" t="b">
        <v>1</v>
      </c>
      <c r="G30" s="46">
        <v>50</v>
      </c>
      <c r="H30" s="46">
        <v>1</v>
      </c>
      <c r="I30" s="2">
        <f>_xll.qlRateHelperEarliestDate($B30,Trigger)</f>
        <v>42250</v>
      </c>
      <c r="J30" s="1">
        <f>_xll.qlRateHelperMaturityDate($B30,Trigger)</f>
        <v>46633</v>
      </c>
      <c r="K30" s="201"/>
      <c r="M30" s="206"/>
    </row>
    <row r="31" spans="1:13" x14ac:dyDescent="0.2">
      <c r="A31" s="200"/>
      <c r="B31" s="82" t="str">
        <f>Swaps!M12</f>
        <v>obj_00683#0002</v>
      </c>
      <c r="C31" s="4" t="str">
        <f>_xll.qlRateHelperQuoteName(B31)</f>
        <v>EURAB6E15Y_LCHQuote</v>
      </c>
      <c r="D31" s="3">
        <f>_xll.qlRateHelperQuoteValue($B31,Trigger)</f>
        <v>1.4725500000000001E-2</v>
      </c>
      <c r="E31" s="3">
        <f>_xll.qlSwapRateHelperSpread($B31,Trigger)</f>
        <v>0</v>
      </c>
      <c r="F31" s="46" t="b">
        <v>1</v>
      </c>
      <c r="G31" s="46">
        <v>50</v>
      </c>
      <c r="H31" s="46">
        <v>1</v>
      </c>
      <c r="I31" s="2">
        <f>_xll.qlRateHelperEarliestDate($B31,Trigger)</f>
        <v>42250</v>
      </c>
      <c r="J31" s="1">
        <f>_xll.qlRateHelperMaturityDate($B31,Trigger)</f>
        <v>47729</v>
      </c>
      <c r="K31" s="201"/>
      <c r="M31" s="206"/>
    </row>
    <row r="32" spans="1:13" x14ac:dyDescent="0.2">
      <c r="A32" s="200"/>
      <c r="B32" s="82" t="str">
        <f>Swaps!M13</f>
        <v>obj_00684#0002</v>
      </c>
      <c r="C32" s="4" t="str">
        <f>_xll.qlRateHelperQuoteName(B32)</f>
        <v>EURAB6E20Y_LCHQuote</v>
      </c>
      <c r="D32" s="3">
        <f>_xll.qlRateHelperQuoteValue($B32,Trigger)</f>
        <v>1.6125500000000001E-2</v>
      </c>
      <c r="E32" s="3">
        <f>_xll.qlSwapRateHelperSpread($B32,Trigger)</f>
        <v>0</v>
      </c>
      <c r="F32" s="46" t="b">
        <v>1</v>
      </c>
      <c r="G32" s="46">
        <v>50</v>
      </c>
      <c r="H32" s="46">
        <v>1</v>
      </c>
      <c r="I32" s="2">
        <f>_xll.qlRateHelperEarliestDate($B32,Trigger)</f>
        <v>42250</v>
      </c>
      <c r="J32" s="1">
        <f>_xll.qlRateHelperMaturityDate($B32,Trigger)</f>
        <v>49555</v>
      </c>
      <c r="K32" s="201"/>
      <c r="M32" s="206"/>
    </row>
    <row r="33" spans="1:12" x14ac:dyDescent="0.2">
      <c r="A33" s="200"/>
      <c r="B33" s="82" t="str">
        <f>Swaps!M14</f>
        <v>obj_0068d#0002</v>
      </c>
      <c r="C33" s="4" t="str">
        <f>_xll.qlRateHelperQuoteName(B33)</f>
        <v>EURAB6E25Y_LCHQuote</v>
      </c>
      <c r="D33" s="3">
        <f>_xll.qlRateHelperQuoteValue($B33,Trigger)</f>
        <v>1.6433E-2</v>
      </c>
      <c r="E33" s="3">
        <f>_xll.qlSwapRateHelperSpread($B33,Trigger)</f>
        <v>0</v>
      </c>
      <c r="F33" s="46" t="b">
        <v>1</v>
      </c>
      <c r="G33" s="46">
        <v>50</v>
      </c>
      <c r="H33" s="46">
        <v>1</v>
      </c>
      <c r="I33" s="2">
        <f>_xll.qlRateHelperEarliestDate($B33,Trigger)</f>
        <v>42250</v>
      </c>
      <c r="J33" s="1">
        <f>_xll.qlRateHelperMaturityDate($B33,Trigger)</f>
        <v>51382</v>
      </c>
      <c r="K33" s="201"/>
    </row>
    <row r="34" spans="1:12" x14ac:dyDescent="0.2">
      <c r="A34" s="200"/>
      <c r="B34" s="82" t="str">
        <f>Swaps!M15</f>
        <v>obj_00691#0002</v>
      </c>
      <c r="C34" s="4" t="str">
        <f>_xll.qlRateHelperQuoteName(B34)</f>
        <v>EURAB6E30Y_LCHQuote</v>
      </c>
      <c r="D34" s="3">
        <f>_xll.qlRateHelperQuoteValue($B34,Trigger)</f>
        <v>1.6500500000000001E-2</v>
      </c>
      <c r="E34" s="3">
        <f>_xll.qlSwapRateHelperSpread($B34,Trigger)</f>
        <v>0</v>
      </c>
      <c r="F34" s="46" t="b">
        <v>1</v>
      </c>
      <c r="G34" s="46">
        <v>50</v>
      </c>
      <c r="H34" s="46">
        <v>1</v>
      </c>
      <c r="I34" s="2">
        <f>_xll.qlRateHelperEarliestDate($B34,Trigger)</f>
        <v>42250</v>
      </c>
      <c r="J34" s="1">
        <f>_xll.qlRateHelperMaturityDate($B34,Trigger)</f>
        <v>53209</v>
      </c>
      <c r="K34" s="201"/>
    </row>
    <row r="35" spans="1:12" x14ac:dyDescent="0.2">
      <c r="A35" s="200"/>
      <c r="B35" s="82" t="str">
        <f>Swaps!M16</f>
        <v>obj_00682#0002</v>
      </c>
      <c r="C35" s="4" t="str">
        <f>_xll.qlRateHelperQuoteName(B35)</f>
        <v>EURAB6E40Y_LCHQuote</v>
      </c>
      <c r="D35" s="3">
        <f>_xll.qlRateHelperQuoteValue($B35,Trigger)</f>
        <v>1.6621E-2</v>
      </c>
      <c r="E35" s="3">
        <f>_xll.qlSwapRateHelperSpread($B35,Trigger)</f>
        <v>0</v>
      </c>
      <c r="F35" s="46" t="b">
        <v>1</v>
      </c>
      <c r="G35" s="46">
        <v>50</v>
      </c>
      <c r="H35" s="46">
        <v>1</v>
      </c>
      <c r="I35" s="2">
        <f>_xll.qlRateHelperEarliestDate($B35,Trigger)</f>
        <v>42250</v>
      </c>
      <c r="J35" s="1">
        <f>_xll.qlRateHelperMaturityDate($B35,Trigger)</f>
        <v>56860</v>
      </c>
      <c r="K35" s="201"/>
      <c r="L35" s="207"/>
    </row>
    <row r="36" spans="1:12" x14ac:dyDescent="0.2">
      <c r="A36" s="200"/>
      <c r="B36" s="82" t="str">
        <f>Swaps!M17</f>
        <v>obj_0068a#0002</v>
      </c>
      <c r="C36" s="4" t="str">
        <f>_xll.qlRateHelperQuoteName(B36)</f>
        <v>EURAB6E50Y_LCHQuote</v>
      </c>
      <c r="D36" s="3">
        <f>_xll.qlRateHelperQuoteValue($B36,Trigger)</f>
        <v>1.6251000000000002E-2</v>
      </c>
      <c r="E36" s="3">
        <f>_xll.qlSwapRateHelperSpread($B36,Trigger)</f>
        <v>0</v>
      </c>
      <c r="F36" s="46" t="b">
        <v>1</v>
      </c>
      <c r="G36" s="46">
        <v>50</v>
      </c>
      <c r="H36" s="46">
        <v>1</v>
      </c>
      <c r="I36" s="2">
        <f>_xll.qlRateHelperEarliestDate($B36,Trigger)</f>
        <v>42250</v>
      </c>
      <c r="J36" s="1">
        <f>_xll.qlRateHelperMaturityDate($B36,Trigger)</f>
        <v>60513</v>
      </c>
      <c r="K36" s="201"/>
      <c r="L36" s="207"/>
    </row>
    <row r="37" spans="1:12" x14ac:dyDescent="0.2">
      <c r="A37" s="200"/>
      <c r="B37" s="82" t="str">
        <f>Swaps!M18</f>
        <v>obj_0068f#0002</v>
      </c>
      <c r="C37" s="4" t="str">
        <f>_xll.qlRateHelperQuoteName(B37)</f>
        <v>EURAB6E60Y_LCHQuote</v>
      </c>
      <c r="D37" s="3">
        <f>_xll.qlRateHelperQuoteValue($B37,Trigger)</f>
        <v>1.6047499999999999E-2</v>
      </c>
      <c r="E37" s="3">
        <f>_xll.qlSwapRateHelperSpread($B37,Trigger)</f>
        <v>0</v>
      </c>
      <c r="F37" s="46" t="b">
        <v>1</v>
      </c>
      <c r="G37" s="46">
        <v>50</v>
      </c>
      <c r="H37" s="46">
        <v>1</v>
      </c>
      <c r="I37" s="2">
        <f>_xll.qlRateHelperEarliestDate($B37,Trigger)</f>
        <v>42250</v>
      </c>
      <c r="J37" s="1">
        <f>_xll.qlRateHelperMaturityDate($B37,Trigger)</f>
        <v>64165</v>
      </c>
      <c r="K37" s="201"/>
      <c r="L37" s="207"/>
    </row>
    <row r="38" spans="1:12" ht="12" thickBot="1" x14ac:dyDescent="0.25">
      <c r="A38" s="203"/>
      <c r="B38" s="204"/>
      <c r="C38" s="204"/>
      <c r="D38" s="204"/>
      <c r="E38" s="204"/>
      <c r="F38" s="204"/>
      <c r="G38" s="204"/>
      <c r="H38" s="204"/>
      <c r="I38" s="204"/>
      <c r="J38" s="204"/>
      <c r="K38" s="205"/>
      <c r="L38" s="207"/>
    </row>
    <row r="39" spans="1:12" x14ac:dyDescent="0.2">
      <c r="L39" s="207"/>
    </row>
    <row r="40" spans="1:12" x14ac:dyDescent="0.2">
      <c r="L40" s="207"/>
    </row>
    <row r="41" spans="1:12" x14ac:dyDescent="0.2">
      <c r="L41" s="207"/>
    </row>
    <row r="42" spans="1:12" x14ac:dyDescent="0.2">
      <c r="L42" s="207"/>
    </row>
    <row r="43" spans="1:12" x14ac:dyDescent="0.2">
      <c r="L43" s="207"/>
    </row>
    <row r="44" spans="1:12" x14ac:dyDescent="0.2">
      <c r="L44" s="207"/>
    </row>
    <row r="45" spans="1:12" x14ac:dyDescent="0.2">
      <c r="L45" s="207"/>
    </row>
    <row r="46" spans="1:12" x14ac:dyDescent="0.2">
      <c r="L46" s="207"/>
    </row>
    <row r="47" spans="1:12" x14ac:dyDescent="0.2">
      <c r="L47" s="207"/>
    </row>
    <row r="48" spans="1:12" x14ac:dyDescent="0.2">
      <c r="L48" s="207"/>
    </row>
    <row r="49" spans="12:12" x14ac:dyDescent="0.2">
      <c r="L49" s="207"/>
    </row>
    <row r="50" spans="12:12" x14ac:dyDescent="0.2">
      <c r="L50" s="207"/>
    </row>
    <row r="51" spans="12:12" x14ac:dyDescent="0.2">
      <c r="L51" s="207"/>
    </row>
    <row r="52" spans="12:12" x14ac:dyDescent="0.2">
      <c r="L52" s="207"/>
    </row>
    <row r="53" spans="12:12" x14ac:dyDescent="0.2">
      <c r="L53" s="207"/>
    </row>
    <row r="54" spans="12:12" x14ac:dyDescent="0.2">
      <c r="L54" s="207"/>
    </row>
    <row r="55" spans="12:12" x14ac:dyDescent="0.2">
      <c r="L55" s="207"/>
    </row>
    <row r="56" spans="12:12" x14ac:dyDescent="0.2">
      <c r="L56" s="207"/>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Q126"/>
  <sheetViews>
    <sheetView workbookViewId="0">
      <selection activeCell="G1" sqref="G1"/>
    </sheetView>
  </sheetViews>
  <sheetFormatPr defaultRowHeight="11.25" x14ac:dyDescent="0.2"/>
  <cols>
    <col min="1" max="1" width="24.42578125" style="244" bestFit="1" customWidth="1"/>
    <col min="2" max="2" width="13.28515625" style="244" customWidth="1"/>
    <col min="3" max="3" width="2.5703125" style="244" customWidth="1"/>
    <col min="4" max="4" width="13.140625" style="249" hidden="1" customWidth="1"/>
    <col min="5" max="5" width="27.5703125" style="249" bestFit="1" customWidth="1"/>
    <col min="6" max="6" width="9" style="249" bestFit="1" customWidth="1"/>
    <col min="7" max="7" width="8" style="249" bestFit="1" customWidth="1"/>
    <col min="8" max="8" width="17.28515625" style="249" bestFit="1" customWidth="1"/>
    <col min="9" max="9" width="17.28515625" style="249" customWidth="1"/>
    <col min="10" max="10" width="17.28515625" style="249" bestFit="1" customWidth="1"/>
    <col min="11" max="11" width="9" style="244" bestFit="1" customWidth="1"/>
    <col min="12" max="12" width="3" style="244" customWidth="1"/>
    <col min="13" max="13" width="9.140625" style="244"/>
    <col min="14" max="14" width="17.28515625" style="244" bestFit="1" customWidth="1"/>
    <col min="15" max="16" width="9.140625" style="244"/>
    <col min="17" max="17" width="10" style="245" bestFit="1" customWidth="1"/>
    <col min="18" max="16384" width="9.140625" style="244"/>
  </cols>
  <sheetData>
    <row r="1" spans="1:17" ht="23.25" thickBot="1" x14ac:dyDescent="0.25">
      <c r="A1" s="275" t="s">
        <v>29</v>
      </c>
      <c r="B1" s="276"/>
      <c r="D1" s="80" t="s">
        <v>28</v>
      </c>
      <c r="E1" s="208" t="s">
        <v>83</v>
      </c>
      <c r="F1" s="209" t="s">
        <v>27</v>
      </c>
      <c r="G1" s="209"/>
      <c r="H1" s="209" t="s">
        <v>15</v>
      </c>
      <c r="I1" s="264" t="s">
        <v>89</v>
      </c>
      <c r="J1" s="210" t="s">
        <v>107</v>
      </c>
      <c r="K1" s="251">
        <f t="array" ref="K1:K126">_xll.qlPiecewiseYieldCurveData(YieldCurve)</f>
        <v>-1.1152794816550935E-3</v>
      </c>
    </row>
    <row r="2" spans="1:17" x14ac:dyDescent="0.2">
      <c r="A2" s="94" t="s">
        <v>26</v>
      </c>
      <c r="B2" s="95">
        <v>12</v>
      </c>
      <c r="D2" s="11" t="str">
        <f t="array" ref="D2:D126">_xll.qlRateHelperSelection(_xll.ohFilter(RateHelpers,RateHelpersIncluded),_xll.ohFilter(RateHelpersPriority,RateHelpersIncluded),nIMMFutures,nSerialFutures,FrontFuturesRollingDays,DepoInclusionCriteria,_xll.ohFilter(MinDistance,RateHelpersIncluded),Trigger)</f>
        <v>obj_0069d</v>
      </c>
      <c r="E2" s="250" t="str">
        <f>_xll.qlRateHelperQuoteName(D2)</f>
        <v>EUROND_LCHQuote</v>
      </c>
      <c r="F2" s="251">
        <f>_xll.qlRateHelperRate($D2)</f>
        <v>-1.1000000000000001E-3</v>
      </c>
      <c r="G2" s="251" t="str">
        <f>IF(ISERROR(_xll.qlSwapRateHelperSpread($D2)),IF(ISERROR(_xll.qlFuturesRateHelperConvexityAdjustment($D2)),"--",_xll.qlFuturesRateHelperConvexityAdjustment($D2)),_xll.qlSwapRateHelperSpread($D2))</f>
        <v>--</v>
      </c>
      <c r="H2" s="247">
        <f>_xll.qlRateHelperEarliestDate($D2)</f>
        <v>42248</v>
      </c>
      <c r="I2" s="247">
        <f>_xll.qlRateHelperMaturityDate(D2)</f>
        <v>42249</v>
      </c>
      <c r="J2" s="252">
        <f>_xll.qlRateHelperPillarDate($D2)</f>
        <v>42249</v>
      </c>
      <c r="K2" s="251">
        <v>-1.1152794816550935E-3</v>
      </c>
      <c r="Q2" s="246"/>
    </row>
    <row r="3" spans="1:17" x14ac:dyDescent="0.2">
      <c r="A3" s="12" t="s">
        <v>25</v>
      </c>
      <c r="B3" s="14">
        <v>0</v>
      </c>
      <c r="D3" s="11" t="str">
        <v>obj_00685</v>
      </c>
      <c r="E3" s="250" t="str">
        <f>_xll.qlRateHelperQuoteName(D3)</f>
        <v>EURTND_LCHQuote</v>
      </c>
      <c r="F3" s="251">
        <f>_xll.qlRateHelperRate($D3)</f>
        <v>-1.1000000000000001E-3</v>
      </c>
      <c r="G3" s="251" t="str">
        <f>IF(ISERROR(_xll.qlSwapRateHelperSpread($D3)),IF(ISERROR(_xll.qlFuturesRateHelperConvexityAdjustment($D3)),"--",_xll.qlFuturesRateHelperConvexityAdjustment($D3)),_xll.qlSwapRateHelperSpread($D3))</f>
        <v>--</v>
      </c>
      <c r="H3" s="247">
        <f>_xll.qlRateHelperEarliestDate($D3)</f>
        <v>42249</v>
      </c>
      <c r="I3" s="247">
        <f>_xll.qlRateHelperMaturityDate(D3)</f>
        <v>42250</v>
      </c>
      <c r="J3" s="252">
        <f>_xll.qlRateHelperPillarDate($D3)</f>
        <v>42250</v>
      </c>
      <c r="K3" s="251">
        <v>-1.1152794816444956E-3</v>
      </c>
      <c r="Q3" s="246"/>
    </row>
    <row r="4" spans="1:17" x14ac:dyDescent="0.2">
      <c r="A4" s="12" t="s">
        <v>24</v>
      </c>
      <c r="B4" s="14">
        <v>8</v>
      </c>
      <c r="D4" s="11" t="str">
        <v>obj_0069f</v>
      </c>
      <c r="E4" s="250" t="str">
        <f>_xll.qlRateHelperQuoteName(D4)</f>
        <v>EUR1WD_LCHQuote</v>
      </c>
      <c r="F4" s="251">
        <f>_xll.qlRateHelperRate($D4)</f>
        <v>-1.4300000000000001E-3</v>
      </c>
      <c r="G4" s="251" t="str">
        <f>IF(ISERROR(_xll.qlSwapRateHelperSpread($D4)),IF(ISERROR(_xll.qlFuturesRateHelperConvexityAdjustment($D4)),"--",_xll.qlFuturesRateHelperConvexityAdjustment($D4)),_xll.qlSwapRateHelperSpread($D4))</f>
        <v>--</v>
      </c>
      <c r="H4" s="247">
        <f>_xll.qlRateHelperEarliestDate($D4)</f>
        <v>42250</v>
      </c>
      <c r="I4" s="247">
        <f>_xll.qlRateHelperMaturityDate(D4)</f>
        <v>42257</v>
      </c>
      <c r="J4" s="252">
        <f>_xll.qlRateHelperPillarDate($D4)</f>
        <v>42257</v>
      </c>
      <c r="K4" s="251">
        <v>-1.3755253159308601E-3</v>
      </c>
      <c r="Q4" s="246"/>
    </row>
    <row r="5" spans="1:17" x14ac:dyDescent="0.2">
      <c r="A5" s="12" t="s">
        <v>23</v>
      </c>
      <c r="B5" s="13" t="s">
        <v>90</v>
      </c>
      <c r="D5" s="11" t="str">
        <v>obj_006a1</v>
      </c>
      <c r="E5" s="250" t="str">
        <f>_xll.qlRateHelperQuoteName(D5)</f>
        <v>FEIU5_LCHQuote</v>
      </c>
      <c r="F5" s="251">
        <f>_xll.qlRateHelperRate($D5)</f>
        <v>-3.5000000000007248E-4</v>
      </c>
      <c r="G5" s="251">
        <f>IF(ISERROR(_xll.qlSwapRateHelperSpread($D5)),IF(ISERROR(_xll.qlFuturesRateHelperConvexityAdjustment($D5)),"--",_xll.qlFuturesRateHelperConvexityAdjustment($D5)),_xll.qlSwapRateHelperSpread($D5))</f>
        <v>0</v>
      </c>
      <c r="H5" s="247">
        <f>_xll.qlRateHelperEarliestDate($D5)</f>
        <v>42263</v>
      </c>
      <c r="I5" s="247">
        <f>_xll.qlRateHelperMaturityDate(D5)</f>
        <v>42354</v>
      </c>
      <c r="J5" s="252">
        <f>_xll.qlRateHelperPillarDate($D5)</f>
        <v>42354</v>
      </c>
      <c r="K5" s="251">
        <v>-4.9157080608129696E-4</v>
      </c>
      <c r="N5" s="247"/>
      <c r="Q5" s="246"/>
    </row>
    <row r="6" spans="1:17" ht="12" thickBot="1" x14ac:dyDescent="0.25">
      <c r="A6" s="96" t="s">
        <v>22</v>
      </c>
      <c r="B6" s="211" t="str">
        <f>_xll.ohRangeRetrieveError(Selected!D2)</f>
        <v/>
      </c>
      <c r="D6" s="11" t="str">
        <v>obj_0069b</v>
      </c>
      <c r="E6" s="250" t="str">
        <f>_xll.qlRateHelperQuoteName(D6)</f>
        <v>FEIZ5_LCHQuote</v>
      </c>
      <c r="F6" s="251">
        <f>_xll.qlRateHelperRate($D6)</f>
        <v>-3.5399999999996545E-4</v>
      </c>
      <c r="G6" s="251">
        <f>IF(ISERROR(_xll.qlSwapRateHelperSpread($D6)),IF(ISERROR(_xll.qlFuturesRateHelperConvexityAdjustment($D6)),"--",_xll.qlFuturesRateHelperConvexityAdjustment($D6)),_xll.qlSwapRateHelperSpread($D6))</f>
        <v>0</v>
      </c>
      <c r="H6" s="247">
        <f>_xll.qlRateHelperEarliestDate($D6)</f>
        <v>42354</v>
      </c>
      <c r="I6" s="247">
        <f>_xll.qlRateHelperMaturityDate(D6)</f>
        <v>42445</v>
      </c>
      <c r="J6" s="252">
        <f>_xll.qlRateHelperPillarDate($D6)</f>
        <v>42445</v>
      </c>
      <c r="K6" s="251">
        <v>-4.3030143921061743E-4</v>
      </c>
      <c r="N6" s="247"/>
      <c r="Q6" s="246"/>
    </row>
    <row r="7" spans="1:17" x14ac:dyDescent="0.2">
      <c r="D7" s="250" t="str">
        <v>obj_00697</v>
      </c>
      <c r="E7" s="250" t="str">
        <f>_xll.qlRateHelperQuoteName(D7)</f>
        <v>FEIH6_LCHQuote</v>
      </c>
      <c r="F7" s="251">
        <f>_xll.qlRateHelperRate($D7)</f>
        <v>-3.0900109999998371E-4</v>
      </c>
      <c r="G7" s="251">
        <f>IF(ISERROR(_xll.qlSwapRateHelperSpread($D7)),IF(ISERROR(_xll.qlFuturesRateHelperConvexityAdjustment($D7)),"--",_xll.qlFuturesRateHelperConvexityAdjustment($D7)),_xll.qlSwapRateHelperSpread($D7))</f>
        <v>0</v>
      </c>
      <c r="H7" s="247">
        <f>_xll.qlRateHelperEarliestDate($D7)</f>
        <v>42445</v>
      </c>
      <c r="I7" s="247">
        <f>_xll.qlRateHelperMaturityDate(D7)</f>
        <v>42536</v>
      </c>
      <c r="J7" s="252">
        <f>_xll.qlRateHelperPillarDate($D7)</f>
        <v>42536</v>
      </c>
      <c r="K7" s="251">
        <v>-3.9333382001300156E-4</v>
      </c>
      <c r="N7" s="247"/>
      <c r="Q7" s="244"/>
    </row>
    <row r="8" spans="1:17" x14ac:dyDescent="0.2">
      <c r="D8" s="250" t="str">
        <v>obj_00694</v>
      </c>
      <c r="E8" s="250" t="str">
        <f>_xll.qlRateHelperQuoteName(D8)</f>
        <v>FEIM6_LCHQuote</v>
      </c>
      <c r="F8" s="251">
        <f>_xll.qlRateHelperRate($D8)</f>
        <v>-2.6700000000001722E-4</v>
      </c>
      <c r="G8" s="251">
        <f>IF(ISERROR(_xll.qlSwapRateHelperSpread($D8)),IF(ISERROR(_xll.qlFuturesRateHelperConvexityAdjustment($D8)),"--",_xll.qlFuturesRateHelperConvexityAdjustment($D8)),_xll.qlSwapRateHelperSpread($D8))</f>
        <v>0</v>
      </c>
      <c r="H8" s="247">
        <f>_xll.qlRateHelperEarliestDate($D8)</f>
        <v>42536</v>
      </c>
      <c r="I8" s="247">
        <f>_xll.qlRateHelperMaturityDate(D8)</f>
        <v>42634</v>
      </c>
      <c r="J8" s="252">
        <f>_xll.qlRateHelperPillarDate($D8)</f>
        <v>42634</v>
      </c>
      <c r="K8" s="251">
        <v>-3.6220342228076668E-4</v>
      </c>
      <c r="N8" s="247"/>
      <c r="Q8" s="246"/>
    </row>
    <row r="9" spans="1:17" x14ac:dyDescent="0.2">
      <c r="D9" s="250" t="str">
        <v>obj_00693</v>
      </c>
      <c r="E9" s="250" t="str">
        <f>_xll.qlRateHelperQuoteName(D9)</f>
        <v>FEIU6_LCHQuote</v>
      </c>
      <c r="F9" s="251">
        <f>_xll.qlRateHelperRate($D9)</f>
        <v>-7.5999999999964984E-5</v>
      </c>
      <c r="G9" s="251">
        <f>IF(ISERROR(_xll.qlSwapRateHelperSpread($D9)),IF(ISERROR(_xll.qlFuturesRateHelperConvexityAdjustment($D9)),"--",_xll.qlFuturesRateHelperConvexityAdjustment($D9)),_xll.qlSwapRateHelperSpread($D9))</f>
        <v>0</v>
      </c>
      <c r="H9" s="247">
        <f>_xll.qlRateHelperEarliestDate($D9)</f>
        <v>42634</v>
      </c>
      <c r="I9" s="247">
        <f>_xll.qlRateHelperMaturityDate(D9)</f>
        <v>42725</v>
      </c>
      <c r="J9" s="252">
        <f>_xll.qlRateHelperPillarDate($D9)</f>
        <v>42725</v>
      </c>
      <c r="K9" s="251">
        <v>-3.078042849309147E-4</v>
      </c>
      <c r="N9" s="247"/>
      <c r="P9" s="245"/>
      <c r="Q9" s="246"/>
    </row>
    <row r="10" spans="1:17" x14ac:dyDescent="0.2">
      <c r="D10" s="250" t="str">
        <v>obj_00692</v>
      </c>
      <c r="E10" s="250" t="str">
        <f>_xll.qlRateHelperQuoteName(D10)</f>
        <v>FEIZ6_LCHQuote</v>
      </c>
      <c r="F10" s="251">
        <f>_xll.qlRateHelperRate($D10)</f>
        <v>2.6301350000002E-4</v>
      </c>
      <c r="G10" s="251">
        <f>IF(ISERROR(_xll.qlSwapRateHelperSpread($D10)),IF(ISERROR(_xll.qlFuturesRateHelperConvexityAdjustment($D10)),"--",_xll.qlFuturesRateHelperConvexityAdjustment($D10)),_xll.qlSwapRateHelperSpread($D10))</f>
        <v>0</v>
      </c>
      <c r="H10" s="247">
        <f>_xll.qlRateHelperEarliestDate($D10)</f>
        <v>42725</v>
      </c>
      <c r="I10" s="247">
        <f>_xll.qlRateHelperMaturityDate(D10)</f>
        <v>42809</v>
      </c>
      <c r="J10" s="252">
        <f>_xll.qlRateHelperPillarDate($D10)</f>
        <v>42809</v>
      </c>
      <c r="K10" s="251">
        <v>-2.2178849936796725E-4</v>
      </c>
      <c r="N10" s="247"/>
      <c r="P10" s="245"/>
      <c r="Q10" s="246"/>
    </row>
    <row r="11" spans="1:17" x14ac:dyDescent="0.2">
      <c r="D11" s="250" t="str">
        <v>obj_0069c</v>
      </c>
      <c r="E11" s="250" t="str">
        <f>_xll.qlRateHelperQuoteName(D11)</f>
        <v>FEIH7_LCHQuote</v>
      </c>
      <c r="F11" s="251">
        <f>_xll.qlRateHelperRate($D11)</f>
        <v>6.499884999999761E-4</v>
      </c>
      <c r="G11" s="251">
        <f>IF(ISERROR(_xll.qlSwapRateHelperSpread($D11)),IF(ISERROR(_xll.qlFuturesRateHelperConvexityAdjustment($D11)),"--",_xll.qlFuturesRateHelperConvexityAdjustment($D11)),_xll.qlSwapRateHelperSpread($D11))</f>
        <v>0</v>
      </c>
      <c r="H11" s="247">
        <f>_xll.qlRateHelperEarliestDate($D11)</f>
        <v>42809</v>
      </c>
      <c r="I11" s="247">
        <f>_xll.qlRateHelperMaturityDate(D11)</f>
        <v>42907</v>
      </c>
      <c r="J11" s="252">
        <f>_xll.qlRateHelperPillarDate($D11)</f>
        <v>42907</v>
      </c>
      <c r="K11" s="251">
        <v>-9.081256700851372E-5</v>
      </c>
      <c r="N11" s="247"/>
      <c r="Q11" s="246"/>
    </row>
    <row r="12" spans="1:17" x14ac:dyDescent="0.2">
      <c r="D12" s="250" t="str">
        <v>obj_00696</v>
      </c>
      <c r="E12" s="250" t="str">
        <f>_xll.qlRateHelperQuoteName(D12)</f>
        <v>FEIM7_LCHQuote</v>
      </c>
      <c r="F12" s="251">
        <f>_xll.qlRateHelperRate($D12)</f>
        <v>1.0849922000000234E-3</v>
      </c>
      <c r="G12" s="251">
        <f>IF(ISERROR(_xll.qlSwapRateHelperSpread($D12)),IF(ISERROR(_xll.qlFuturesRateHelperConvexityAdjustment($D12)),"--",_xll.qlFuturesRateHelperConvexityAdjustment($D12)),_xll.qlSwapRateHelperSpread($D12))</f>
        <v>0</v>
      </c>
      <c r="H12" s="247">
        <f>_xll.qlRateHelperEarliestDate($D12)</f>
        <v>42907</v>
      </c>
      <c r="I12" s="247">
        <f>_xll.qlRateHelperMaturityDate(D12)</f>
        <v>42998</v>
      </c>
      <c r="J12" s="252">
        <f>_xll.qlRateHelperPillarDate($D12)</f>
        <v>42998</v>
      </c>
      <c r="K12" s="251">
        <v>5.3661857408535847E-5</v>
      </c>
      <c r="N12" s="247"/>
      <c r="Q12" s="246"/>
    </row>
    <row r="13" spans="1:17" x14ac:dyDescent="0.2">
      <c r="D13" s="250" t="str">
        <v>obj_00699</v>
      </c>
      <c r="E13" s="250" t="str">
        <f>_xll.qlRateHelperQuoteName(D13)</f>
        <v>FEIU7_LCHQuote</v>
      </c>
      <c r="F13" s="251">
        <f>_xll.qlRateHelperRate($D13)</f>
        <v>1.6190000000000371E-3</v>
      </c>
      <c r="G13" s="251">
        <f>IF(ISERROR(_xll.qlSwapRateHelperSpread($D13)),IF(ISERROR(_xll.qlFuturesRateHelperConvexityAdjustment($D13)),"--",_xll.qlFuturesRateHelperConvexityAdjustment($D13)),_xll.qlSwapRateHelperSpread($D13))</f>
        <v>0</v>
      </c>
      <c r="H13" s="247">
        <f>_xll.qlRateHelperEarliestDate($D13)</f>
        <v>42998</v>
      </c>
      <c r="I13" s="247">
        <f>_xll.qlRateHelperMaturityDate(D13)</f>
        <v>43089</v>
      </c>
      <c r="J13" s="252">
        <f>_xll.qlRateHelperPillarDate($D13)</f>
        <v>43089</v>
      </c>
      <c r="K13" s="251">
        <v>2.2543528156184544E-4</v>
      </c>
      <c r="N13" s="247"/>
      <c r="Q13" s="246"/>
    </row>
    <row r="14" spans="1:17" x14ac:dyDescent="0.2">
      <c r="D14" s="250" t="str">
        <v>obj_0069a</v>
      </c>
      <c r="E14" s="250" t="str">
        <f>_xll.qlRateHelperQuoteName(D14)</f>
        <v>FEIZ7_LCHQuote</v>
      </c>
      <c r="F14" s="251">
        <f>_xll.qlRateHelperRate($D14)</f>
        <v>2.2010000000000085E-3</v>
      </c>
      <c r="G14" s="251">
        <f>IF(ISERROR(_xll.qlSwapRateHelperSpread($D14)),IF(ISERROR(_xll.qlFuturesRateHelperConvexityAdjustment($D14)),"--",_xll.qlFuturesRateHelperConvexityAdjustment($D14)),_xll.qlSwapRateHelperSpread($D14))</f>
        <v>0</v>
      </c>
      <c r="H14" s="247">
        <f>_xll.qlRateHelperEarliestDate($D14)</f>
        <v>43089</v>
      </c>
      <c r="I14" s="247">
        <f>_xll.qlRateHelperMaturityDate(D14)</f>
        <v>43180</v>
      </c>
      <c r="J14" s="252">
        <f>_xll.qlRateHelperPillarDate($D14)</f>
        <v>43180</v>
      </c>
      <c r="K14" s="251">
        <v>4.2125259761725614E-4</v>
      </c>
      <c r="Q14" s="246"/>
    </row>
    <row r="15" spans="1:17" x14ac:dyDescent="0.2">
      <c r="D15" s="250" t="str">
        <v>obj_00698</v>
      </c>
      <c r="E15" s="250" t="str">
        <f>_xll.qlRateHelperQuoteName(D15)</f>
        <v>FEIH8_LCHQuote</v>
      </c>
      <c r="F15" s="251">
        <f>_xll.qlRateHelperRate($D15)</f>
        <v>2.9319999999999347E-3</v>
      </c>
      <c r="G15" s="251">
        <f>IF(ISERROR(_xll.qlSwapRateHelperSpread($D15)),IF(ISERROR(_xll.qlFuturesRateHelperConvexityAdjustment($D15)),"--",_xll.qlFuturesRateHelperConvexityAdjustment($D15)),_xll.qlSwapRateHelperSpread($D15))</f>
        <v>0</v>
      </c>
      <c r="H15" s="247">
        <f>_xll.qlRateHelperEarliestDate($D15)</f>
        <v>43180</v>
      </c>
      <c r="I15" s="247">
        <f>_xll.qlRateHelperMaturityDate(D15)</f>
        <v>43271</v>
      </c>
      <c r="J15" s="252">
        <f>_xll.qlRateHelperPillarDate($D15)</f>
        <v>43271</v>
      </c>
      <c r="K15" s="251">
        <v>6.4811822709270536E-4</v>
      </c>
      <c r="Q15" s="246"/>
    </row>
    <row r="16" spans="1:17" x14ac:dyDescent="0.2">
      <c r="D16" s="250" t="str">
        <v>obj_00695</v>
      </c>
      <c r="E16" s="250" t="str">
        <f>_xll.qlRateHelperQuoteName(D16)</f>
        <v>FEIM8_LCHQuote</v>
      </c>
      <c r="F16" s="251">
        <f>_xll.qlRateHelperRate($D16)</f>
        <v>3.7110000000000198E-3</v>
      </c>
      <c r="G16" s="251">
        <f>IF(ISERROR(_xll.qlSwapRateHelperSpread($D16)),IF(ISERROR(_xll.qlFuturesRateHelperConvexityAdjustment($D16)),"--",_xll.qlFuturesRateHelperConvexityAdjustment($D16)),_xll.qlSwapRateHelperSpread($D16))</f>
        <v>0</v>
      </c>
      <c r="H16" s="247">
        <f>_xll.qlRateHelperEarliestDate($D16)</f>
        <v>43271</v>
      </c>
      <c r="I16" s="247">
        <f>_xll.qlRateHelperMaturityDate(D16)</f>
        <v>43362</v>
      </c>
      <c r="J16" s="252">
        <f>_xll.qlRateHelperPillarDate($D16)</f>
        <v>43362</v>
      </c>
      <c r="K16" s="251">
        <v>9.0238397379174698E-4</v>
      </c>
      <c r="N16" s="248"/>
      <c r="Q16" s="246"/>
    </row>
    <row r="17" spans="4:17" x14ac:dyDescent="0.2">
      <c r="D17" s="250" t="str">
        <v>obj_0068b</v>
      </c>
      <c r="E17" s="250" t="str">
        <f>_xll.qlRateHelperQuoteName(D17)</f>
        <v>EURAB6E4Y_LCHQuote</v>
      </c>
      <c r="F17" s="251">
        <f>_xll.qlRateHelperRate($D17)</f>
        <v>3.1212499999999999E-3</v>
      </c>
      <c r="G17" s="251">
        <f>IF(ISERROR(_xll.qlSwapRateHelperSpread($D17)),IF(ISERROR(_xll.qlFuturesRateHelperConvexityAdjustment($D17)),"--",_xll.qlFuturesRateHelperConvexityAdjustment($D17)),_xll.qlSwapRateHelperSpread($D17))</f>
        <v>0</v>
      </c>
      <c r="H17" s="247">
        <f>_xll.qlRateHelperEarliestDate($D17)</f>
        <v>42250</v>
      </c>
      <c r="I17" s="247">
        <f>_xll.qlRateHelperMaturityDate(D17)</f>
        <v>43711</v>
      </c>
      <c r="J17" s="252">
        <f>_xll.qlRateHelperPillarDate($D17)</f>
        <v>43711</v>
      </c>
      <c r="K17" s="251">
        <v>3.1213953015202011E-3</v>
      </c>
      <c r="Q17" s="246"/>
    </row>
    <row r="18" spans="4:17" x14ac:dyDescent="0.2">
      <c r="D18" s="250" t="str">
        <v>obj_00690</v>
      </c>
      <c r="E18" s="250" t="str">
        <f>_xll.qlRateHelperQuoteName(D18)</f>
        <v>EURAB6E5Y_LCHQuote</v>
      </c>
      <c r="F18" s="251">
        <f>_xll.qlRateHelperRate($D18)</f>
        <v>4.5490000000000001E-3</v>
      </c>
      <c r="G18" s="251">
        <f>IF(ISERROR(_xll.qlSwapRateHelperSpread($D18)),IF(ISERROR(_xll.qlFuturesRateHelperConvexityAdjustment($D18)),"--",_xll.qlFuturesRateHelperConvexityAdjustment($D18)),_xll.qlSwapRateHelperSpread($D18))</f>
        <v>0</v>
      </c>
      <c r="H18" s="247">
        <f>_xll.qlRateHelperEarliestDate($D18)</f>
        <v>42250</v>
      </c>
      <c r="I18" s="247">
        <f>_xll.qlRateHelperMaturityDate(D18)</f>
        <v>44077</v>
      </c>
      <c r="J18" s="252">
        <f>_xll.qlRateHelperPillarDate($D18)</f>
        <v>44077</v>
      </c>
      <c r="K18" s="251">
        <v>4.5556656626493785E-3</v>
      </c>
      <c r="N18" s="248"/>
      <c r="Q18" s="246"/>
    </row>
    <row r="19" spans="4:17" x14ac:dyDescent="0.2">
      <c r="D19" s="250" t="str">
        <v>obj_0068e</v>
      </c>
      <c r="E19" s="250" t="str">
        <f>_xll.qlRateHelperQuoteName(D19)</f>
        <v>EURAB6E6Y_LCHQuote</v>
      </c>
      <c r="F19" s="251">
        <f>_xll.qlRateHelperRate($D19)</f>
        <v>6.0192500000000003E-3</v>
      </c>
      <c r="G19" s="251">
        <f>IF(ISERROR(_xll.qlSwapRateHelperSpread($D19)),IF(ISERROR(_xll.qlFuturesRateHelperConvexityAdjustment($D19)),"--",_xll.qlFuturesRateHelperConvexityAdjustment($D19)),_xll.qlSwapRateHelperSpread($D19))</f>
        <v>0</v>
      </c>
      <c r="H19" s="247">
        <f>_xll.qlRateHelperEarliestDate($D19)</f>
        <v>42250</v>
      </c>
      <c r="I19" s="247">
        <f>_xll.qlRateHelperMaturityDate(D19)</f>
        <v>44442</v>
      </c>
      <c r="J19" s="252">
        <f>_xll.qlRateHelperPillarDate($D19)</f>
        <v>44442</v>
      </c>
      <c r="K19" s="251">
        <v>6.0426997844302364E-3</v>
      </c>
      <c r="N19" s="248"/>
      <c r="Q19" s="246"/>
    </row>
    <row r="20" spans="4:17" x14ac:dyDescent="0.2">
      <c r="D20" s="250" t="str">
        <v>obj_00687</v>
      </c>
      <c r="E20" s="250" t="str">
        <f>_xll.qlRateHelperQuoteName(D20)</f>
        <v>EURAB6E7Y_LCHQuote</v>
      </c>
      <c r="F20" s="251">
        <f>_xll.qlRateHelperRate($D20)</f>
        <v>7.4780000000000003E-3</v>
      </c>
      <c r="G20" s="251">
        <f>IF(ISERROR(_xll.qlSwapRateHelperSpread($D20)),IF(ISERROR(_xll.qlFuturesRateHelperConvexityAdjustment($D20)),"--",_xll.qlFuturesRateHelperConvexityAdjustment($D20)),_xll.qlSwapRateHelperSpread($D20))</f>
        <v>0</v>
      </c>
      <c r="H20" s="247">
        <f>_xll.qlRateHelperEarliestDate($D20)</f>
        <v>42250</v>
      </c>
      <c r="I20" s="247">
        <f>_xll.qlRateHelperMaturityDate(D20)</f>
        <v>44809</v>
      </c>
      <c r="J20" s="252">
        <f>_xll.qlRateHelperPillarDate($D20)</f>
        <v>44809</v>
      </c>
      <c r="K20" s="251">
        <v>7.5280659660745923E-3</v>
      </c>
      <c r="N20" s="248"/>
      <c r="Q20" s="246"/>
    </row>
    <row r="21" spans="4:17" x14ac:dyDescent="0.2">
      <c r="D21" s="250" t="str">
        <v>obj_00689</v>
      </c>
      <c r="E21" s="250" t="str">
        <f>_xll.qlRateHelperQuoteName(D21)</f>
        <v>EURAB6E8Y_LCHQuote</v>
      </c>
      <c r="F21" s="251">
        <f>_xll.qlRateHelperRate($D21)</f>
        <v>8.8542499999999993E-3</v>
      </c>
      <c r="G21" s="251">
        <f>IF(ISERROR(_xll.qlSwapRateHelperSpread($D21)),IF(ISERROR(_xll.qlFuturesRateHelperConvexityAdjustment($D21)),"--",_xll.qlFuturesRateHelperConvexityAdjustment($D21)),_xll.qlSwapRateHelperSpread($D21))</f>
        <v>0</v>
      </c>
      <c r="H21" s="247">
        <f>_xll.qlRateHelperEarliestDate($D21)</f>
        <v>42250</v>
      </c>
      <c r="I21" s="247">
        <f>_xll.qlRateHelperMaturityDate(D21)</f>
        <v>45173</v>
      </c>
      <c r="J21" s="252">
        <f>_xll.qlRateHelperPillarDate($D21)</f>
        <v>45173</v>
      </c>
      <c r="K21" s="251">
        <v>8.9394833284048448E-3</v>
      </c>
      <c r="N21" s="248"/>
      <c r="Q21" s="246"/>
    </row>
    <row r="22" spans="4:17" x14ac:dyDescent="0.2">
      <c r="D22" s="250" t="str">
        <v>obj_00686</v>
      </c>
      <c r="E22" s="250" t="str">
        <f>_xll.qlRateHelperQuoteName(D22)</f>
        <v>EURAB6E9Y_LCHQuote</v>
      </c>
      <c r="F22" s="251">
        <f>_xll.qlRateHelperRate($D22)</f>
        <v>1.0107E-2</v>
      </c>
      <c r="G22" s="251">
        <f>IF(ISERROR(_xll.qlSwapRateHelperSpread($D22)),IF(ISERROR(_xll.qlFuturesRateHelperConvexityAdjustment($D22)),"--",_xll.qlFuturesRateHelperConvexityAdjustment($D22)),_xll.qlSwapRateHelperSpread($D22))</f>
        <v>0</v>
      </c>
      <c r="H22" s="247">
        <f>_xll.qlRateHelperEarliestDate($D22)</f>
        <v>42250</v>
      </c>
      <c r="I22" s="247">
        <f>_xll.qlRateHelperMaturityDate(D22)</f>
        <v>45538</v>
      </c>
      <c r="J22" s="252">
        <f>_xll.qlRateHelperPillarDate($D22)</f>
        <v>45538</v>
      </c>
      <c r="K22" s="251">
        <v>1.0232622972037787E-2</v>
      </c>
      <c r="Q22" s="246"/>
    </row>
    <row r="23" spans="4:17" x14ac:dyDescent="0.2">
      <c r="D23" s="250" t="str">
        <v>obj_0068c</v>
      </c>
      <c r="E23" s="250" t="str">
        <f>_xll.qlRateHelperQuoteName(D23)</f>
        <v>EURAB6E10Y_LCHQuote</v>
      </c>
      <c r="F23" s="251">
        <f>_xll.qlRateHelperRate($D23)</f>
        <v>1.1193E-2</v>
      </c>
      <c r="G23" s="251">
        <f>IF(ISERROR(_xll.qlSwapRateHelperSpread($D23)),IF(ISERROR(_xll.qlFuturesRateHelperConvexityAdjustment($D23)),"--",_xll.qlFuturesRateHelperConvexityAdjustment($D23)),_xll.qlSwapRateHelperSpread($D23))</f>
        <v>0</v>
      </c>
      <c r="H23" s="247">
        <f>_xll.qlRateHelperEarliestDate($D23)</f>
        <v>42250</v>
      </c>
      <c r="I23" s="247">
        <f>_xll.qlRateHelperMaturityDate(D23)</f>
        <v>45903</v>
      </c>
      <c r="J23" s="252">
        <f>_xll.qlRateHelperPillarDate($D23)</f>
        <v>45903</v>
      </c>
      <c r="K23" s="251">
        <v>1.1364637332539222E-2</v>
      </c>
      <c r="N23" s="248"/>
      <c r="Q23" s="246"/>
    </row>
    <row r="24" spans="4:17" x14ac:dyDescent="0.2">
      <c r="D24" s="250" t="str">
        <v>obj_00688</v>
      </c>
      <c r="E24" s="250" t="str">
        <f>_xll.qlRateHelperQuoteName(D24)</f>
        <v>EURAB6E12Y_LCHQuote</v>
      </c>
      <c r="F24" s="251">
        <f>_xll.qlRateHelperRate($D24)</f>
        <v>1.29455E-2</v>
      </c>
      <c r="G24" s="251">
        <f>IF(ISERROR(_xll.qlSwapRateHelperSpread($D24)),IF(ISERROR(_xll.qlFuturesRateHelperConvexityAdjustment($D24)),"--",_xll.qlFuturesRateHelperConvexityAdjustment($D24)),_xll.qlSwapRateHelperSpread($D24))</f>
        <v>0</v>
      </c>
      <c r="H24" s="247">
        <f>_xll.qlRateHelperEarliestDate($D24)</f>
        <v>42250</v>
      </c>
      <c r="I24" s="247">
        <f>_xll.qlRateHelperMaturityDate(D24)</f>
        <v>46633</v>
      </c>
      <c r="J24" s="252">
        <f>_xll.qlRateHelperPillarDate($D24)</f>
        <v>46633</v>
      </c>
      <c r="K24" s="251">
        <v>1.3211229989598939E-2</v>
      </c>
      <c r="Q24" s="246"/>
    </row>
    <row r="25" spans="4:17" x14ac:dyDescent="0.2">
      <c r="D25" s="250" t="str">
        <v>obj_00683</v>
      </c>
      <c r="E25" s="250" t="str">
        <f>_xll.qlRateHelperQuoteName(D25)</f>
        <v>EURAB6E15Y_LCHQuote</v>
      </c>
      <c r="F25" s="251">
        <f>_xll.qlRateHelperRate($D25)</f>
        <v>1.4725500000000001E-2</v>
      </c>
      <c r="G25" s="251">
        <f>IF(ISERROR(_xll.qlSwapRateHelperSpread($D25)),IF(ISERROR(_xll.qlFuturesRateHelperConvexityAdjustment($D25)),"--",_xll.qlFuturesRateHelperConvexityAdjustment($D25)),_xll.qlSwapRateHelperSpread($D25))</f>
        <v>0</v>
      </c>
      <c r="H25" s="247">
        <f>_xll.qlRateHelperEarliestDate($D25)</f>
        <v>42250</v>
      </c>
      <c r="I25" s="247">
        <f>_xll.qlRateHelperMaturityDate(D25)</f>
        <v>47729</v>
      </c>
      <c r="J25" s="252">
        <f>_xll.qlRateHelperPillarDate($D25)</f>
        <v>47729</v>
      </c>
      <c r="K25" s="251">
        <v>1.5110509187946843E-2</v>
      </c>
      <c r="Q25" s="246"/>
    </row>
    <row r="26" spans="4:17" x14ac:dyDescent="0.2">
      <c r="D26" s="250" t="str">
        <v>obj_00684</v>
      </c>
      <c r="E26" s="250" t="str">
        <f>_xll.qlRateHelperQuoteName(D26)</f>
        <v>EURAB6E20Y_LCHQuote</v>
      </c>
      <c r="F26" s="251">
        <f>_xll.qlRateHelperRate($D26)</f>
        <v>1.6125500000000001E-2</v>
      </c>
      <c r="G26" s="251">
        <f>IF(ISERROR(_xll.qlSwapRateHelperSpread($D26)),IF(ISERROR(_xll.qlFuturesRateHelperConvexityAdjustment($D26)),"--",_xll.qlFuturesRateHelperConvexityAdjustment($D26)),_xll.qlSwapRateHelperSpread($D26))</f>
        <v>0</v>
      </c>
      <c r="H26" s="247">
        <f>_xll.qlRateHelperEarliestDate($D26)</f>
        <v>42250</v>
      </c>
      <c r="I26" s="247">
        <f>_xll.qlRateHelperMaturityDate(D26)</f>
        <v>49555</v>
      </c>
      <c r="J26" s="252">
        <f>_xll.qlRateHelperPillarDate($D26)</f>
        <v>49555</v>
      </c>
      <c r="K26" s="251">
        <v>1.6600056277755886E-2</v>
      </c>
      <c r="Q26" s="246"/>
    </row>
    <row r="27" spans="4:17" x14ac:dyDescent="0.2">
      <c r="D27" s="250" t="str">
        <v>obj_0068d</v>
      </c>
      <c r="E27" s="250" t="str">
        <f>_xll.qlRateHelperQuoteName(D27)</f>
        <v>EURAB6E25Y_LCHQuote</v>
      </c>
      <c r="F27" s="251">
        <f>_xll.qlRateHelperRate($D27)</f>
        <v>1.6433E-2</v>
      </c>
      <c r="G27" s="251">
        <f>IF(ISERROR(_xll.qlSwapRateHelperSpread($D27)),IF(ISERROR(_xll.qlFuturesRateHelperConvexityAdjustment($D27)),"--",_xll.qlFuturesRateHelperConvexityAdjustment($D27)),_xll.qlSwapRateHelperSpread($D27))</f>
        <v>0</v>
      </c>
      <c r="H27" s="247">
        <f>_xll.qlRateHelperEarliestDate($D27)</f>
        <v>42250</v>
      </c>
      <c r="I27" s="247">
        <f>_xll.qlRateHelperMaturityDate(D27)</f>
        <v>51382</v>
      </c>
      <c r="J27" s="252">
        <f>_xll.qlRateHelperPillarDate($D27)</f>
        <v>51382</v>
      </c>
      <c r="K27" s="251">
        <v>1.6848687226770919E-2</v>
      </c>
      <c r="Q27" s="246"/>
    </row>
    <row r="28" spans="4:17" x14ac:dyDescent="0.2">
      <c r="D28" s="250" t="str">
        <v>obj_00691</v>
      </c>
      <c r="E28" s="250" t="str">
        <f>_xll.qlRateHelperQuoteName(D28)</f>
        <v>EURAB6E30Y_LCHQuote</v>
      </c>
      <c r="F28" s="251">
        <f>_xll.qlRateHelperRate($D28)</f>
        <v>1.6500500000000001E-2</v>
      </c>
      <c r="G28" s="251">
        <f>IF(ISERROR(_xll.qlSwapRateHelperSpread($D28)),IF(ISERROR(_xll.qlFuturesRateHelperConvexityAdjustment($D28)),"--",_xll.qlFuturesRateHelperConvexityAdjustment($D28)),_xll.qlSwapRateHelperSpread($D28))</f>
        <v>0</v>
      </c>
      <c r="H28" s="247">
        <f>_xll.qlRateHelperEarliestDate($D28)</f>
        <v>42250</v>
      </c>
      <c r="I28" s="247">
        <f>_xll.qlRateHelperMaturityDate(D28)</f>
        <v>53209</v>
      </c>
      <c r="J28" s="252">
        <f>_xll.qlRateHelperPillarDate($D28)</f>
        <v>53209</v>
      </c>
      <c r="K28" s="251">
        <v>1.6840886069504114E-2</v>
      </c>
      <c r="Q28" s="246"/>
    </row>
    <row r="29" spans="4:17" x14ac:dyDescent="0.2">
      <c r="D29" s="250" t="str">
        <v>obj_00682</v>
      </c>
      <c r="E29" s="250" t="str">
        <f>_xll.qlRateHelperQuoteName(D29)</f>
        <v>EURAB6E40Y_LCHQuote</v>
      </c>
      <c r="F29" s="251">
        <f>_xll.qlRateHelperRate($D29)</f>
        <v>1.6621E-2</v>
      </c>
      <c r="G29" s="251">
        <f>IF(ISERROR(_xll.qlSwapRateHelperSpread($D29)),IF(ISERROR(_xll.qlFuturesRateHelperConvexityAdjustment($D29)),"--",_xll.qlFuturesRateHelperConvexityAdjustment($D29)),_xll.qlSwapRateHelperSpread($D29))</f>
        <v>0</v>
      </c>
      <c r="H29" s="247">
        <f>_xll.qlRateHelperEarliestDate($D29)</f>
        <v>42250</v>
      </c>
      <c r="I29" s="247">
        <f>_xll.qlRateHelperMaturityDate(D29)</f>
        <v>56860</v>
      </c>
      <c r="J29" s="252">
        <f>_xll.qlRateHelperPillarDate($D29)</f>
        <v>56860</v>
      </c>
      <c r="K29" s="251">
        <v>1.687924092409104E-2</v>
      </c>
      <c r="Q29" s="246"/>
    </row>
    <row r="30" spans="4:17" x14ac:dyDescent="0.2">
      <c r="D30" s="250" t="str">
        <v>obj_0068a</v>
      </c>
      <c r="E30" s="250" t="str">
        <f>_xll.qlRateHelperQuoteName(D30)</f>
        <v>EURAB6E50Y_LCHQuote</v>
      </c>
      <c r="F30" s="251">
        <f>_xll.qlRateHelperRate($D30)</f>
        <v>1.6251000000000002E-2</v>
      </c>
      <c r="G30" s="251">
        <f>IF(ISERROR(_xll.qlSwapRateHelperSpread($D30)),IF(ISERROR(_xll.qlFuturesRateHelperConvexityAdjustment($D30)),"--",_xll.qlFuturesRateHelperConvexityAdjustment($D30)),_xll.qlSwapRateHelperSpread($D30))</f>
        <v>0</v>
      </c>
      <c r="H30" s="247">
        <f>_xll.qlRateHelperEarliestDate($D30)</f>
        <v>42250</v>
      </c>
      <c r="I30" s="247">
        <f>_xll.qlRateHelperMaturityDate(D30)</f>
        <v>60513</v>
      </c>
      <c r="J30" s="252">
        <f>_xll.qlRateHelperPillarDate($D30)</f>
        <v>60513</v>
      </c>
      <c r="K30" s="251">
        <v>1.626538203977354E-2</v>
      </c>
      <c r="Q30" s="246"/>
    </row>
    <row r="31" spans="4:17" x14ac:dyDescent="0.2">
      <c r="D31" s="250" t="str">
        <v>obj_0068f</v>
      </c>
      <c r="E31" s="250" t="str">
        <f>_xll.qlRateHelperQuoteName(D31)</f>
        <v>EURAB6E60Y_LCHQuote</v>
      </c>
      <c r="F31" s="251">
        <f>_xll.qlRateHelperRate($D31)</f>
        <v>1.6047499999999999E-2</v>
      </c>
      <c r="G31" s="251">
        <f>IF(ISERROR(_xll.qlSwapRateHelperSpread($D31)),IF(ISERROR(_xll.qlFuturesRateHelperConvexityAdjustment($D31)),"--",_xll.qlFuturesRateHelperConvexityAdjustment($D31)),_xll.qlSwapRateHelperSpread($D31))</f>
        <v>0</v>
      </c>
      <c r="H31" s="247">
        <f>_xll.qlRateHelperEarliestDate($D31)</f>
        <v>42250</v>
      </c>
      <c r="I31" s="247">
        <f>_xll.qlRateHelperMaturityDate(D31)</f>
        <v>64165</v>
      </c>
      <c r="J31" s="252">
        <f>_xll.qlRateHelperPillarDate($D31)</f>
        <v>64165</v>
      </c>
      <c r="K31" s="251">
        <v>1.5925933435355477E-2</v>
      </c>
      <c r="Q31" s="246"/>
    </row>
    <row r="32" spans="4:17" x14ac:dyDescent="0.2">
      <c r="D32" s="250" t="e">
        <v>#N/A</v>
      </c>
      <c r="E32" s="250" t="e">
        <f>_xll.qlRateHelperQuoteName(D32)</f>
        <v>#VALUE!</v>
      </c>
      <c r="F32" s="251" t="e">
        <f>_xll.qlRateHelperRate($D32)</f>
        <v>#VALUE!</v>
      </c>
      <c r="G32" s="251" t="str">
        <f>IF(ISERROR(_xll.qlSwapRateHelperSpread($D32)),IF(ISERROR(_xll.qlFuturesRateHelperConvexityAdjustment($D32)),"--",_xll.qlFuturesRateHelperConvexityAdjustment($D32)),_xll.qlSwapRateHelperSpread($D32))</f>
        <v>--</v>
      </c>
      <c r="H32" s="247" t="e">
        <f>_xll.qlRateHelperEarliestDate($D32)</f>
        <v>#VALUE!</v>
      </c>
      <c r="I32" s="247" t="e">
        <f>_xll.qlRateHelperMaturityDate(D32)</f>
        <v>#VALUE!</v>
      </c>
      <c r="J32" s="252" t="e">
        <f>_xll.qlRateHelperPillarDate($D32)</f>
        <v>#VALUE!</v>
      </c>
      <c r="K32" s="251" t="e">
        <v>#N/A</v>
      </c>
      <c r="Q32" s="246"/>
    </row>
    <row r="33" spans="4:17" x14ac:dyDescent="0.2">
      <c r="D33" s="250" t="e">
        <v>#N/A</v>
      </c>
      <c r="E33" s="250" t="e">
        <f>_xll.qlRateHelperQuoteName(D33)</f>
        <v>#VALUE!</v>
      </c>
      <c r="F33" s="251" t="e">
        <f>_xll.qlRateHelperRate($D33)</f>
        <v>#VALUE!</v>
      </c>
      <c r="G33" s="251" t="str">
        <f>IF(ISERROR(_xll.qlSwapRateHelperSpread($D33)),IF(ISERROR(_xll.qlFuturesRateHelperConvexityAdjustment($D33)),"--",_xll.qlFuturesRateHelperConvexityAdjustment($D33)),_xll.qlSwapRateHelperSpread($D33))</f>
        <v>--</v>
      </c>
      <c r="H33" s="247" t="e">
        <f>_xll.qlRateHelperEarliestDate($D33)</f>
        <v>#VALUE!</v>
      </c>
      <c r="I33" s="247" t="e">
        <f>_xll.qlRateHelperMaturityDate(D33)</f>
        <v>#VALUE!</v>
      </c>
      <c r="J33" s="252" t="e">
        <f>_xll.qlRateHelperPillarDate($D33)</f>
        <v>#VALUE!</v>
      </c>
      <c r="K33" s="251" t="e">
        <v>#N/A</v>
      </c>
      <c r="Q33" s="246"/>
    </row>
    <row r="34" spans="4:17" x14ac:dyDescent="0.2">
      <c r="D34" s="250" t="e">
        <v>#N/A</v>
      </c>
      <c r="E34" s="250" t="e">
        <f>_xll.qlRateHelperQuoteName(D34)</f>
        <v>#VALUE!</v>
      </c>
      <c r="F34" s="251" t="e">
        <f>_xll.qlRateHelperRate($D34)</f>
        <v>#VALUE!</v>
      </c>
      <c r="G34" s="251" t="str">
        <f>IF(ISERROR(_xll.qlSwapRateHelperSpread($D34)),IF(ISERROR(_xll.qlFuturesRateHelperConvexityAdjustment($D34)),"--",_xll.qlFuturesRateHelperConvexityAdjustment($D34)),_xll.qlSwapRateHelperSpread($D34))</f>
        <v>--</v>
      </c>
      <c r="H34" s="247" t="e">
        <f>_xll.qlRateHelperEarliestDate($D34)</f>
        <v>#VALUE!</v>
      </c>
      <c r="I34" s="247" t="e">
        <f>_xll.qlRateHelperMaturityDate(D34)</f>
        <v>#VALUE!</v>
      </c>
      <c r="J34" s="252" t="e">
        <f>_xll.qlRateHelperPillarDate($D34)</f>
        <v>#VALUE!</v>
      </c>
      <c r="K34" s="251" t="e">
        <v>#N/A</v>
      </c>
      <c r="Q34" s="246"/>
    </row>
    <row r="35" spans="4:17" x14ac:dyDescent="0.2">
      <c r="D35" s="250" t="e">
        <v>#N/A</v>
      </c>
      <c r="E35" s="250" t="e">
        <f>_xll.qlRateHelperQuoteName(D35)</f>
        <v>#VALUE!</v>
      </c>
      <c r="F35" s="251" t="e">
        <f>_xll.qlRateHelperRate($D35)</f>
        <v>#VALUE!</v>
      </c>
      <c r="G35" s="251" t="str">
        <f>IF(ISERROR(_xll.qlSwapRateHelperSpread($D35)),IF(ISERROR(_xll.qlFuturesRateHelperConvexityAdjustment($D35)),"--",_xll.qlFuturesRateHelperConvexityAdjustment($D35)),_xll.qlSwapRateHelperSpread($D35))</f>
        <v>--</v>
      </c>
      <c r="H35" s="247" t="e">
        <f>_xll.qlRateHelperEarliestDate($D35)</f>
        <v>#VALUE!</v>
      </c>
      <c r="I35" s="247" t="e">
        <f>_xll.qlRateHelperMaturityDate(D35)</f>
        <v>#VALUE!</v>
      </c>
      <c r="J35" s="252" t="e">
        <f>_xll.qlRateHelperPillarDate($D35)</f>
        <v>#VALUE!</v>
      </c>
      <c r="K35" s="251" t="e">
        <v>#N/A</v>
      </c>
      <c r="Q35" s="246"/>
    </row>
    <row r="36" spans="4:17" x14ac:dyDescent="0.2">
      <c r="D36" s="250" t="e">
        <v>#N/A</v>
      </c>
      <c r="E36" s="250" t="e">
        <f>_xll.qlRateHelperQuoteName(D36)</f>
        <v>#VALUE!</v>
      </c>
      <c r="F36" s="251" t="e">
        <f>_xll.qlRateHelperRate($D36)</f>
        <v>#VALUE!</v>
      </c>
      <c r="G36" s="251" t="str">
        <f>IF(ISERROR(_xll.qlSwapRateHelperSpread($D36)),IF(ISERROR(_xll.qlFuturesRateHelperConvexityAdjustment($D36)),"--",_xll.qlFuturesRateHelperConvexityAdjustment($D36)),_xll.qlSwapRateHelperSpread($D36))</f>
        <v>--</v>
      </c>
      <c r="H36" s="247" t="e">
        <f>_xll.qlRateHelperEarliestDate($D36)</f>
        <v>#VALUE!</v>
      </c>
      <c r="I36" s="247" t="e">
        <f>_xll.qlRateHelperMaturityDate(D36)</f>
        <v>#VALUE!</v>
      </c>
      <c r="J36" s="252" t="e">
        <f>_xll.qlRateHelperPillarDate($D36)</f>
        <v>#VALUE!</v>
      </c>
      <c r="K36" s="251" t="e">
        <v>#N/A</v>
      </c>
      <c r="Q36" s="246"/>
    </row>
    <row r="37" spans="4:17" x14ac:dyDescent="0.2">
      <c r="D37" s="250" t="e">
        <v>#N/A</v>
      </c>
      <c r="E37" s="250" t="e">
        <f>_xll.qlRateHelperQuoteName(D37)</f>
        <v>#VALUE!</v>
      </c>
      <c r="F37" s="251" t="e">
        <f>_xll.qlRateHelperRate($D37)</f>
        <v>#VALUE!</v>
      </c>
      <c r="G37" s="251" t="str">
        <f>IF(ISERROR(_xll.qlSwapRateHelperSpread($D37)),IF(ISERROR(_xll.qlFuturesRateHelperConvexityAdjustment($D37)),"--",_xll.qlFuturesRateHelperConvexityAdjustment($D37)),_xll.qlSwapRateHelperSpread($D37))</f>
        <v>--</v>
      </c>
      <c r="H37" s="247" t="e">
        <f>_xll.qlRateHelperEarliestDate($D37)</f>
        <v>#VALUE!</v>
      </c>
      <c r="I37" s="247" t="e">
        <f>_xll.qlRateHelperMaturityDate(D37)</f>
        <v>#VALUE!</v>
      </c>
      <c r="J37" s="252" t="e">
        <f>_xll.qlRateHelperPillarDate($D37)</f>
        <v>#VALUE!</v>
      </c>
      <c r="K37" s="251" t="e">
        <v>#N/A</v>
      </c>
      <c r="Q37" s="246"/>
    </row>
    <row r="38" spans="4:17" x14ac:dyDescent="0.2">
      <c r="D38" s="250" t="e">
        <v>#N/A</v>
      </c>
      <c r="E38" s="250" t="e">
        <f>_xll.qlRateHelperQuoteName(D38)</f>
        <v>#VALUE!</v>
      </c>
      <c r="F38" s="251" t="e">
        <f>_xll.qlRateHelperRate($D38)</f>
        <v>#VALUE!</v>
      </c>
      <c r="G38" s="251" t="str">
        <f>IF(ISERROR(_xll.qlSwapRateHelperSpread($D38)),IF(ISERROR(_xll.qlFuturesRateHelperConvexityAdjustment($D38)),"--",_xll.qlFuturesRateHelperConvexityAdjustment($D38)),_xll.qlSwapRateHelperSpread($D38))</f>
        <v>--</v>
      </c>
      <c r="H38" s="247" t="e">
        <f>_xll.qlRateHelperEarliestDate($D38)</f>
        <v>#VALUE!</v>
      </c>
      <c r="I38" s="247" t="e">
        <f>_xll.qlRateHelperMaturityDate(D38)</f>
        <v>#VALUE!</v>
      </c>
      <c r="J38" s="252" t="e">
        <f>_xll.qlRateHelperPillarDate($D38)</f>
        <v>#VALUE!</v>
      </c>
      <c r="K38" s="251" t="e">
        <v>#N/A</v>
      </c>
      <c r="Q38" s="246"/>
    </row>
    <row r="39" spans="4:17" x14ac:dyDescent="0.2">
      <c r="D39" s="250" t="e">
        <v>#N/A</v>
      </c>
      <c r="E39" s="250" t="e">
        <f>_xll.qlRateHelperQuoteName(D39)</f>
        <v>#VALUE!</v>
      </c>
      <c r="F39" s="251" t="e">
        <f>_xll.qlRateHelperRate($D39)</f>
        <v>#VALUE!</v>
      </c>
      <c r="G39" s="251" t="str">
        <f>IF(ISERROR(_xll.qlSwapRateHelperSpread($D39)),IF(ISERROR(_xll.qlFuturesRateHelperConvexityAdjustment($D39)),"--",_xll.qlFuturesRateHelperConvexityAdjustment($D39)),_xll.qlSwapRateHelperSpread($D39))</f>
        <v>--</v>
      </c>
      <c r="H39" s="247" t="e">
        <f>_xll.qlRateHelperEarliestDate($D39)</f>
        <v>#VALUE!</v>
      </c>
      <c r="I39" s="247" t="e">
        <f>_xll.qlRateHelperMaturityDate(D39)</f>
        <v>#VALUE!</v>
      </c>
      <c r="J39" s="252" t="e">
        <f>_xll.qlRateHelperPillarDate($D39)</f>
        <v>#VALUE!</v>
      </c>
      <c r="K39" s="251" t="e">
        <v>#N/A</v>
      </c>
      <c r="Q39" s="246"/>
    </row>
    <row r="40" spans="4:17" x14ac:dyDescent="0.2">
      <c r="D40" s="250" t="e">
        <v>#N/A</v>
      </c>
      <c r="E40" s="250" t="e">
        <f>_xll.qlRateHelperQuoteName(D40)</f>
        <v>#VALUE!</v>
      </c>
      <c r="F40" s="251" t="e">
        <f>_xll.qlRateHelperRate($D40)</f>
        <v>#VALUE!</v>
      </c>
      <c r="G40" s="251" t="str">
        <f>IF(ISERROR(_xll.qlSwapRateHelperSpread($D40)),IF(ISERROR(_xll.qlFuturesRateHelperConvexityAdjustment($D40)),"--",_xll.qlFuturesRateHelperConvexityAdjustment($D40)),_xll.qlSwapRateHelperSpread($D40))</f>
        <v>--</v>
      </c>
      <c r="H40" s="247" t="e">
        <f>_xll.qlRateHelperEarliestDate($D40)</f>
        <v>#VALUE!</v>
      </c>
      <c r="I40" s="247" t="e">
        <f>_xll.qlRateHelperMaturityDate(D40)</f>
        <v>#VALUE!</v>
      </c>
      <c r="J40" s="252" t="e">
        <f>_xll.qlRateHelperPillarDate($D40)</f>
        <v>#VALUE!</v>
      </c>
      <c r="K40" s="251" t="e">
        <v>#N/A</v>
      </c>
    </row>
    <row r="41" spans="4:17" x14ac:dyDescent="0.2">
      <c r="D41" s="250" t="e">
        <v>#N/A</v>
      </c>
      <c r="E41" s="250" t="e">
        <f>_xll.qlRateHelperQuoteName(D41)</f>
        <v>#VALUE!</v>
      </c>
      <c r="F41" s="251" t="e">
        <f>_xll.qlRateHelperRate($D41)</f>
        <v>#VALUE!</v>
      </c>
      <c r="G41" s="251" t="str">
        <f>IF(ISERROR(_xll.qlSwapRateHelperSpread($D41)),IF(ISERROR(_xll.qlFuturesRateHelperConvexityAdjustment($D41)),"--",_xll.qlFuturesRateHelperConvexityAdjustment($D41)),_xll.qlSwapRateHelperSpread($D41))</f>
        <v>--</v>
      </c>
      <c r="H41" s="247" t="e">
        <f>_xll.qlRateHelperEarliestDate($D41)</f>
        <v>#VALUE!</v>
      </c>
      <c r="I41" s="247" t="e">
        <f>_xll.qlRateHelperMaturityDate(D41)</f>
        <v>#VALUE!</v>
      </c>
      <c r="J41" s="252" t="e">
        <f>_xll.qlRateHelperPillarDate($D41)</f>
        <v>#VALUE!</v>
      </c>
      <c r="K41" s="251" t="e">
        <v>#N/A</v>
      </c>
    </row>
    <row r="42" spans="4:17" x14ac:dyDescent="0.2">
      <c r="D42" s="250" t="e">
        <v>#N/A</v>
      </c>
      <c r="E42" s="250" t="e">
        <f>_xll.qlRateHelperQuoteName(D42)</f>
        <v>#VALUE!</v>
      </c>
      <c r="F42" s="251" t="e">
        <f>_xll.qlRateHelperRate($D42)</f>
        <v>#VALUE!</v>
      </c>
      <c r="G42" s="251" t="str">
        <f>IF(ISERROR(_xll.qlSwapRateHelperSpread($D42)),IF(ISERROR(_xll.qlFuturesRateHelperConvexityAdjustment($D42)),"--",_xll.qlFuturesRateHelperConvexityAdjustment($D42)),_xll.qlSwapRateHelperSpread($D42))</f>
        <v>--</v>
      </c>
      <c r="H42" s="247" t="e">
        <f>_xll.qlRateHelperEarliestDate($D42)</f>
        <v>#VALUE!</v>
      </c>
      <c r="I42" s="247" t="e">
        <f>_xll.qlRateHelperMaturityDate(D42)</f>
        <v>#VALUE!</v>
      </c>
      <c r="J42" s="252" t="e">
        <f>_xll.qlRateHelperPillarDate($D42)</f>
        <v>#VALUE!</v>
      </c>
      <c r="K42" s="251" t="e">
        <v>#N/A</v>
      </c>
    </row>
    <row r="43" spans="4:17" x14ac:dyDescent="0.2">
      <c r="D43" s="250" t="e">
        <v>#N/A</v>
      </c>
      <c r="E43" s="250" t="e">
        <f>_xll.qlRateHelperQuoteName(D43)</f>
        <v>#VALUE!</v>
      </c>
      <c r="F43" s="251" t="e">
        <f>_xll.qlRateHelperRate($D43)</f>
        <v>#VALUE!</v>
      </c>
      <c r="G43" s="251" t="str">
        <f>IF(ISERROR(_xll.qlSwapRateHelperSpread($D43)),IF(ISERROR(_xll.qlFuturesRateHelperConvexityAdjustment($D43)),"--",_xll.qlFuturesRateHelperConvexityAdjustment($D43)),_xll.qlSwapRateHelperSpread($D43))</f>
        <v>--</v>
      </c>
      <c r="H43" s="247" t="e">
        <f>_xll.qlRateHelperEarliestDate($D43)</f>
        <v>#VALUE!</v>
      </c>
      <c r="I43" s="247" t="e">
        <f>_xll.qlRateHelperMaturityDate(D43)</f>
        <v>#VALUE!</v>
      </c>
      <c r="J43" s="252" t="e">
        <f>_xll.qlRateHelperPillarDate($D43)</f>
        <v>#VALUE!</v>
      </c>
      <c r="K43" s="251" t="e">
        <v>#N/A</v>
      </c>
    </row>
    <row r="44" spans="4:17" x14ac:dyDescent="0.2">
      <c r="D44" s="250" t="e">
        <v>#N/A</v>
      </c>
      <c r="E44" s="250" t="e">
        <f>_xll.qlRateHelperQuoteName(D44)</f>
        <v>#VALUE!</v>
      </c>
      <c r="F44" s="251" t="e">
        <f>_xll.qlRateHelperRate($D44)</f>
        <v>#VALUE!</v>
      </c>
      <c r="G44" s="251" t="str">
        <f>IF(ISERROR(_xll.qlSwapRateHelperSpread($D44)),IF(ISERROR(_xll.qlFuturesRateHelperConvexityAdjustment($D44)),"--",_xll.qlFuturesRateHelperConvexityAdjustment($D44)),_xll.qlSwapRateHelperSpread($D44))</f>
        <v>--</v>
      </c>
      <c r="H44" s="247" t="e">
        <f>_xll.qlRateHelperEarliestDate($D44)</f>
        <v>#VALUE!</v>
      </c>
      <c r="I44" s="247" t="e">
        <f>_xll.qlRateHelperMaturityDate(D44)</f>
        <v>#VALUE!</v>
      </c>
      <c r="J44" s="252" t="e">
        <f>_xll.qlRateHelperPillarDate($D44)</f>
        <v>#VALUE!</v>
      </c>
      <c r="K44" s="251" t="e">
        <v>#N/A</v>
      </c>
    </row>
    <row r="45" spans="4:17" x14ac:dyDescent="0.2">
      <c r="D45" s="250" t="e">
        <v>#N/A</v>
      </c>
      <c r="E45" s="250" t="e">
        <f>_xll.qlRateHelperQuoteName(D45)</f>
        <v>#VALUE!</v>
      </c>
      <c r="F45" s="251" t="e">
        <f>_xll.qlRateHelperRate($D45)</f>
        <v>#VALUE!</v>
      </c>
      <c r="G45" s="251" t="str">
        <f>IF(ISERROR(_xll.qlSwapRateHelperSpread($D45)),IF(ISERROR(_xll.qlFuturesRateHelperConvexityAdjustment($D45)),"--",_xll.qlFuturesRateHelperConvexityAdjustment($D45)),_xll.qlSwapRateHelperSpread($D45))</f>
        <v>--</v>
      </c>
      <c r="H45" s="247" t="e">
        <f>_xll.qlRateHelperEarliestDate($D45)</f>
        <v>#VALUE!</v>
      </c>
      <c r="I45" s="247" t="e">
        <f>_xll.qlRateHelperMaturityDate(D45)</f>
        <v>#VALUE!</v>
      </c>
      <c r="J45" s="252" t="e">
        <f>_xll.qlRateHelperPillarDate($D45)</f>
        <v>#VALUE!</v>
      </c>
      <c r="K45" s="251" t="e">
        <v>#N/A</v>
      </c>
    </row>
    <row r="46" spans="4:17" x14ac:dyDescent="0.2">
      <c r="D46" s="250" t="e">
        <v>#N/A</v>
      </c>
      <c r="E46" s="250" t="e">
        <f>_xll.qlRateHelperQuoteName(D46)</f>
        <v>#VALUE!</v>
      </c>
      <c r="F46" s="251" t="e">
        <f>_xll.qlRateHelperRate($D46)</f>
        <v>#VALUE!</v>
      </c>
      <c r="G46" s="251" t="str">
        <f>IF(ISERROR(_xll.qlSwapRateHelperSpread($D46)),IF(ISERROR(_xll.qlFuturesRateHelperConvexityAdjustment($D46)),"--",_xll.qlFuturesRateHelperConvexityAdjustment($D46)),_xll.qlSwapRateHelperSpread($D46))</f>
        <v>--</v>
      </c>
      <c r="H46" s="247" t="e">
        <f>_xll.qlRateHelperEarliestDate($D46)</f>
        <v>#VALUE!</v>
      </c>
      <c r="I46" s="247" t="e">
        <f>_xll.qlRateHelperMaturityDate(D46)</f>
        <v>#VALUE!</v>
      </c>
      <c r="J46" s="252" t="e">
        <f>_xll.qlRateHelperPillarDate($D46)</f>
        <v>#VALUE!</v>
      </c>
      <c r="K46" s="251" t="e">
        <v>#N/A</v>
      </c>
    </row>
    <row r="47" spans="4:17" x14ac:dyDescent="0.2">
      <c r="D47" s="250" t="e">
        <v>#N/A</v>
      </c>
      <c r="E47" s="250" t="e">
        <f>_xll.qlRateHelperQuoteName(D47)</f>
        <v>#VALUE!</v>
      </c>
      <c r="F47" s="251" t="e">
        <f>_xll.qlRateHelperRate($D47)</f>
        <v>#VALUE!</v>
      </c>
      <c r="G47" s="251" t="str">
        <f>IF(ISERROR(_xll.qlSwapRateHelperSpread($D47)),IF(ISERROR(_xll.qlFuturesRateHelperConvexityAdjustment($D47)),"--",_xll.qlFuturesRateHelperConvexityAdjustment($D47)),_xll.qlSwapRateHelperSpread($D47))</f>
        <v>--</v>
      </c>
      <c r="H47" s="247" t="e">
        <f>_xll.qlRateHelperEarliestDate($D47)</f>
        <v>#VALUE!</v>
      </c>
      <c r="I47" s="247" t="e">
        <f>_xll.qlRateHelperMaturityDate(D47)</f>
        <v>#VALUE!</v>
      </c>
      <c r="J47" s="252" t="e">
        <f>_xll.qlRateHelperPillarDate($D47)</f>
        <v>#VALUE!</v>
      </c>
      <c r="K47" s="251" t="e">
        <v>#N/A</v>
      </c>
    </row>
    <row r="48" spans="4:17" x14ac:dyDescent="0.2">
      <c r="D48" s="250" t="e">
        <v>#N/A</v>
      </c>
      <c r="E48" s="250" t="e">
        <f>_xll.qlRateHelperQuoteName(D48)</f>
        <v>#VALUE!</v>
      </c>
      <c r="F48" s="251" t="e">
        <f>_xll.qlRateHelperRate($D48)</f>
        <v>#VALUE!</v>
      </c>
      <c r="G48" s="251" t="str">
        <f>IF(ISERROR(_xll.qlSwapRateHelperSpread($D48)),IF(ISERROR(_xll.qlFuturesRateHelperConvexityAdjustment($D48)),"--",_xll.qlFuturesRateHelperConvexityAdjustment($D48)),_xll.qlSwapRateHelperSpread($D48))</f>
        <v>--</v>
      </c>
      <c r="H48" s="247" t="e">
        <f>_xll.qlRateHelperEarliestDate($D48)</f>
        <v>#VALUE!</v>
      </c>
      <c r="I48" s="247" t="e">
        <f>_xll.qlRateHelperMaturityDate(D48)</f>
        <v>#VALUE!</v>
      </c>
      <c r="J48" s="252" t="e">
        <f>_xll.qlRateHelperPillarDate($D48)</f>
        <v>#VALUE!</v>
      </c>
      <c r="K48" s="251" t="e">
        <v>#N/A</v>
      </c>
    </row>
    <row r="49" spans="4:11" x14ac:dyDescent="0.2">
      <c r="D49" s="250" t="e">
        <v>#N/A</v>
      </c>
      <c r="E49" s="250" t="e">
        <f>_xll.qlRateHelperQuoteName(D49)</f>
        <v>#VALUE!</v>
      </c>
      <c r="F49" s="251" t="e">
        <f>_xll.qlRateHelperRate($D49)</f>
        <v>#VALUE!</v>
      </c>
      <c r="G49" s="251" t="str">
        <f>IF(ISERROR(_xll.qlSwapRateHelperSpread($D49)),IF(ISERROR(_xll.qlFuturesRateHelperConvexityAdjustment($D49)),"--",_xll.qlFuturesRateHelperConvexityAdjustment($D49)),_xll.qlSwapRateHelperSpread($D49))</f>
        <v>--</v>
      </c>
      <c r="H49" s="247" t="e">
        <f>_xll.qlRateHelperEarliestDate($D49)</f>
        <v>#VALUE!</v>
      </c>
      <c r="I49" s="247" t="e">
        <f>_xll.qlRateHelperMaturityDate(D49)</f>
        <v>#VALUE!</v>
      </c>
      <c r="J49" s="252" t="e">
        <f>_xll.qlRateHelperPillarDate($D49)</f>
        <v>#VALUE!</v>
      </c>
      <c r="K49" s="251" t="e">
        <v>#N/A</v>
      </c>
    </row>
    <row r="50" spans="4:11" x14ac:dyDescent="0.2">
      <c r="D50" s="250" t="e">
        <v>#N/A</v>
      </c>
      <c r="E50" s="250" t="e">
        <f>_xll.qlRateHelperQuoteName(D50)</f>
        <v>#VALUE!</v>
      </c>
      <c r="F50" s="251" t="e">
        <f>_xll.qlRateHelperRate($D50)</f>
        <v>#VALUE!</v>
      </c>
      <c r="G50" s="251" t="str">
        <f>IF(ISERROR(_xll.qlSwapRateHelperSpread($D50)),IF(ISERROR(_xll.qlFuturesRateHelperConvexityAdjustment($D50)),"--",_xll.qlFuturesRateHelperConvexityAdjustment($D50)),_xll.qlSwapRateHelperSpread($D50))</f>
        <v>--</v>
      </c>
      <c r="H50" s="247" t="e">
        <f>_xll.qlRateHelperEarliestDate($D50)</f>
        <v>#VALUE!</v>
      </c>
      <c r="I50" s="247" t="e">
        <f>_xll.qlRateHelperMaturityDate(D50)</f>
        <v>#VALUE!</v>
      </c>
      <c r="J50" s="252" t="e">
        <f>_xll.qlRateHelperPillarDate($D50)</f>
        <v>#VALUE!</v>
      </c>
      <c r="K50" s="251" t="e">
        <v>#N/A</v>
      </c>
    </row>
    <row r="51" spans="4:11" x14ac:dyDescent="0.2">
      <c r="D51" s="250" t="e">
        <v>#N/A</v>
      </c>
      <c r="E51" s="250" t="e">
        <f>_xll.qlRateHelperQuoteName(D51)</f>
        <v>#VALUE!</v>
      </c>
      <c r="F51" s="251" t="e">
        <f>_xll.qlRateHelperRate($D51)</f>
        <v>#VALUE!</v>
      </c>
      <c r="G51" s="251" t="str">
        <f>IF(ISERROR(_xll.qlSwapRateHelperSpread($D51)),IF(ISERROR(_xll.qlFuturesRateHelperConvexityAdjustment($D51)),"--",_xll.qlFuturesRateHelperConvexityAdjustment($D51)),_xll.qlSwapRateHelperSpread($D51))</f>
        <v>--</v>
      </c>
      <c r="H51" s="247" t="e">
        <f>_xll.qlRateHelperEarliestDate($D51)</f>
        <v>#VALUE!</v>
      </c>
      <c r="I51" s="247" t="e">
        <f>_xll.qlRateHelperMaturityDate(D51)</f>
        <v>#VALUE!</v>
      </c>
      <c r="J51" s="252" t="e">
        <f>_xll.qlRateHelperPillarDate($D51)</f>
        <v>#VALUE!</v>
      </c>
      <c r="K51" s="251" t="e">
        <v>#N/A</v>
      </c>
    </row>
    <row r="52" spans="4:11" x14ac:dyDescent="0.2">
      <c r="D52" s="250" t="e">
        <v>#N/A</v>
      </c>
      <c r="E52" s="250" t="e">
        <f>_xll.qlRateHelperQuoteName(D52)</f>
        <v>#VALUE!</v>
      </c>
      <c r="F52" s="251" t="e">
        <f>_xll.qlRateHelperRate($D52)</f>
        <v>#VALUE!</v>
      </c>
      <c r="G52" s="251" t="str">
        <f>IF(ISERROR(_xll.qlSwapRateHelperSpread($D52)),IF(ISERROR(_xll.qlFuturesRateHelperConvexityAdjustment($D52)),"--",_xll.qlFuturesRateHelperConvexityAdjustment($D52)),_xll.qlSwapRateHelperSpread($D52))</f>
        <v>--</v>
      </c>
      <c r="H52" s="247" t="e">
        <f>_xll.qlRateHelperEarliestDate($D52)</f>
        <v>#VALUE!</v>
      </c>
      <c r="I52" s="247" t="e">
        <f>_xll.qlRateHelperMaturityDate(D52)</f>
        <v>#VALUE!</v>
      </c>
      <c r="J52" s="252" t="e">
        <f>_xll.qlRateHelperPillarDate($D52)</f>
        <v>#VALUE!</v>
      </c>
      <c r="K52" s="251" t="e">
        <v>#N/A</v>
      </c>
    </row>
    <row r="53" spans="4:11" x14ac:dyDescent="0.2">
      <c r="D53" s="250" t="e">
        <v>#N/A</v>
      </c>
      <c r="E53" s="250" t="e">
        <f>_xll.qlRateHelperQuoteName(D53)</f>
        <v>#VALUE!</v>
      </c>
      <c r="F53" s="251" t="e">
        <f>_xll.qlRateHelperRate($D53)</f>
        <v>#VALUE!</v>
      </c>
      <c r="G53" s="251" t="str">
        <f>IF(ISERROR(_xll.qlSwapRateHelperSpread($D53)),IF(ISERROR(_xll.qlFuturesRateHelperConvexityAdjustment($D53)),"--",_xll.qlFuturesRateHelperConvexityAdjustment($D53)),_xll.qlSwapRateHelperSpread($D53))</f>
        <v>--</v>
      </c>
      <c r="H53" s="247" t="e">
        <f>_xll.qlRateHelperEarliestDate($D53)</f>
        <v>#VALUE!</v>
      </c>
      <c r="I53" s="247" t="e">
        <f>_xll.qlRateHelperMaturityDate(D53)</f>
        <v>#VALUE!</v>
      </c>
      <c r="J53" s="252" t="e">
        <f>_xll.qlRateHelperPillarDate($D53)</f>
        <v>#VALUE!</v>
      </c>
      <c r="K53" s="251" t="e">
        <v>#N/A</v>
      </c>
    </row>
    <row r="54" spans="4:11" x14ac:dyDescent="0.2">
      <c r="D54" s="250" t="e">
        <v>#N/A</v>
      </c>
      <c r="E54" s="250" t="e">
        <f>_xll.qlRateHelperQuoteName(D54)</f>
        <v>#VALUE!</v>
      </c>
      <c r="F54" s="251" t="e">
        <f>_xll.qlRateHelperRate($D54)</f>
        <v>#VALUE!</v>
      </c>
      <c r="G54" s="251" t="str">
        <f>IF(ISERROR(_xll.qlSwapRateHelperSpread($D54)),IF(ISERROR(_xll.qlFuturesRateHelperConvexityAdjustment($D54)),"--",_xll.qlFuturesRateHelperConvexityAdjustment($D54)),_xll.qlSwapRateHelperSpread($D54))</f>
        <v>--</v>
      </c>
      <c r="H54" s="247" t="e">
        <f>_xll.qlRateHelperEarliestDate($D54)</f>
        <v>#VALUE!</v>
      </c>
      <c r="I54" s="247" t="e">
        <f>_xll.qlRateHelperMaturityDate(D54)</f>
        <v>#VALUE!</v>
      </c>
      <c r="J54" s="252" t="e">
        <f>_xll.qlRateHelperPillarDate($D54)</f>
        <v>#VALUE!</v>
      </c>
      <c r="K54" s="251" t="e">
        <v>#N/A</v>
      </c>
    </row>
    <row r="55" spans="4:11" x14ac:dyDescent="0.2">
      <c r="D55" s="250" t="e">
        <v>#N/A</v>
      </c>
      <c r="E55" s="250" t="e">
        <f>_xll.qlRateHelperQuoteName(D55)</f>
        <v>#VALUE!</v>
      </c>
      <c r="F55" s="251" t="e">
        <f>_xll.qlRateHelperRate($D55)</f>
        <v>#VALUE!</v>
      </c>
      <c r="G55" s="251" t="str">
        <f>IF(ISERROR(_xll.qlSwapRateHelperSpread($D55)),IF(ISERROR(_xll.qlFuturesRateHelperConvexityAdjustment($D55)),"--",_xll.qlFuturesRateHelperConvexityAdjustment($D55)),_xll.qlSwapRateHelperSpread($D55))</f>
        <v>--</v>
      </c>
      <c r="H55" s="247" t="e">
        <f>_xll.qlRateHelperEarliestDate($D55)</f>
        <v>#VALUE!</v>
      </c>
      <c r="I55" s="247" t="e">
        <f>_xll.qlRateHelperMaturityDate(D55)</f>
        <v>#VALUE!</v>
      </c>
      <c r="J55" s="252" t="e">
        <f>_xll.qlRateHelperPillarDate($D55)</f>
        <v>#VALUE!</v>
      </c>
      <c r="K55" s="251" t="e">
        <v>#N/A</v>
      </c>
    </row>
    <row r="56" spans="4:11" x14ac:dyDescent="0.2">
      <c r="D56" s="250" t="e">
        <v>#N/A</v>
      </c>
      <c r="E56" s="250" t="e">
        <f>_xll.qlRateHelperQuoteName(D56)</f>
        <v>#VALUE!</v>
      </c>
      <c r="F56" s="251" t="e">
        <f>_xll.qlRateHelperRate($D56)</f>
        <v>#VALUE!</v>
      </c>
      <c r="G56" s="251" t="str">
        <f>IF(ISERROR(_xll.qlSwapRateHelperSpread($D56)),IF(ISERROR(_xll.qlFuturesRateHelperConvexityAdjustment($D56)),"--",_xll.qlFuturesRateHelperConvexityAdjustment($D56)),_xll.qlSwapRateHelperSpread($D56))</f>
        <v>--</v>
      </c>
      <c r="H56" s="247" t="e">
        <f>_xll.qlRateHelperEarliestDate($D56)</f>
        <v>#VALUE!</v>
      </c>
      <c r="I56" s="247" t="e">
        <f>_xll.qlRateHelperMaturityDate(D56)</f>
        <v>#VALUE!</v>
      </c>
      <c r="J56" s="252" t="e">
        <f>_xll.qlRateHelperPillarDate($D56)</f>
        <v>#VALUE!</v>
      </c>
      <c r="K56" s="251" t="e">
        <v>#N/A</v>
      </c>
    </row>
    <row r="57" spans="4:11" x14ac:dyDescent="0.2">
      <c r="D57" s="250" t="e">
        <v>#N/A</v>
      </c>
      <c r="E57" s="250" t="e">
        <f>_xll.qlRateHelperQuoteName(D57)</f>
        <v>#VALUE!</v>
      </c>
      <c r="F57" s="251" t="e">
        <f>_xll.qlRateHelperRate($D57)</f>
        <v>#VALUE!</v>
      </c>
      <c r="G57" s="251" t="str">
        <f>IF(ISERROR(_xll.qlSwapRateHelperSpread($D57)),IF(ISERROR(_xll.qlFuturesRateHelperConvexityAdjustment($D57)),"--",_xll.qlFuturesRateHelperConvexityAdjustment($D57)),_xll.qlSwapRateHelperSpread($D57))</f>
        <v>--</v>
      </c>
      <c r="H57" s="247" t="e">
        <f>_xll.qlRateHelperEarliestDate($D57)</f>
        <v>#VALUE!</v>
      </c>
      <c r="I57" s="247" t="e">
        <f>_xll.qlRateHelperMaturityDate(D57)</f>
        <v>#VALUE!</v>
      </c>
      <c r="J57" s="252" t="e">
        <f>_xll.qlRateHelperPillarDate($D57)</f>
        <v>#VALUE!</v>
      </c>
      <c r="K57" s="251" t="e">
        <v>#N/A</v>
      </c>
    </row>
    <row r="58" spans="4:11" x14ac:dyDescent="0.2">
      <c r="D58" s="250" t="e">
        <v>#N/A</v>
      </c>
      <c r="E58" s="250" t="e">
        <f>_xll.qlRateHelperQuoteName(D58)</f>
        <v>#VALUE!</v>
      </c>
      <c r="F58" s="251" t="e">
        <f>_xll.qlRateHelperRate($D58)</f>
        <v>#VALUE!</v>
      </c>
      <c r="G58" s="251" t="str">
        <f>IF(ISERROR(_xll.qlSwapRateHelperSpread($D58)),IF(ISERROR(_xll.qlFuturesRateHelperConvexityAdjustment($D58)),"--",_xll.qlFuturesRateHelperConvexityAdjustment($D58)),_xll.qlSwapRateHelperSpread($D58))</f>
        <v>--</v>
      </c>
      <c r="H58" s="247" t="e">
        <f>_xll.qlRateHelperEarliestDate($D58)</f>
        <v>#VALUE!</v>
      </c>
      <c r="I58" s="247" t="e">
        <f>_xll.qlRateHelperMaturityDate(D58)</f>
        <v>#VALUE!</v>
      </c>
      <c r="J58" s="252" t="e">
        <f>_xll.qlRateHelperPillarDate($D58)</f>
        <v>#VALUE!</v>
      </c>
      <c r="K58" s="251" t="e">
        <v>#N/A</v>
      </c>
    </row>
    <row r="59" spans="4:11" x14ac:dyDescent="0.2">
      <c r="D59" s="250" t="e">
        <v>#N/A</v>
      </c>
      <c r="E59" s="250" t="e">
        <f>_xll.qlRateHelperQuoteName(D59)</f>
        <v>#VALUE!</v>
      </c>
      <c r="F59" s="251" t="e">
        <f>_xll.qlRateHelperRate($D59)</f>
        <v>#VALUE!</v>
      </c>
      <c r="G59" s="251" t="str">
        <f>IF(ISERROR(_xll.qlSwapRateHelperSpread($D59)),IF(ISERROR(_xll.qlFuturesRateHelperConvexityAdjustment($D59)),"--",_xll.qlFuturesRateHelperConvexityAdjustment($D59)),_xll.qlSwapRateHelperSpread($D59))</f>
        <v>--</v>
      </c>
      <c r="H59" s="247" t="e">
        <f>_xll.qlRateHelperEarliestDate($D59)</f>
        <v>#VALUE!</v>
      </c>
      <c r="I59" s="247" t="e">
        <f>_xll.qlRateHelperMaturityDate(D59)</f>
        <v>#VALUE!</v>
      </c>
      <c r="J59" s="252" t="e">
        <f>_xll.qlRateHelperPillarDate($D59)</f>
        <v>#VALUE!</v>
      </c>
      <c r="K59" s="251" t="e">
        <v>#N/A</v>
      </c>
    </row>
    <row r="60" spans="4:11" x14ac:dyDescent="0.2">
      <c r="D60" s="250" t="e">
        <v>#N/A</v>
      </c>
      <c r="E60" s="250" t="e">
        <f>_xll.qlRateHelperQuoteName(D60)</f>
        <v>#VALUE!</v>
      </c>
      <c r="F60" s="251" t="e">
        <f>_xll.qlRateHelperRate($D60)</f>
        <v>#VALUE!</v>
      </c>
      <c r="G60" s="251" t="str">
        <f>IF(ISERROR(_xll.qlSwapRateHelperSpread($D60)),IF(ISERROR(_xll.qlFuturesRateHelperConvexityAdjustment($D60)),"--",_xll.qlFuturesRateHelperConvexityAdjustment($D60)),_xll.qlSwapRateHelperSpread($D60))</f>
        <v>--</v>
      </c>
      <c r="H60" s="247" t="e">
        <f>_xll.qlRateHelperEarliestDate($D60)</f>
        <v>#VALUE!</v>
      </c>
      <c r="I60" s="247" t="e">
        <f>_xll.qlRateHelperMaturityDate(D60)</f>
        <v>#VALUE!</v>
      </c>
      <c r="J60" s="252" t="e">
        <f>_xll.qlRateHelperPillarDate($D60)</f>
        <v>#VALUE!</v>
      </c>
      <c r="K60" s="251" t="e">
        <v>#N/A</v>
      </c>
    </row>
    <row r="61" spans="4:11" x14ac:dyDescent="0.2">
      <c r="D61" s="250" t="e">
        <v>#N/A</v>
      </c>
      <c r="E61" s="250" t="e">
        <f>_xll.qlRateHelperQuoteName(D61)</f>
        <v>#VALUE!</v>
      </c>
      <c r="F61" s="251" t="e">
        <f>_xll.qlRateHelperRate($D61)</f>
        <v>#VALUE!</v>
      </c>
      <c r="G61" s="251" t="str">
        <f>IF(ISERROR(_xll.qlSwapRateHelperSpread($D61)),IF(ISERROR(_xll.qlFuturesRateHelperConvexityAdjustment($D61)),"--",_xll.qlFuturesRateHelperConvexityAdjustment($D61)),_xll.qlSwapRateHelperSpread($D61))</f>
        <v>--</v>
      </c>
      <c r="H61" s="247" t="e">
        <f>_xll.qlRateHelperEarliestDate($D61)</f>
        <v>#VALUE!</v>
      </c>
      <c r="I61" s="247" t="e">
        <f>_xll.qlRateHelperMaturityDate(D61)</f>
        <v>#VALUE!</v>
      </c>
      <c r="J61" s="252" t="e">
        <f>_xll.qlRateHelperPillarDate($D61)</f>
        <v>#VALUE!</v>
      </c>
      <c r="K61" s="251" t="e">
        <v>#N/A</v>
      </c>
    </row>
    <row r="62" spans="4:11" x14ac:dyDescent="0.2">
      <c r="D62" s="250" t="e">
        <v>#N/A</v>
      </c>
      <c r="E62" s="250" t="e">
        <f>_xll.qlRateHelperQuoteName(D62)</f>
        <v>#VALUE!</v>
      </c>
      <c r="F62" s="251" t="e">
        <f>_xll.qlRateHelperRate($D62)</f>
        <v>#VALUE!</v>
      </c>
      <c r="G62" s="251" t="str">
        <f>IF(ISERROR(_xll.qlSwapRateHelperSpread($D62)),IF(ISERROR(_xll.qlFuturesRateHelperConvexityAdjustment($D62)),"--",_xll.qlFuturesRateHelperConvexityAdjustment($D62)),_xll.qlSwapRateHelperSpread($D62))</f>
        <v>--</v>
      </c>
      <c r="H62" s="247" t="e">
        <f>_xll.qlRateHelperEarliestDate($D62)</f>
        <v>#VALUE!</v>
      </c>
      <c r="I62" s="247" t="e">
        <f>_xll.qlRateHelperMaturityDate(D62)</f>
        <v>#VALUE!</v>
      </c>
      <c r="J62" s="252" t="e">
        <f>_xll.qlRateHelperPillarDate($D62)</f>
        <v>#VALUE!</v>
      </c>
      <c r="K62" s="251" t="e">
        <v>#N/A</v>
      </c>
    </row>
    <row r="63" spans="4:11" x14ac:dyDescent="0.2">
      <c r="D63" s="250" t="e">
        <v>#N/A</v>
      </c>
      <c r="E63" s="250" t="e">
        <f>_xll.qlRateHelperQuoteName(D63)</f>
        <v>#VALUE!</v>
      </c>
      <c r="F63" s="251" t="e">
        <f>_xll.qlRateHelperRate($D63)</f>
        <v>#VALUE!</v>
      </c>
      <c r="G63" s="251" t="str">
        <f>IF(ISERROR(_xll.qlSwapRateHelperSpread($D63)),IF(ISERROR(_xll.qlFuturesRateHelperConvexityAdjustment($D63)),"--",_xll.qlFuturesRateHelperConvexityAdjustment($D63)),_xll.qlSwapRateHelperSpread($D63))</f>
        <v>--</v>
      </c>
      <c r="H63" s="247" t="e">
        <f>_xll.qlRateHelperEarliestDate($D63)</f>
        <v>#VALUE!</v>
      </c>
      <c r="I63" s="247" t="e">
        <f>_xll.qlRateHelperMaturityDate(D63)</f>
        <v>#VALUE!</v>
      </c>
      <c r="J63" s="252" t="e">
        <f>_xll.qlRateHelperPillarDate($D63)</f>
        <v>#VALUE!</v>
      </c>
      <c r="K63" s="251" t="e">
        <v>#N/A</v>
      </c>
    </row>
    <row r="64" spans="4:11" x14ac:dyDescent="0.2">
      <c r="D64" s="250" t="e">
        <v>#N/A</v>
      </c>
      <c r="E64" s="250" t="e">
        <f>_xll.qlRateHelperQuoteName(D64)</f>
        <v>#VALUE!</v>
      </c>
      <c r="F64" s="251" t="e">
        <f>_xll.qlRateHelperRate($D64)</f>
        <v>#VALUE!</v>
      </c>
      <c r="G64" s="251" t="str">
        <f>IF(ISERROR(_xll.qlSwapRateHelperSpread($D64)),IF(ISERROR(_xll.qlFuturesRateHelperConvexityAdjustment($D64)),"--",_xll.qlFuturesRateHelperConvexityAdjustment($D64)),_xll.qlSwapRateHelperSpread($D64))</f>
        <v>--</v>
      </c>
      <c r="H64" s="247" t="e">
        <f>_xll.qlRateHelperEarliestDate($D64)</f>
        <v>#VALUE!</v>
      </c>
      <c r="I64" s="247" t="e">
        <f>_xll.qlRateHelperMaturityDate(D64)</f>
        <v>#VALUE!</v>
      </c>
      <c r="J64" s="252" t="e">
        <f>_xll.qlRateHelperPillarDate($D64)</f>
        <v>#VALUE!</v>
      </c>
      <c r="K64" s="251" t="e">
        <v>#N/A</v>
      </c>
    </row>
    <row r="65" spans="4:11" x14ac:dyDescent="0.2">
      <c r="D65" s="250" t="e">
        <v>#N/A</v>
      </c>
      <c r="E65" s="250" t="e">
        <f>_xll.qlRateHelperQuoteName(D65)</f>
        <v>#VALUE!</v>
      </c>
      <c r="F65" s="251" t="e">
        <f>_xll.qlRateHelperRate($D65)</f>
        <v>#VALUE!</v>
      </c>
      <c r="G65" s="251" t="str">
        <f>IF(ISERROR(_xll.qlSwapRateHelperSpread($D65)),IF(ISERROR(_xll.qlFuturesRateHelperConvexityAdjustment($D65)),"--",_xll.qlFuturesRateHelperConvexityAdjustment($D65)),_xll.qlSwapRateHelperSpread($D65))</f>
        <v>--</v>
      </c>
      <c r="H65" s="247" t="e">
        <f>_xll.qlRateHelperEarliestDate($D65)</f>
        <v>#VALUE!</v>
      </c>
      <c r="I65" s="247" t="e">
        <f>_xll.qlRateHelperMaturityDate(D65)</f>
        <v>#VALUE!</v>
      </c>
      <c r="J65" s="252" t="e">
        <f>_xll.qlRateHelperPillarDate($D65)</f>
        <v>#VALUE!</v>
      </c>
      <c r="K65" s="251" t="e">
        <v>#N/A</v>
      </c>
    </row>
    <row r="66" spans="4:11" x14ac:dyDescent="0.2">
      <c r="D66" s="250" t="e">
        <v>#N/A</v>
      </c>
      <c r="E66" s="250" t="e">
        <f>_xll.qlRateHelperQuoteName(D66)</f>
        <v>#VALUE!</v>
      </c>
      <c r="F66" s="251" t="e">
        <f>_xll.qlRateHelperRate($D66)</f>
        <v>#VALUE!</v>
      </c>
      <c r="G66" s="251" t="str">
        <f>IF(ISERROR(_xll.qlSwapRateHelperSpread($D66)),IF(ISERROR(_xll.qlFuturesRateHelperConvexityAdjustment($D66)),"--",_xll.qlFuturesRateHelperConvexityAdjustment($D66)),_xll.qlSwapRateHelperSpread($D66))</f>
        <v>--</v>
      </c>
      <c r="H66" s="247" t="e">
        <f>_xll.qlRateHelperEarliestDate($D66)</f>
        <v>#VALUE!</v>
      </c>
      <c r="I66" s="247" t="e">
        <f>_xll.qlRateHelperMaturityDate(D66)</f>
        <v>#VALUE!</v>
      </c>
      <c r="J66" s="252" t="e">
        <f>_xll.qlRateHelperPillarDate($D66)</f>
        <v>#VALUE!</v>
      </c>
      <c r="K66" s="251" t="e">
        <v>#N/A</v>
      </c>
    </row>
    <row r="67" spans="4:11" x14ac:dyDescent="0.2">
      <c r="D67" s="250" t="e">
        <v>#N/A</v>
      </c>
      <c r="E67" s="250" t="e">
        <f>_xll.qlRateHelperQuoteName(D67)</f>
        <v>#VALUE!</v>
      </c>
      <c r="F67" s="251" t="e">
        <f>_xll.qlRateHelperRate($D67)</f>
        <v>#VALUE!</v>
      </c>
      <c r="G67" s="251" t="str">
        <f>IF(ISERROR(_xll.qlSwapRateHelperSpread($D67)),IF(ISERROR(_xll.qlFuturesRateHelperConvexityAdjustment($D67)),"--",_xll.qlFuturesRateHelperConvexityAdjustment($D67)),_xll.qlSwapRateHelperSpread($D67))</f>
        <v>--</v>
      </c>
      <c r="H67" s="247" t="e">
        <f>_xll.qlRateHelperEarliestDate($D67)</f>
        <v>#VALUE!</v>
      </c>
      <c r="I67" s="247" t="e">
        <f>_xll.qlRateHelperMaturityDate(D67)</f>
        <v>#VALUE!</v>
      </c>
      <c r="J67" s="252" t="e">
        <f>_xll.qlRateHelperPillarDate($D67)</f>
        <v>#VALUE!</v>
      </c>
      <c r="K67" s="251" t="e">
        <v>#N/A</v>
      </c>
    </row>
    <row r="68" spans="4:11" x14ac:dyDescent="0.2">
      <c r="D68" s="250" t="e">
        <v>#N/A</v>
      </c>
      <c r="E68" s="250" t="e">
        <f>_xll.qlRateHelperQuoteName(D68)</f>
        <v>#VALUE!</v>
      </c>
      <c r="F68" s="251" t="e">
        <f>_xll.qlRateHelperRate($D68)</f>
        <v>#VALUE!</v>
      </c>
      <c r="G68" s="251" t="str">
        <f>IF(ISERROR(_xll.qlSwapRateHelperSpread($D68)),IF(ISERROR(_xll.qlFuturesRateHelperConvexityAdjustment($D68)),"--",_xll.qlFuturesRateHelperConvexityAdjustment($D68)),_xll.qlSwapRateHelperSpread($D68))</f>
        <v>--</v>
      </c>
      <c r="H68" s="247" t="e">
        <f>_xll.qlRateHelperEarliestDate($D68)</f>
        <v>#VALUE!</v>
      </c>
      <c r="I68" s="247" t="e">
        <f>_xll.qlRateHelperMaturityDate(D68)</f>
        <v>#VALUE!</v>
      </c>
      <c r="J68" s="252" t="e">
        <f>_xll.qlRateHelperPillarDate($D68)</f>
        <v>#VALUE!</v>
      </c>
      <c r="K68" s="251" t="e">
        <v>#N/A</v>
      </c>
    </row>
    <row r="69" spans="4:11" x14ac:dyDescent="0.2">
      <c r="D69" s="250" t="e">
        <v>#N/A</v>
      </c>
      <c r="E69" s="250" t="e">
        <f>_xll.qlRateHelperQuoteName(D69)</f>
        <v>#VALUE!</v>
      </c>
      <c r="F69" s="251" t="e">
        <f>_xll.qlRateHelperRate($D69)</f>
        <v>#VALUE!</v>
      </c>
      <c r="G69" s="251" t="str">
        <f>IF(ISERROR(_xll.qlSwapRateHelperSpread($D69)),IF(ISERROR(_xll.qlFuturesRateHelperConvexityAdjustment($D69)),"--",_xll.qlFuturesRateHelperConvexityAdjustment($D69)),_xll.qlSwapRateHelperSpread($D69))</f>
        <v>--</v>
      </c>
      <c r="H69" s="247" t="e">
        <f>_xll.qlRateHelperEarliestDate($D69)</f>
        <v>#VALUE!</v>
      </c>
      <c r="I69" s="247" t="e">
        <f>_xll.qlRateHelperMaturityDate(D69)</f>
        <v>#VALUE!</v>
      </c>
      <c r="J69" s="252" t="e">
        <f>_xll.qlRateHelperPillarDate($D69)</f>
        <v>#VALUE!</v>
      </c>
      <c r="K69" s="251" t="e">
        <v>#N/A</v>
      </c>
    </row>
    <row r="70" spans="4:11" x14ac:dyDescent="0.2">
      <c r="D70" s="250" t="e">
        <v>#N/A</v>
      </c>
      <c r="E70" s="250" t="e">
        <f>_xll.qlRateHelperQuoteName(D70)</f>
        <v>#VALUE!</v>
      </c>
      <c r="F70" s="251" t="e">
        <f>_xll.qlRateHelperRate($D70)</f>
        <v>#VALUE!</v>
      </c>
      <c r="G70" s="251" t="str">
        <f>IF(ISERROR(_xll.qlSwapRateHelperSpread($D70)),IF(ISERROR(_xll.qlFuturesRateHelperConvexityAdjustment($D70)),"--",_xll.qlFuturesRateHelperConvexityAdjustment($D70)),_xll.qlSwapRateHelperSpread($D70))</f>
        <v>--</v>
      </c>
      <c r="H70" s="247" t="e">
        <f>_xll.qlRateHelperEarliestDate($D70)</f>
        <v>#VALUE!</v>
      </c>
      <c r="I70" s="247" t="e">
        <f>_xll.qlRateHelperMaturityDate(D70)</f>
        <v>#VALUE!</v>
      </c>
      <c r="J70" s="252" t="e">
        <f>_xll.qlRateHelperPillarDate($D70)</f>
        <v>#VALUE!</v>
      </c>
      <c r="K70" s="251" t="e">
        <v>#N/A</v>
      </c>
    </row>
    <row r="71" spans="4:11" x14ac:dyDescent="0.2">
      <c r="D71" s="250" t="e">
        <v>#N/A</v>
      </c>
      <c r="E71" s="250" t="e">
        <f>_xll.qlRateHelperQuoteName(D71)</f>
        <v>#VALUE!</v>
      </c>
      <c r="F71" s="251" t="e">
        <f>_xll.qlRateHelperRate($D71)</f>
        <v>#VALUE!</v>
      </c>
      <c r="G71" s="251" t="str">
        <f>IF(ISERROR(_xll.qlSwapRateHelperSpread($D71)),IF(ISERROR(_xll.qlFuturesRateHelperConvexityAdjustment($D71)),"--",_xll.qlFuturesRateHelperConvexityAdjustment($D71)),_xll.qlSwapRateHelperSpread($D71))</f>
        <v>--</v>
      </c>
      <c r="H71" s="247" t="e">
        <f>_xll.qlRateHelperEarliestDate($D71)</f>
        <v>#VALUE!</v>
      </c>
      <c r="I71" s="247" t="e">
        <f>_xll.qlRateHelperMaturityDate(D71)</f>
        <v>#VALUE!</v>
      </c>
      <c r="J71" s="252" t="e">
        <f>_xll.qlRateHelperPillarDate($D71)</f>
        <v>#VALUE!</v>
      </c>
      <c r="K71" s="251" t="e">
        <v>#N/A</v>
      </c>
    </row>
    <row r="72" spans="4:11" x14ac:dyDescent="0.2">
      <c r="D72" s="250" t="e">
        <v>#N/A</v>
      </c>
      <c r="E72" s="250" t="e">
        <f>_xll.qlRateHelperQuoteName(D72)</f>
        <v>#VALUE!</v>
      </c>
      <c r="F72" s="251" t="e">
        <f>_xll.qlRateHelperRate($D72)</f>
        <v>#VALUE!</v>
      </c>
      <c r="G72" s="251" t="str">
        <f>IF(ISERROR(_xll.qlSwapRateHelperSpread($D72)),IF(ISERROR(_xll.qlFuturesRateHelperConvexityAdjustment($D72)),"--",_xll.qlFuturesRateHelperConvexityAdjustment($D72)),_xll.qlSwapRateHelperSpread($D72))</f>
        <v>--</v>
      </c>
      <c r="H72" s="247" t="e">
        <f>_xll.qlRateHelperEarliestDate($D72)</f>
        <v>#VALUE!</v>
      </c>
      <c r="I72" s="247" t="e">
        <f>_xll.qlRateHelperMaturityDate(D72)</f>
        <v>#VALUE!</v>
      </c>
      <c r="J72" s="252" t="e">
        <f>_xll.qlRateHelperPillarDate($D72)</f>
        <v>#VALUE!</v>
      </c>
      <c r="K72" s="251" t="e">
        <v>#N/A</v>
      </c>
    </row>
    <row r="73" spans="4:11" x14ac:dyDescent="0.2">
      <c r="D73" s="250" t="e">
        <v>#N/A</v>
      </c>
      <c r="E73" s="250" t="e">
        <f>_xll.qlRateHelperQuoteName(D73)</f>
        <v>#VALUE!</v>
      </c>
      <c r="F73" s="251" t="e">
        <f>_xll.qlRateHelperRate($D73)</f>
        <v>#VALUE!</v>
      </c>
      <c r="G73" s="251" t="str">
        <f>IF(ISERROR(_xll.qlSwapRateHelperSpread($D73)),IF(ISERROR(_xll.qlFuturesRateHelperConvexityAdjustment($D73)),"--",_xll.qlFuturesRateHelperConvexityAdjustment($D73)),_xll.qlSwapRateHelperSpread($D73))</f>
        <v>--</v>
      </c>
      <c r="H73" s="247" t="e">
        <f>_xll.qlRateHelperEarliestDate($D73)</f>
        <v>#VALUE!</v>
      </c>
      <c r="I73" s="247" t="e">
        <f>_xll.qlRateHelperMaturityDate(D73)</f>
        <v>#VALUE!</v>
      </c>
      <c r="J73" s="252" t="e">
        <f>_xll.qlRateHelperPillarDate($D73)</f>
        <v>#VALUE!</v>
      </c>
      <c r="K73" s="251" t="e">
        <v>#N/A</v>
      </c>
    </row>
    <row r="74" spans="4:11" x14ac:dyDescent="0.2">
      <c r="D74" s="250" t="e">
        <v>#N/A</v>
      </c>
      <c r="E74" s="250" t="e">
        <f>_xll.qlRateHelperQuoteName(D74)</f>
        <v>#VALUE!</v>
      </c>
      <c r="F74" s="251" t="e">
        <f>_xll.qlRateHelperRate($D74)</f>
        <v>#VALUE!</v>
      </c>
      <c r="G74" s="251" t="str">
        <f>IF(ISERROR(_xll.qlSwapRateHelperSpread($D74)),IF(ISERROR(_xll.qlFuturesRateHelperConvexityAdjustment($D74)),"--",_xll.qlFuturesRateHelperConvexityAdjustment($D74)),_xll.qlSwapRateHelperSpread($D74))</f>
        <v>--</v>
      </c>
      <c r="H74" s="247" t="e">
        <f>_xll.qlRateHelperEarliestDate($D74)</f>
        <v>#VALUE!</v>
      </c>
      <c r="I74" s="247" t="e">
        <f>_xll.qlRateHelperMaturityDate(D74)</f>
        <v>#VALUE!</v>
      </c>
      <c r="J74" s="252" t="e">
        <f>_xll.qlRateHelperPillarDate($D74)</f>
        <v>#VALUE!</v>
      </c>
      <c r="K74" s="251" t="e">
        <v>#N/A</v>
      </c>
    </row>
    <row r="75" spans="4:11" x14ac:dyDescent="0.2">
      <c r="D75" s="250" t="e">
        <v>#N/A</v>
      </c>
      <c r="E75" s="250" t="e">
        <f>_xll.qlRateHelperQuoteName(D75)</f>
        <v>#VALUE!</v>
      </c>
      <c r="F75" s="251" t="e">
        <f>_xll.qlRateHelperRate($D75)</f>
        <v>#VALUE!</v>
      </c>
      <c r="G75" s="251" t="str">
        <f>IF(ISERROR(_xll.qlSwapRateHelperSpread($D75)),IF(ISERROR(_xll.qlFuturesRateHelperConvexityAdjustment($D75)),"--",_xll.qlFuturesRateHelperConvexityAdjustment($D75)),_xll.qlSwapRateHelperSpread($D75))</f>
        <v>--</v>
      </c>
      <c r="H75" s="247" t="e">
        <f>_xll.qlRateHelperEarliestDate($D75)</f>
        <v>#VALUE!</v>
      </c>
      <c r="I75" s="247" t="e">
        <f>_xll.qlRateHelperMaturityDate(D75)</f>
        <v>#VALUE!</v>
      </c>
      <c r="J75" s="252" t="e">
        <f>_xll.qlRateHelperPillarDate($D75)</f>
        <v>#VALUE!</v>
      </c>
      <c r="K75" s="251" t="e">
        <v>#N/A</v>
      </c>
    </row>
    <row r="76" spans="4:11" x14ac:dyDescent="0.2">
      <c r="D76" s="250" t="e">
        <v>#N/A</v>
      </c>
      <c r="E76" s="250" t="e">
        <f>_xll.qlRateHelperQuoteName(D76)</f>
        <v>#VALUE!</v>
      </c>
      <c r="F76" s="251" t="e">
        <f>_xll.qlRateHelperRate($D76)</f>
        <v>#VALUE!</v>
      </c>
      <c r="G76" s="251" t="str">
        <f>IF(ISERROR(_xll.qlSwapRateHelperSpread($D76)),IF(ISERROR(_xll.qlFuturesRateHelperConvexityAdjustment($D76)),"--",_xll.qlFuturesRateHelperConvexityAdjustment($D76)),_xll.qlSwapRateHelperSpread($D76))</f>
        <v>--</v>
      </c>
      <c r="H76" s="247" t="e">
        <f>_xll.qlRateHelperEarliestDate($D76)</f>
        <v>#VALUE!</v>
      </c>
      <c r="I76" s="247" t="e">
        <f>_xll.qlRateHelperMaturityDate(D76)</f>
        <v>#VALUE!</v>
      </c>
      <c r="J76" s="252" t="e">
        <f>_xll.qlRateHelperPillarDate($D76)</f>
        <v>#VALUE!</v>
      </c>
      <c r="K76" s="251" t="e">
        <v>#N/A</v>
      </c>
    </row>
    <row r="77" spans="4:11" x14ac:dyDescent="0.2">
      <c r="D77" s="250" t="e">
        <v>#N/A</v>
      </c>
      <c r="E77" s="250" t="e">
        <f>_xll.qlRateHelperQuoteName(D77)</f>
        <v>#VALUE!</v>
      </c>
      <c r="F77" s="251" t="e">
        <f>_xll.qlRateHelperRate($D77)</f>
        <v>#VALUE!</v>
      </c>
      <c r="G77" s="251" t="str">
        <f>IF(ISERROR(_xll.qlSwapRateHelperSpread($D77)),IF(ISERROR(_xll.qlFuturesRateHelperConvexityAdjustment($D77)),"--",_xll.qlFuturesRateHelperConvexityAdjustment($D77)),_xll.qlSwapRateHelperSpread($D77))</f>
        <v>--</v>
      </c>
      <c r="H77" s="247" t="e">
        <f>_xll.qlRateHelperEarliestDate($D77)</f>
        <v>#VALUE!</v>
      </c>
      <c r="I77" s="247" t="e">
        <f>_xll.qlRateHelperMaturityDate(D77)</f>
        <v>#VALUE!</v>
      </c>
      <c r="J77" s="252" t="e">
        <f>_xll.qlRateHelperPillarDate($D77)</f>
        <v>#VALUE!</v>
      </c>
      <c r="K77" s="251" t="e">
        <v>#N/A</v>
      </c>
    </row>
    <row r="78" spans="4:11" x14ac:dyDescent="0.2">
      <c r="D78" s="250" t="e">
        <v>#N/A</v>
      </c>
      <c r="E78" s="250" t="e">
        <f>_xll.qlRateHelperQuoteName(D78)</f>
        <v>#VALUE!</v>
      </c>
      <c r="F78" s="251" t="e">
        <f>_xll.qlRateHelperRate($D78)</f>
        <v>#VALUE!</v>
      </c>
      <c r="G78" s="251" t="str">
        <f>IF(ISERROR(_xll.qlSwapRateHelperSpread($D78)),IF(ISERROR(_xll.qlFuturesRateHelperConvexityAdjustment($D78)),"--",_xll.qlFuturesRateHelperConvexityAdjustment($D78)),_xll.qlSwapRateHelperSpread($D78))</f>
        <v>--</v>
      </c>
      <c r="H78" s="247" t="e">
        <f>_xll.qlRateHelperEarliestDate($D78)</f>
        <v>#VALUE!</v>
      </c>
      <c r="I78" s="247" t="e">
        <f>_xll.qlRateHelperMaturityDate(D78)</f>
        <v>#VALUE!</v>
      </c>
      <c r="J78" s="252" t="e">
        <f>_xll.qlRateHelperPillarDate($D78)</f>
        <v>#VALUE!</v>
      </c>
      <c r="K78" s="251" t="e">
        <v>#N/A</v>
      </c>
    </row>
    <row r="79" spans="4:11" x14ac:dyDescent="0.2">
      <c r="D79" s="250" t="e">
        <v>#N/A</v>
      </c>
      <c r="E79" s="250" t="e">
        <f>_xll.qlRateHelperQuoteName(D79)</f>
        <v>#VALUE!</v>
      </c>
      <c r="F79" s="251" t="e">
        <f>_xll.qlRateHelperRate($D79)</f>
        <v>#VALUE!</v>
      </c>
      <c r="G79" s="251" t="str">
        <f>IF(ISERROR(_xll.qlSwapRateHelperSpread($D79)),IF(ISERROR(_xll.qlFuturesRateHelperConvexityAdjustment($D79)),"--",_xll.qlFuturesRateHelperConvexityAdjustment($D79)),_xll.qlSwapRateHelperSpread($D79))</f>
        <v>--</v>
      </c>
      <c r="H79" s="247" t="e">
        <f>_xll.qlRateHelperEarliestDate($D79)</f>
        <v>#VALUE!</v>
      </c>
      <c r="I79" s="247" t="e">
        <f>_xll.qlRateHelperMaturityDate(D79)</f>
        <v>#VALUE!</v>
      </c>
      <c r="J79" s="252" t="e">
        <f>_xll.qlRateHelperPillarDate($D79)</f>
        <v>#VALUE!</v>
      </c>
      <c r="K79" s="251" t="e">
        <v>#N/A</v>
      </c>
    </row>
    <row r="80" spans="4:11" x14ac:dyDescent="0.2">
      <c r="D80" s="250" t="e">
        <v>#N/A</v>
      </c>
      <c r="E80" s="250" t="e">
        <f>_xll.qlRateHelperQuoteName(D80)</f>
        <v>#VALUE!</v>
      </c>
      <c r="F80" s="251" t="e">
        <f>_xll.qlRateHelperRate($D80)</f>
        <v>#VALUE!</v>
      </c>
      <c r="G80" s="251" t="str">
        <f>IF(ISERROR(_xll.qlSwapRateHelperSpread($D80)),IF(ISERROR(_xll.qlFuturesRateHelperConvexityAdjustment($D80)),"--",_xll.qlFuturesRateHelperConvexityAdjustment($D80)),_xll.qlSwapRateHelperSpread($D80))</f>
        <v>--</v>
      </c>
      <c r="H80" s="247" t="e">
        <f>_xll.qlRateHelperEarliestDate($D80)</f>
        <v>#VALUE!</v>
      </c>
      <c r="I80" s="247" t="e">
        <f>_xll.qlRateHelperMaturityDate(D80)</f>
        <v>#VALUE!</v>
      </c>
      <c r="J80" s="252" t="e">
        <f>_xll.qlRateHelperPillarDate($D80)</f>
        <v>#VALUE!</v>
      </c>
      <c r="K80" s="251" t="e">
        <v>#N/A</v>
      </c>
    </row>
    <row r="81" spans="4:11" x14ac:dyDescent="0.2">
      <c r="D81" s="250" t="e">
        <v>#N/A</v>
      </c>
      <c r="E81" s="250" t="e">
        <f>_xll.qlRateHelperQuoteName(D81)</f>
        <v>#VALUE!</v>
      </c>
      <c r="F81" s="251" t="e">
        <f>_xll.qlRateHelperRate($D81)</f>
        <v>#VALUE!</v>
      </c>
      <c r="G81" s="251" t="str">
        <f>IF(ISERROR(_xll.qlSwapRateHelperSpread($D81)),IF(ISERROR(_xll.qlFuturesRateHelperConvexityAdjustment($D81)),"--",_xll.qlFuturesRateHelperConvexityAdjustment($D81)),_xll.qlSwapRateHelperSpread($D81))</f>
        <v>--</v>
      </c>
      <c r="H81" s="247" t="e">
        <f>_xll.qlRateHelperEarliestDate($D81)</f>
        <v>#VALUE!</v>
      </c>
      <c r="I81" s="247" t="e">
        <f>_xll.qlRateHelperMaturityDate(D81)</f>
        <v>#VALUE!</v>
      </c>
      <c r="J81" s="252" t="e">
        <f>_xll.qlRateHelperPillarDate($D81)</f>
        <v>#VALUE!</v>
      </c>
      <c r="K81" s="251" t="e">
        <v>#N/A</v>
      </c>
    </row>
    <row r="82" spans="4:11" x14ac:dyDescent="0.2">
      <c r="D82" s="250" t="e">
        <v>#N/A</v>
      </c>
      <c r="E82" s="250" t="e">
        <f>_xll.qlRateHelperQuoteName(D82)</f>
        <v>#VALUE!</v>
      </c>
      <c r="F82" s="251" t="e">
        <f>_xll.qlRateHelperRate($D82)</f>
        <v>#VALUE!</v>
      </c>
      <c r="G82" s="251" t="str">
        <f>IF(ISERROR(_xll.qlSwapRateHelperSpread($D82)),IF(ISERROR(_xll.qlFuturesRateHelperConvexityAdjustment($D82)),"--",_xll.qlFuturesRateHelperConvexityAdjustment($D82)),_xll.qlSwapRateHelperSpread($D82))</f>
        <v>--</v>
      </c>
      <c r="H82" s="247" t="e">
        <f>_xll.qlRateHelperEarliestDate($D82)</f>
        <v>#VALUE!</v>
      </c>
      <c r="I82" s="247" t="e">
        <f>_xll.qlRateHelperMaturityDate(D82)</f>
        <v>#VALUE!</v>
      </c>
      <c r="J82" s="252" t="e">
        <f>_xll.qlRateHelperPillarDate($D82)</f>
        <v>#VALUE!</v>
      </c>
      <c r="K82" s="251" t="e">
        <v>#N/A</v>
      </c>
    </row>
    <row r="83" spans="4:11" x14ac:dyDescent="0.2">
      <c r="D83" s="250" t="e">
        <v>#N/A</v>
      </c>
      <c r="E83" s="250" t="e">
        <f>_xll.qlRateHelperQuoteName(D83)</f>
        <v>#VALUE!</v>
      </c>
      <c r="F83" s="251" t="e">
        <f>_xll.qlRateHelperRate($D83)</f>
        <v>#VALUE!</v>
      </c>
      <c r="G83" s="251" t="str">
        <f>IF(ISERROR(_xll.qlSwapRateHelperSpread($D83)),IF(ISERROR(_xll.qlFuturesRateHelperConvexityAdjustment($D83)),"--",_xll.qlFuturesRateHelperConvexityAdjustment($D83)),_xll.qlSwapRateHelperSpread($D83))</f>
        <v>--</v>
      </c>
      <c r="H83" s="247" t="e">
        <f>_xll.qlRateHelperEarliestDate($D83)</f>
        <v>#VALUE!</v>
      </c>
      <c r="I83" s="247" t="e">
        <f>_xll.qlRateHelperMaturityDate(D83)</f>
        <v>#VALUE!</v>
      </c>
      <c r="J83" s="252" t="e">
        <f>_xll.qlRateHelperPillarDate($D83)</f>
        <v>#VALUE!</v>
      </c>
      <c r="K83" s="251" t="e">
        <v>#N/A</v>
      </c>
    </row>
    <row r="84" spans="4:11" x14ac:dyDescent="0.2">
      <c r="D84" s="250" t="e">
        <v>#N/A</v>
      </c>
      <c r="E84" s="250" t="e">
        <f>_xll.qlRateHelperQuoteName(D84)</f>
        <v>#VALUE!</v>
      </c>
      <c r="F84" s="251" t="e">
        <f>_xll.qlRateHelperRate($D84)</f>
        <v>#VALUE!</v>
      </c>
      <c r="G84" s="251" t="str">
        <f>IF(ISERROR(_xll.qlSwapRateHelperSpread($D84)),IF(ISERROR(_xll.qlFuturesRateHelperConvexityAdjustment($D84)),"--",_xll.qlFuturesRateHelperConvexityAdjustment($D84)),_xll.qlSwapRateHelperSpread($D84))</f>
        <v>--</v>
      </c>
      <c r="H84" s="247" t="e">
        <f>_xll.qlRateHelperEarliestDate($D84)</f>
        <v>#VALUE!</v>
      </c>
      <c r="I84" s="247" t="e">
        <f>_xll.qlRateHelperMaturityDate(D84)</f>
        <v>#VALUE!</v>
      </c>
      <c r="J84" s="252" t="e">
        <f>_xll.qlRateHelperPillarDate($D84)</f>
        <v>#VALUE!</v>
      </c>
      <c r="K84" s="251" t="e">
        <v>#N/A</v>
      </c>
    </row>
    <row r="85" spans="4:11" x14ac:dyDescent="0.2">
      <c r="D85" s="250" t="e">
        <v>#N/A</v>
      </c>
      <c r="E85" s="250" t="e">
        <f>_xll.qlRateHelperQuoteName(D85)</f>
        <v>#VALUE!</v>
      </c>
      <c r="F85" s="251" t="e">
        <f>_xll.qlRateHelperRate($D85)</f>
        <v>#VALUE!</v>
      </c>
      <c r="G85" s="251" t="str">
        <f>IF(ISERROR(_xll.qlSwapRateHelperSpread($D85)),IF(ISERROR(_xll.qlFuturesRateHelperConvexityAdjustment($D85)),"--",_xll.qlFuturesRateHelperConvexityAdjustment($D85)),_xll.qlSwapRateHelperSpread($D85))</f>
        <v>--</v>
      </c>
      <c r="H85" s="247" t="e">
        <f>_xll.qlRateHelperEarliestDate($D85)</f>
        <v>#VALUE!</v>
      </c>
      <c r="I85" s="247" t="e">
        <f>_xll.qlRateHelperMaturityDate(D85)</f>
        <v>#VALUE!</v>
      </c>
      <c r="J85" s="252" t="e">
        <f>_xll.qlRateHelperPillarDate($D85)</f>
        <v>#VALUE!</v>
      </c>
      <c r="K85" s="251" t="e">
        <v>#N/A</v>
      </c>
    </row>
    <row r="86" spans="4:11" x14ac:dyDescent="0.2">
      <c r="D86" s="250" t="e">
        <v>#N/A</v>
      </c>
      <c r="E86" s="250" t="e">
        <f>_xll.qlRateHelperQuoteName(D86)</f>
        <v>#VALUE!</v>
      </c>
      <c r="F86" s="251" t="e">
        <f>_xll.qlRateHelperRate($D86)</f>
        <v>#VALUE!</v>
      </c>
      <c r="G86" s="251" t="str">
        <f>IF(ISERROR(_xll.qlSwapRateHelperSpread($D86)),IF(ISERROR(_xll.qlFuturesRateHelperConvexityAdjustment($D86)),"--",_xll.qlFuturesRateHelperConvexityAdjustment($D86)),_xll.qlSwapRateHelperSpread($D86))</f>
        <v>--</v>
      </c>
      <c r="H86" s="247" t="e">
        <f>_xll.qlRateHelperEarliestDate($D86)</f>
        <v>#VALUE!</v>
      </c>
      <c r="I86" s="247" t="e">
        <f>_xll.qlRateHelperMaturityDate(D86)</f>
        <v>#VALUE!</v>
      </c>
      <c r="J86" s="252" t="e">
        <f>_xll.qlRateHelperPillarDate($D86)</f>
        <v>#VALUE!</v>
      </c>
      <c r="K86" s="251" t="e">
        <v>#N/A</v>
      </c>
    </row>
    <row r="87" spans="4:11" x14ac:dyDescent="0.2">
      <c r="D87" s="250" t="e">
        <v>#N/A</v>
      </c>
      <c r="E87" s="250" t="e">
        <f>_xll.qlRateHelperQuoteName(D87)</f>
        <v>#VALUE!</v>
      </c>
      <c r="F87" s="251" t="e">
        <f>_xll.qlRateHelperRate($D87)</f>
        <v>#VALUE!</v>
      </c>
      <c r="G87" s="251" t="str">
        <f>IF(ISERROR(_xll.qlSwapRateHelperSpread($D87)),IF(ISERROR(_xll.qlFuturesRateHelperConvexityAdjustment($D87)),"--",_xll.qlFuturesRateHelperConvexityAdjustment($D87)),_xll.qlSwapRateHelperSpread($D87))</f>
        <v>--</v>
      </c>
      <c r="H87" s="247" t="e">
        <f>_xll.qlRateHelperEarliestDate($D87)</f>
        <v>#VALUE!</v>
      </c>
      <c r="I87" s="247" t="e">
        <f>_xll.qlRateHelperMaturityDate(D87)</f>
        <v>#VALUE!</v>
      </c>
      <c r="J87" s="252" t="e">
        <f>_xll.qlRateHelperPillarDate($D87)</f>
        <v>#VALUE!</v>
      </c>
      <c r="K87" s="251" t="e">
        <v>#N/A</v>
      </c>
    </row>
    <row r="88" spans="4:11" x14ac:dyDescent="0.2">
      <c r="D88" s="250" t="e">
        <v>#N/A</v>
      </c>
      <c r="E88" s="250" t="e">
        <f>_xll.qlRateHelperQuoteName(D88)</f>
        <v>#VALUE!</v>
      </c>
      <c r="F88" s="251" t="e">
        <f>_xll.qlRateHelperRate($D88)</f>
        <v>#VALUE!</v>
      </c>
      <c r="G88" s="251" t="str">
        <f>IF(ISERROR(_xll.qlSwapRateHelperSpread($D88)),IF(ISERROR(_xll.qlFuturesRateHelperConvexityAdjustment($D88)),"--",_xll.qlFuturesRateHelperConvexityAdjustment($D88)),_xll.qlSwapRateHelperSpread($D88))</f>
        <v>--</v>
      </c>
      <c r="H88" s="247" t="e">
        <f>_xll.qlRateHelperEarliestDate($D88)</f>
        <v>#VALUE!</v>
      </c>
      <c r="I88" s="247" t="e">
        <f>_xll.qlRateHelperMaturityDate(D88)</f>
        <v>#VALUE!</v>
      </c>
      <c r="J88" s="252" t="e">
        <f>_xll.qlRateHelperPillarDate($D88)</f>
        <v>#VALUE!</v>
      </c>
      <c r="K88" s="251" t="e">
        <v>#N/A</v>
      </c>
    </row>
    <row r="89" spans="4:11" x14ac:dyDescent="0.2">
      <c r="D89" s="250" t="e">
        <v>#N/A</v>
      </c>
      <c r="E89" s="250" t="e">
        <f>_xll.qlRateHelperQuoteName(D89)</f>
        <v>#VALUE!</v>
      </c>
      <c r="F89" s="251" t="e">
        <f>_xll.qlRateHelperRate($D89)</f>
        <v>#VALUE!</v>
      </c>
      <c r="G89" s="251" t="str">
        <f>IF(ISERROR(_xll.qlSwapRateHelperSpread($D89)),IF(ISERROR(_xll.qlFuturesRateHelperConvexityAdjustment($D89)),"--",_xll.qlFuturesRateHelperConvexityAdjustment($D89)),_xll.qlSwapRateHelperSpread($D89))</f>
        <v>--</v>
      </c>
      <c r="H89" s="247" t="e">
        <f>_xll.qlRateHelperEarliestDate($D89)</f>
        <v>#VALUE!</v>
      </c>
      <c r="I89" s="247" t="e">
        <f>_xll.qlRateHelperMaturityDate(D89)</f>
        <v>#VALUE!</v>
      </c>
      <c r="J89" s="252" t="e">
        <f>_xll.qlRateHelperPillarDate($D89)</f>
        <v>#VALUE!</v>
      </c>
      <c r="K89" s="251" t="e">
        <v>#N/A</v>
      </c>
    </row>
    <row r="90" spans="4:11" x14ac:dyDescent="0.2">
      <c r="D90" s="250" t="e">
        <v>#N/A</v>
      </c>
      <c r="E90" s="250" t="e">
        <f>_xll.qlRateHelperQuoteName(D90)</f>
        <v>#VALUE!</v>
      </c>
      <c r="F90" s="251" t="e">
        <f>_xll.qlRateHelperRate($D90)</f>
        <v>#VALUE!</v>
      </c>
      <c r="G90" s="251" t="str">
        <f>IF(ISERROR(_xll.qlSwapRateHelperSpread($D90)),IF(ISERROR(_xll.qlFuturesRateHelperConvexityAdjustment($D90)),"--",_xll.qlFuturesRateHelperConvexityAdjustment($D90)),_xll.qlSwapRateHelperSpread($D90))</f>
        <v>--</v>
      </c>
      <c r="H90" s="247" t="e">
        <f>_xll.qlRateHelperEarliestDate($D90)</f>
        <v>#VALUE!</v>
      </c>
      <c r="I90" s="247" t="e">
        <f>_xll.qlRateHelperMaturityDate(D90)</f>
        <v>#VALUE!</v>
      </c>
      <c r="J90" s="252" t="e">
        <f>_xll.qlRateHelperPillarDate($D90)</f>
        <v>#VALUE!</v>
      </c>
      <c r="K90" s="251" t="e">
        <v>#N/A</v>
      </c>
    </row>
    <row r="91" spans="4:11" x14ac:dyDescent="0.2">
      <c r="D91" s="250" t="e">
        <v>#N/A</v>
      </c>
      <c r="E91" s="250" t="e">
        <f>_xll.qlRateHelperQuoteName(D91)</f>
        <v>#VALUE!</v>
      </c>
      <c r="F91" s="251" t="e">
        <f>_xll.qlRateHelperRate($D91)</f>
        <v>#VALUE!</v>
      </c>
      <c r="G91" s="251" t="str">
        <f>IF(ISERROR(_xll.qlSwapRateHelperSpread($D91)),IF(ISERROR(_xll.qlFuturesRateHelperConvexityAdjustment($D91)),"--",_xll.qlFuturesRateHelperConvexityAdjustment($D91)),_xll.qlSwapRateHelperSpread($D91))</f>
        <v>--</v>
      </c>
      <c r="H91" s="247" t="e">
        <f>_xll.qlRateHelperEarliestDate($D91)</f>
        <v>#VALUE!</v>
      </c>
      <c r="I91" s="247" t="e">
        <f>_xll.qlRateHelperMaturityDate(D91)</f>
        <v>#VALUE!</v>
      </c>
      <c r="J91" s="252" t="e">
        <f>_xll.qlRateHelperPillarDate($D91)</f>
        <v>#VALUE!</v>
      </c>
      <c r="K91" s="251" t="e">
        <v>#N/A</v>
      </c>
    </row>
    <row r="92" spans="4:11" x14ac:dyDescent="0.2">
      <c r="D92" s="250" t="e">
        <v>#N/A</v>
      </c>
      <c r="E92" s="250" t="e">
        <f>_xll.qlRateHelperQuoteName(D92)</f>
        <v>#VALUE!</v>
      </c>
      <c r="F92" s="251" t="e">
        <f>_xll.qlRateHelperRate($D92)</f>
        <v>#VALUE!</v>
      </c>
      <c r="G92" s="251" t="str">
        <f>IF(ISERROR(_xll.qlSwapRateHelperSpread($D92)),IF(ISERROR(_xll.qlFuturesRateHelperConvexityAdjustment($D92)),"--",_xll.qlFuturesRateHelperConvexityAdjustment($D92)),_xll.qlSwapRateHelperSpread($D92))</f>
        <v>--</v>
      </c>
      <c r="H92" s="247" t="e">
        <f>_xll.qlRateHelperEarliestDate($D92)</f>
        <v>#VALUE!</v>
      </c>
      <c r="I92" s="247" t="e">
        <f>_xll.qlRateHelperMaturityDate(D92)</f>
        <v>#VALUE!</v>
      </c>
      <c r="J92" s="252" t="e">
        <f>_xll.qlRateHelperPillarDate($D92)</f>
        <v>#VALUE!</v>
      </c>
      <c r="K92" s="251" t="e">
        <v>#N/A</v>
      </c>
    </row>
    <row r="93" spans="4:11" x14ac:dyDescent="0.2">
      <c r="D93" s="250" t="e">
        <v>#N/A</v>
      </c>
      <c r="E93" s="250" t="e">
        <f>_xll.qlRateHelperQuoteName(D93)</f>
        <v>#VALUE!</v>
      </c>
      <c r="F93" s="251" t="e">
        <f>_xll.qlRateHelperRate($D93)</f>
        <v>#VALUE!</v>
      </c>
      <c r="G93" s="251" t="str">
        <f>IF(ISERROR(_xll.qlSwapRateHelperSpread($D93)),IF(ISERROR(_xll.qlFuturesRateHelperConvexityAdjustment($D93)),"--",_xll.qlFuturesRateHelperConvexityAdjustment($D93)),_xll.qlSwapRateHelperSpread($D93))</f>
        <v>--</v>
      </c>
      <c r="H93" s="247" t="e">
        <f>_xll.qlRateHelperEarliestDate($D93)</f>
        <v>#VALUE!</v>
      </c>
      <c r="I93" s="247" t="e">
        <f>_xll.qlRateHelperMaturityDate(D93)</f>
        <v>#VALUE!</v>
      </c>
      <c r="J93" s="252" t="e">
        <f>_xll.qlRateHelperPillarDate($D93)</f>
        <v>#VALUE!</v>
      </c>
      <c r="K93" s="251" t="e">
        <v>#N/A</v>
      </c>
    </row>
    <row r="94" spans="4:11" x14ac:dyDescent="0.2">
      <c r="D94" s="250" t="e">
        <v>#N/A</v>
      </c>
      <c r="E94" s="250" t="e">
        <f>_xll.qlRateHelperQuoteName(D94)</f>
        <v>#VALUE!</v>
      </c>
      <c r="F94" s="251" t="e">
        <f>_xll.qlRateHelperRate($D94)</f>
        <v>#VALUE!</v>
      </c>
      <c r="G94" s="251" t="str">
        <f>IF(ISERROR(_xll.qlSwapRateHelperSpread($D94)),IF(ISERROR(_xll.qlFuturesRateHelperConvexityAdjustment($D94)),"--",_xll.qlFuturesRateHelperConvexityAdjustment($D94)),_xll.qlSwapRateHelperSpread($D94))</f>
        <v>--</v>
      </c>
      <c r="H94" s="247" t="e">
        <f>_xll.qlRateHelperEarliestDate($D94)</f>
        <v>#VALUE!</v>
      </c>
      <c r="I94" s="247" t="e">
        <f>_xll.qlRateHelperMaturityDate(D94)</f>
        <v>#VALUE!</v>
      </c>
      <c r="J94" s="252" t="e">
        <f>_xll.qlRateHelperPillarDate($D94)</f>
        <v>#VALUE!</v>
      </c>
      <c r="K94" s="251" t="e">
        <v>#N/A</v>
      </c>
    </row>
    <row r="95" spans="4:11" x14ac:dyDescent="0.2">
      <c r="D95" s="250" t="e">
        <v>#N/A</v>
      </c>
      <c r="E95" s="250" t="e">
        <f>_xll.qlRateHelperQuoteName(D95)</f>
        <v>#VALUE!</v>
      </c>
      <c r="F95" s="251" t="e">
        <f>_xll.qlRateHelperRate($D95)</f>
        <v>#VALUE!</v>
      </c>
      <c r="G95" s="251" t="str">
        <f>IF(ISERROR(_xll.qlSwapRateHelperSpread($D95)),IF(ISERROR(_xll.qlFuturesRateHelperConvexityAdjustment($D95)),"--",_xll.qlFuturesRateHelperConvexityAdjustment($D95)),_xll.qlSwapRateHelperSpread($D95))</f>
        <v>--</v>
      </c>
      <c r="H95" s="247" t="e">
        <f>_xll.qlRateHelperEarliestDate($D95)</f>
        <v>#VALUE!</v>
      </c>
      <c r="I95" s="247" t="e">
        <f>_xll.qlRateHelperMaturityDate(D95)</f>
        <v>#VALUE!</v>
      </c>
      <c r="J95" s="252" t="e">
        <f>_xll.qlRateHelperPillarDate($D95)</f>
        <v>#VALUE!</v>
      </c>
      <c r="K95" s="251" t="e">
        <v>#N/A</v>
      </c>
    </row>
    <row r="96" spans="4:11" x14ac:dyDescent="0.2">
      <c r="D96" s="250" t="e">
        <v>#N/A</v>
      </c>
      <c r="E96" s="250" t="e">
        <f>_xll.qlRateHelperQuoteName(D96)</f>
        <v>#VALUE!</v>
      </c>
      <c r="F96" s="251" t="e">
        <f>_xll.qlRateHelperRate($D96)</f>
        <v>#VALUE!</v>
      </c>
      <c r="G96" s="251" t="str">
        <f>IF(ISERROR(_xll.qlSwapRateHelperSpread($D96)),IF(ISERROR(_xll.qlFuturesRateHelperConvexityAdjustment($D96)),"--",_xll.qlFuturesRateHelperConvexityAdjustment($D96)),_xll.qlSwapRateHelperSpread($D96))</f>
        <v>--</v>
      </c>
      <c r="H96" s="247" t="e">
        <f>_xll.qlRateHelperEarliestDate($D96)</f>
        <v>#VALUE!</v>
      </c>
      <c r="I96" s="247" t="e">
        <f>_xll.qlRateHelperMaturityDate(D96)</f>
        <v>#VALUE!</v>
      </c>
      <c r="J96" s="252" t="e">
        <f>_xll.qlRateHelperPillarDate($D96)</f>
        <v>#VALUE!</v>
      </c>
      <c r="K96" s="251" t="e">
        <v>#N/A</v>
      </c>
    </row>
    <row r="97" spans="4:11" x14ac:dyDescent="0.2">
      <c r="D97" s="250" t="e">
        <v>#N/A</v>
      </c>
      <c r="E97" s="250" t="e">
        <f>_xll.qlRateHelperQuoteName(D97)</f>
        <v>#VALUE!</v>
      </c>
      <c r="F97" s="251" t="e">
        <f>_xll.qlRateHelperRate($D97)</f>
        <v>#VALUE!</v>
      </c>
      <c r="G97" s="251" t="str">
        <f>IF(ISERROR(_xll.qlSwapRateHelperSpread($D97)),IF(ISERROR(_xll.qlFuturesRateHelperConvexityAdjustment($D97)),"--",_xll.qlFuturesRateHelperConvexityAdjustment($D97)),_xll.qlSwapRateHelperSpread($D97))</f>
        <v>--</v>
      </c>
      <c r="H97" s="247" t="e">
        <f>_xll.qlRateHelperEarliestDate($D97)</f>
        <v>#VALUE!</v>
      </c>
      <c r="I97" s="247" t="e">
        <f>_xll.qlRateHelperMaturityDate(D97)</f>
        <v>#VALUE!</v>
      </c>
      <c r="J97" s="252" t="e">
        <f>_xll.qlRateHelperPillarDate($D97)</f>
        <v>#VALUE!</v>
      </c>
      <c r="K97" s="251" t="e">
        <v>#N/A</v>
      </c>
    </row>
    <row r="98" spans="4:11" x14ac:dyDescent="0.2">
      <c r="D98" s="250" t="e">
        <v>#N/A</v>
      </c>
      <c r="E98" s="250" t="e">
        <f>_xll.qlRateHelperQuoteName(D98)</f>
        <v>#VALUE!</v>
      </c>
      <c r="F98" s="251" t="e">
        <f>_xll.qlRateHelperRate($D98)</f>
        <v>#VALUE!</v>
      </c>
      <c r="G98" s="251" t="str">
        <f>IF(ISERROR(_xll.qlSwapRateHelperSpread($D98)),IF(ISERROR(_xll.qlFuturesRateHelperConvexityAdjustment($D98)),"--",_xll.qlFuturesRateHelperConvexityAdjustment($D98)),_xll.qlSwapRateHelperSpread($D98))</f>
        <v>--</v>
      </c>
      <c r="H98" s="247" t="e">
        <f>_xll.qlRateHelperEarliestDate($D98)</f>
        <v>#VALUE!</v>
      </c>
      <c r="I98" s="247" t="e">
        <f>_xll.qlRateHelperMaturityDate(D98)</f>
        <v>#VALUE!</v>
      </c>
      <c r="J98" s="252" t="e">
        <f>_xll.qlRateHelperPillarDate($D98)</f>
        <v>#VALUE!</v>
      </c>
      <c r="K98" s="251" t="e">
        <v>#N/A</v>
      </c>
    </row>
    <row r="99" spans="4:11" x14ac:dyDescent="0.2">
      <c r="D99" s="250" t="e">
        <v>#N/A</v>
      </c>
      <c r="E99" s="250" t="e">
        <f>_xll.qlRateHelperQuoteName(D99)</f>
        <v>#VALUE!</v>
      </c>
      <c r="F99" s="251" t="e">
        <f>_xll.qlRateHelperRate($D99)</f>
        <v>#VALUE!</v>
      </c>
      <c r="G99" s="251" t="str">
        <f>IF(ISERROR(_xll.qlSwapRateHelperSpread($D99)),IF(ISERROR(_xll.qlFuturesRateHelperConvexityAdjustment($D99)),"--",_xll.qlFuturesRateHelperConvexityAdjustment($D99)),_xll.qlSwapRateHelperSpread($D99))</f>
        <v>--</v>
      </c>
      <c r="H99" s="247" t="e">
        <f>_xll.qlRateHelperEarliestDate($D99)</f>
        <v>#VALUE!</v>
      </c>
      <c r="I99" s="247" t="e">
        <f>_xll.qlRateHelperMaturityDate(D99)</f>
        <v>#VALUE!</v>
      </c>
      <c r="J99" s="252" t="e">
        <f>_xll.qlRateHelperPillarDate($D99)</f>
        <v>#VALUE!</v>
      </c>
      <c r="K99" s="251" t="e">
        <v>#N/A</v>
      </c>
    </row>
    <row r="100" spans="4:11" x14ac:dyDescent="0.2">
      <c r="D100" s="250" t="e">
        <v>#N/A</v>
      </c>
      <c r="E100" s="250" t="e">
        <f>_xll.qlRateHelperQuoteName(D100)</f>
        <v>#VALUE!</v>
      </c>
      <c r="F100" s="251" t="e">
        <f>_xll.qlRateHelperRate($D100)</f>
        <v>#VALUE!</v>
      </c>
      <c r="G100" s="251" t="str">
        <f>IF(ISERROR(_xll.qlSwapRateHelperSpread($D100)),IF(ISERROR(_xll.qlFuturesRateHelperConvexityAdjustment($D100)),"--",_xll.qlFuturesRateHelperConvexityAdjustment($D100)),_xll.qlSwapRateHelperSpread($D100))</f>
        <v>--</v>
      </c>
      <c r="H100" s="247" t="e">
        <f>_xll.qlRateHelperEarliestDate($D100)</f>
        <v>#VALUE!</v>
      </c>
      <c r="I100" s="247" t="e">
        <f>_xll.qlRateHelperMaturityDate(D100)</f>
        <v>#VALUE!</v>
      </c>
      <c r="J100" s="252" t="e">
        <f>_xll.qlRateHelperPillarDate($D100)</f>
        <v>#VALUE!</v>
      </c>
      <c r="K100" s="251" t="e">
        <v>#N/A</v>
      </c>
    </row>
    <row r="101" spans="4:11" x14ac:dyDescent="0.2">
      <c r="D101" s="250" t="e">
        <v>#N/A</v>
      </c>
      <c r="E101" s="250" t="e">
        <f>_xll.qlRateHelperQuoteName(D101)</f>
        <v>#VALUE!</v>
      </c>
      <c r="F101" s="251" t="e">
        <f>_xll.qlRateHelperRate($D101)</f>
        <v>#VALUE!</v>
      </c>
      <c r="G101" s="251" t="str">
        <f>IF(ISERROR(_xll.qlSwapRateHelperSpread($D101)),IF(ISERROR(_xll.qlFuturesRateHelperConvexityAdjustment($D101)),"--",_xll.qlFuturesRateHelperConvexityAdjustment($D101)),_xll.qlSwapRateHelperSpread($D101))</f>
        <v>--</v>
      </c>
      <c r="H101" s="247" t="e">
        <f>_xll.qlRateHelperEarliestDate($D101)</f>
        <v>#VALUE!</v>
      </c>
      <c r="I101" s="247" t="e">
        <f>_xll.qlRateHelperMaturityDate(D101)</f>
        <v>#VALUE!</v>
      </c>
      <c r="J101" s="252" t="e">
        <f>_xll.qlRateHelperPillarDate($D101)</f>
        <v>#VALUE!</v>
      </c>
      <c r="K101" s="251" t="e">
        <v>#N/A</v>
      </c>
    </row>
    <row r="102" spans="4:11" x14ac:dyDescent="0.2">
      <c r="D102" s="250" t="e">
        <v>#N/A</v>
      </c>
      <c r="E102" s="250" t="e">
        <f>_xll.qlRateHelperQuoteName(D102)</f>
        <v>#VALUE!</v>
      </c>
      <c r="F102" s="251" t="e">
        <f>_xll.qlRateHelperRate($D102)</f>
        <v>#VALUE!</v>
      </c>
      <c r="G102" s="251" t="str">
        <f>IF(ISERROR(_xll.qlSwapRateHelperSpread($D102)),IF(ISERROR(_xll.qlFuturesRateHelperConvexityAdjustment($D102)),"--",_xll.qlFuturesRateHelperConvexityAdjustment($D102)),_xll.qlSwapRateHelperSpread($D102))</f>
        <v>--</v>
      </c>
      <c r="H102" s="247" t="e">
        <f>_xll.qlRateHelperEarliestDate($D102)</f>
        <v>#VALUE!</v>
      </c>
      <c r="I102" s="247" t="e">
        <f>_xll.qlRateHelperMaturityDate(D102)</f>
        <v>#VALUE!</v>
      </c>
      <c r="J102" s="252" t="e">
        <f>_xll.qlRateHelperPillarDate($D102)</f>
        <v>#VALUE!</v>
      </c>
      <c r="K102" s="251" t="e">
        <v>#N/A</v>
      </c>
    </row>
    <row r="103" spans="4:11" x14ac:dyDescent="0.2">
      <c r="D103" s="250" t="e">
        <v>#N/A</v>
      </c>
      <c r="E103" s="250" t="e">
        <f>_xll.qlRateHelperQuoteName(D103)</f>
        <v>#VALUE!</v>
      </c>
      <c r="F103" s="251" t="e">
        <f>_xll.qlRateHelperRate($D103)</f>
        <v>#VALUE!</v>
      </c>
      <c r="G103" s="251" t="str">
        <f>IF(ISERROR(_xll.qlSwapRateHelperSpread($D103)),IF(ISERROR(_xll.qlFuturesRateHelperConvexityAdjustment($D103)),"--",_xll.qlFuturesRateHelperConvexityAdjustment($D103)),_xll.qlSwapRateHelperSpread($D103))</f>
        <v>--</v>
      </c>
      <c r="H103" s="247" t="e">
        <f>_xll.qlRateHelperEarliestDate($D103)</f>
        <v>#VALUE!</v>
      </c>
      <c r="I103" s="247" t="e">
        <f>_xll.qlRateHelperMaturityDate(D103)</f>
        <v>#VALUE!</v>
      </c>
      <c r="J103" s="252" t="e">
        <f>_xll.qlRateHelperPillarDate($D103)</f>
        <v>#VALUE!</v>
      </c>
      <c r="K103" s="251" t="e">
        <v>#N/A</v>
      </c>
    </row>
    <row r="104" spans="4:11" x14ac:dyDescent="0.2">
      <c r="D104" s="250" t="e">
        <v>#N/A</v>
      </c>
      <c r="E104" s="250" t="e">
        <f>_xll.qlRateHelperQuoteName(D104)</f>
        <v>#VALUE!</v>
      </c>
      <c r="F104" s="251" t="e">
        <f>_xll.qlRateHelperRate($D104)</f>
        <v>#VALUE!</v>
      </c>
      <c r="G104" s="251" t="str">
        <f>IF(ISERROR(_xll.qlSwapRateHelperSpread($D104)),IF(ISERROR(_xll.qlFuturesRateHelperConvexityAdjustment($D104)),"--",_xll.qlFuturesRateHelperConvexityAdjustment($D104)),_xll.qlSwapRateHelperSpread($D104))</f>
        <v>--</v>
      </c>
      <c r="H104" s="247" t="e">
        <f>_xll.qlRateHelperEarliestDate($D104)</f>
        <v>#VALUE!</v>
      </c>
      <c r="I104" s="247" t="e">
        <f>_xll.qlRateHelperMaturityDate(D104)</f>
        <v>#VALUE!</v>
      </c>
      <c r="J104" s="252" t="e">
        <f>_xll.qlRateHelperPillarDate($D104)</f>
        <v>#VALUE!</v>
      </c>
      <c r="K104" s="251" t="e">
        <v>#N/A</v>
      </c>
    </row>
    <row r="105" spans="4:11" x14ac:dyDescent="0.2">
      <c r="D105" s="250" t="e">
        <v>#N/A</v>
      </c>
      <c r="E105" s="250" t="e">
        <f>_xll.qlRateHelperQuoteName(D105)</f>
        <v>#VALUE!</v>
      </c>
      <c r="F105" s="251" t="e">
        <f>_xll.qlRateHelperRate($D105)</f>
        <v>#VALUE!</v>
      </c>
      <c r="G105" s="251" t="str">
        <f>IF(ISERROR(_xll.qlSwapRateHelperSpread($D105)),IF(ISERROR(_xll.qlFuturesRateHelperConvexityAdjustment($D105)),"--",_xll.qlFuturesRateHelperConvexityAdjustment($D105)),_xll.qlSwapRateHelperSpread($D105))</f>
        <v>--</v>
      </c>
      <c r="H105" s="247" t="e">
        <f>_xll.qlRateHelperEarliestDate($D105)</f>
        <v>#VALUE!</v>
      </c>
      <c r="I105" s="247" t="e">
        <f>_xll.qlRateHelperMaturityDate(D105)</f>
        <v>#VALUE!</v>
      </c>
      <c r="J105" s="252" t="e">
        <f>_xll.qlRateHelperPillarDate($D105)</f>
        <v>#VALUE!</v>
      </c>
      <c r="K105" s="251" t="e">
        <v>#N/A</v>
      </c>
    </row>
    <row r="106" spans="4:11" x14ac:dyDescent="0.2">
      <c r="D106" s="250" t="e">
        <v>#N/A</v>
      </c>
      <c r="E106" s="250" t="e">
        <f>_xll.qlRateHelperQuoteName(D106)</f>
        <v>#VALUE!</v>
      </c>
      <c r="F106" s="251" t="e">
        <f>_xll.qlRateHelperRate($D106)</f>
        <v>#VALUE!</v>
      </c>
      <c r="G106" s="251" t="str">
        <f>IF(ISERROR(_xll.qlSwapRateHelperSpread($D106)),IF(ISERROR(_xll.qlFuturesRateHelperConvexityAdjustment($D106)),"--",_xll.qlFuturesRateHelperConvexityAdjustment($D106)),_xll.qlSwapRateHelperSpread($D106))</f>
        <v>--</v>
      </c>
      <c r="H106" s="247" t="e">
        <f>_xll.qlRateHelperEarliestDate($D106)</f>
        <v>#VALUE!</v>
      </c>
      <c r="I106" s="247" t="e">
        <f>_xll.qlRateHelperMaturityDate(D106)</f>
        <v>#VALUE!</v>
      </c>
      <c r="J106" s="252" t="e">
        <f>_xll.qlRateHelperPillarDate($D106)</f>
        <v>#VALUE!</v>
      </c>
      <c r="K106" s="251" t="e">
        <v>#N/A</v>
      </c>
    </row>
    <row r="107" spans="4:11" x14ac:dyDescent="0.2">
      <c r="D107" s="250" t="e">
        <v>#N/A</v>
      </c>
      <c r="E107" s="250" t="e">
        <f>_xll.qlRateHelperQuoteName(D107)</f>
        <v>#VALUE!</v>
      </c>
      <c r="F107" s="251" t="e">
        <f>_xll.qlRateHelperRate($D107)</f>
        <v>#VALUE!</v>
      </c>
      <c r="G107" s="251" t="str">
        <f>IF(ISERROR(_xll.qlSwapRateHelperSpread($D107)),IF(ISERROR(_xll.qlFuturesRateHelperConvexityAdjustment($D107)),"--",_xll.qlFuturesRateHelperConvexityAdjustment($D107)),_xll.qlSwapRateHelperSpread($D107))</f>
        <v>--</v>
      </c>
      <c r="H107" s="247" t="e">
        <f>_xll.qlRateHelperEarliestDate($D107)</f>
        <v>#VALUE!</v>
      </c>
      <c r="I107" s="247" t="e">
        <f>_xll.qlRateHelperMaturityDate(D107)</f>
        <v>#VALUE!</v>
      </c>
      <c r="J107" s="252" t="e">
        <f>_xll.qlRateHelperPillarDate($D107)</f>
        <v>#VALUE!</v>
      </c>
      <c r="K107" s="251" t="e">
        <v>#N/A</v>
      </c>
    </row>
    <row r="108" spans="4:11" x14ac:dyDescent="0.2">
      <c r="D108" s="250" t="e">
        <v>#N/A</v>
      </c>
      <c r="E108" s="250" t="e">
        <f>_xll.qlRateHelperQuoteName(D108)</f>
        <v>#VALUE!</v>
      </c>
      <c r="F108" s="251" t="e">
        <f>_xll.qlRateHelperRate($D108)</f>
        <v>#VALUE!</v>
      </c>
      <c r="G108" s="251" t="str">
        <f>IF(ISERROR(_xll.qlSwapRateHelperSpread($D108)),IF(ISERROR(_xll.qlFuturesRateHelperConvexityAdjustment($D108)),"--",_xll.qlFuturesRateHelperConvexityAdjustment($D108)),_xll.qlSwapRateHelperSpread($D108))</f>
        <v>--</v>
      </c>
      <c r="H108" s="247" t="e">
        <f>_xll.qlRateHelperEarliestDate($D108)</f>
        <v>#VALUE!</v>
      </c>
      <c r="I108" s="247" t="e">
        <f>_xll.qlRateHelperMaturityDate(D108)</f>
        <v>#VALUE!</v>
      </c>
      <c r="J108" s="252" t="e">
        <f>_xll.qlRateHelperPillarDate($D108)</f>
        <v>#VALUE!</v>
      </c>
      <c r="K108" s="251" t="e">
        <v>#N/A</v>
      </c>
    </row>
    <row r="109" spans="4:11" x14ac:dyDescent="0.2">
      <c r="D109" s="250" t="e">
        <v>#N/A</v>
      </c>
      <c r="E109" s="250" t="e">
        <f>_xll.qlRateHelperQuoteName(D109)</f>
        <v>#VALUE!</v>
      </c>
      <c r="F109" s="251" t="e">
        <f>_xll.qlRateHelperRate($D109)</f>
        <v>#VALUE!</v>
      </c>
      <c r="G109" s="251" t="str">
        <f>IF(ISERROR(_xll.qlSwapRateHelperSpread($D109)),IF(ISERROR(_xll.qlFuturesRateHelperConvexityAdjustment($D109)),"--",_xll.qlFuturesRateHelperConvexityAdjustment($D109)),_xll.qlSwapRateHelperSpread($D109))</f>
        <v>--</v>
      </c>
      <c r="H109" s="247" t="e">
        <f>_xll.qlRateHelperEarliestDate($D109)</f>
        <v>#VALUE!</v>
      </c>
      <c r="I109" s="247" t="e">
        <f>_xll.qlRateHelperMaturityDate(D109)</f>
        <v>#VALUE!</v>
      </c>
      <c r="J109" s="252" t="e">
        <f>_xll.qlRateHelperPillarDate($D109)</f>
        <v>#VALUE!</v>
      </c>
      <c r="K109" s="251" t="e">
        <v>#N/A</v>
      </c>
    </row>
    <row r="110" spans="4:11" x14ac:dyDescent="0.2">
      <c r="D110" s="250" t="e">
        <v>#N/A</v>
      </c>
      <c r="E110" s="250" t="e">
        <f>_xll.qlRateHelperQuoteName(D110)</f>
        <v>#VALUE!</v>
      </c>
      <c r="F110" s="251" t="e">
        <f>_xll.qlRateHelperRate($D110)</f>
        <v>#VALUE!</v>
      </c>
      <c r="G110" s="251" t="str">
        <f>IF(ISERROR(_xll.qlSwapRateHelperSpread($D110)),IF(ISERROR(_xll.qlFuturesRateHelperConvexityAdjustment($D110)),"--",_xll.qlFuturesRateHelperConvexityAdjustment($D110)),_xll.qlSwapRateHelperSpread($D110))</f>
        <v>--</v>
      </c>
      <c r="H110" s="247" t="e">
        <f>_xll.qlRateHelperEarliestDate($D110)</f>
        <v>#VALUE!</v>
      </c>
      <c r="I110" s="247" t="e">
        <f>_xll.qlRateHelperMaturityDate(D110)</f>
        <v>#VALUE!</v>
      </c>
      <c r="J110" s="252" t="e">
        <f>_xll.qlRateHelperPillarDate($D110)</f>
        <v>#VALUE!</v>
      </c>
      <c r="K110" s="251" t="e">
        <v>#N/A</v>
      </c>
    </row>
    <row r="111" spans="4:11" x14ac:dyDescent="0.2">
      <c r="D111" s="250" t="e">
        <v>#N/A</v>
      </c>
      <c r="E111" s="250" t="e">
        <f>_xll.qlRateHelperQuoteName(D111)</f>
        <v>#VALUE!</v>
      </c>
      <c r="F111" s="251" t="e">
        <f>_xll.qlRateHelperRate($D111)</f>
        <v>#VALUE!</v>
      </c>
      <c r="G111" s="251" t="str">
        <f>IF(ISERROR(_xll.qlSwapRateHelperSpread($D111)),IF(ISERROR(_xll.qlFuturesRateHelperConvexityAdjustment($D111)),"--",_xll.qlFuturesRateHelperConvexityAdjustment($D111)),_xll.qlSwapRateHelperSpread($D111))</f>
        <v>--</v>
      </c>
      <c r="H111" s="247" t="e">
        <f>_xll.qlRateHelperEarliestDate($D111)</f>
        <v>#VALUE!</v>
      </c>
      <c r="I111" s="247" t="e">
        <f>_xll.qlRateHelperMaturityDate(D111)</f>
        <v>#VALUE!</v>
      </c>
      <c r="J111" s="252" t="e">
        <f>_xll.qlRateHelperPillarDate($D111)</f>
        <v>#VALUE!</v>
      </c>
      <c r="K111" s="251" t="e">
        <v>#N/A</v>
      </c>
    </row>
    <row r="112" spans="4:11" x14ac:dyDescent="0.2">
      <c r="D112" s="250" t="e">
        <v>#N/A</v>
      </c>
      <c r="E112" s="250" t="e">
        <f>_xll.qlRateHelperQuoteName(D112)</f>
        <v>#VALUE!</v>
      </c>
      <c r="F112" s="251" t="e">
        <f>_xll.qlRateHelperRate($D112)</f>
        <v>#VALUE!</v>
      </c>
      <c r="G112" s="251" t="str">
        <f>IF(ISERROR(_xll.qlSwapRateHelperSpread($D112)),IF(ISERROR(_xll.qlFuturesRateHelperConvexityAdjustment($D112)),"--",_xll.qlFuturesRateHelperConvexityAdjustment($D112)),_xll.qlSwapRateHelperSpread($D112))</f>
        <v>--</v>
      </c>
      <c r="H112" s="247" t="e">
        <f>_xll.qlRateHelperEarliestDate($D112)</f>
        <v>#VALUE!</v>
      </c>
      <c r="I112" s="247" t="e">
        <f>_xll.qlRateHelperMaturityDate(D112)</f>
        <v>#VALUE!</v>
      </c>
      <c r="J112" s="252" t="e">
        <f>_xll.qlRateHelperPillarDate($D112)</f>
        <v>#VALUE!</v>
      </c>
      <c r="K112" s="251" t="e">
        <v>#N/A</v>
      </c>
    </row>
    <row r="113" spans="4:11" x14ac:dyDescent="0.2">
      <c r="D113" s="250" t="e">
        <v>#N/A</v>
      </c>
      <c r="E113" s="250" t="e">
        <f>_xll.qlRateHelperQuoteName(D113)</f>
        <v>#VALUE!</v>
      </c>
      <c r="F113" s="251" t="e">
        <f>_xll.qlRateHelperRate($D113)</f>
        <v>#VALUE!</v>
      </c>
      <c r="G113" s="251" t="str">
        <f>IF(ISERROR(_xll.qlSwapRateHelperSpread($D113)),IF(ISERROR(_xll.qlFuturesRateHelperConvexityAdjustment($D113)),"--",_xll.qlFuturesRateHelperConvexityAdjustment($D113)),_xll.qlSwapRateHelperSpread($D113))</f>
        <v>--</v>
      </c>
      <c r="H113" s="247" t="e">
        <f>_xll.qlRateHelperEarliestDate($D113)</f>
        <v>#VALUE!</v>
      </c>
      <c r="I113" s="247" t="e">
        <f>_xll.qlRateHelperMaturityDate(D113)</f>
        <v>#VALUE!</v>
      </c>
      <c r="J113" s="252" t="e">
        <f>_xll.qlRateHelperPillarDate($D113)</f>
        <v>#VALUE!</v>
      </c>
      <c r="K113" s="251" t="e">
        <v>#N/A</v>
      </c>
    </row>
    <row r="114" spans="4:11" x14ac:dyDescent="0.2">
      <c r="D114" s="250" t="e">
        <v>#N/A</v>
      </c>
      <c r="E114" s="250" t="e">
        <f>_xll.qlRateHelperQuoteName(D114)</f>
        <v>#VALUE!</v>
      </c>
      <c r="F114" s="251" t="e">
        <f>_xll.qlRateHelperRate($D114)</f>
        <v>#VALUE!</v>
      </c>
      <c r="G114" s="251" t="str">
        <f>IF(ISERROR(_xll.qlSwapRateHelperSpread($D114)),IF(ISERROR(_xll.qlFuturesRateHelperConvexityAdjustment($D114)),"--",_xll.qlFuturesRateHelperConvexityAdjustment($D114)),_xll.qlSwapRateHelperSpread($D114))</f>
        <v>--</v>
      </c>
      <c r="H114" s="247" t="e">
        <f>_xll.qlRateHelperEarliestDate($D114)</f>
        <v>#VALUE!</v>
      </c>
      <c r="I114" s="247" t="e">
        <f>_xll.qlRateHelperMaturityDate(D114)</f>
        <v>#VALUE!</v>
      </c>
      <c r="J114" s="252" t="e">
        <f>_xll.qlRateHelperPillarDate($D114)</f>
        <v>#VALUE!</v>
      </c>
      <c r="K114" s="251" t="e">
        <v>#N/A</v>
      </c>
    </row>
    <row r="115" spans="4:11" x14ac:dyDescent="0.2">
      <c r="D115" s="250" t="e">
        <v>#N/A</v>
      </c>
      <c r="E115" s="250" t="e">
        <f>_xll.qlRateHelperQuoteName(D115)</f>
        <v>#VALUE!</v>
      </c>
      <c r="F115" s="251" t="e">
        <f>_xll.qlRateHelperRate($D115)</f>
        <v>#VALUE!</v>
      </c>
      <c r="G115" s="251" t="str">
        <f>IF(ISERROR(_xll.qlSwapRateHelperSpread($D115)),IF(ISERROR(_xll.qlFuturesRateHelperConvexityAdjustment($D115)),"--",_xll.qlFuturesRateHelperConvexityAdjustment($D115)),_xll.qlSwapRateHelperSpread($D115))</f>
        <v>--</v>
      </c>
      <c r="H115" s="247" t="e">
        <f>_xll.qlRateHelperEarliestDate($D115)</f>
        <v>#VALUE!</v>
      </c>
      <c r="I115" s="247" t="e">
        <f>_xll.qlRateHelperMaturityDate(D115)</f>
        <v>#VALUE!</v>
      </c>
      <c r="J115" s="252" t="e">
        <f>_xll.qlRateHelperPillarDate($D115)</f>
        <v>#VALUE!</v>
      </c>
      <c r="K115" s="251" t="e">
        <v>#N/A</v>
      </c>
    </row>
    <row r="116" spans="4:11" x14ac:dyDescent="0.2">
      <c r="D116" s="250" t="e">
        <v>#N/A</v>
      </c>
      <c r="E116" s="250" t="e">
        <f>_xll.qlRateHelperQuoteName(D116)</f>
        <v>#VALUE!</v>
      </c>
      <c r="F116" s="251" t="e">
        <f>_xll.qlRateHelperRate($D116)</f>
        <v>#VALUE!</v>
      </c>
      <c r="G116" s="251" t="str">
        <f>IF(ISERROR(_xll.qlSwapRateHelperSpread($D116)),IF(ISERROR(_xll.qlFuturesRateHelperConvexityAdjustment($D116)),"--",_xll.qlFuturesRateHelperConvexityAdjustment($D116)),_xll.qlSwapRateHelperSpread($D116))</f>
        <v>--</v>
      </c>
      <c r="H116" s="247" t="e">
        <f>_xll.qlRateHelperEarliestDate($D116)</f>
        <v>#VALUE!</v>
      </c>
      <c r="I116" s="247" t="e">
        <f>_xll.qlRateHelperMaturityDate(D116)</f>
        <v>#VALUE!</v>
      </c>
      <c r="J116" s="252" t="e">
        <f>_xll.qlRateHelperPillarDate($D116)</f>
        <v>#VALUE!</v>
      </c>
      <c r="K116" s="251" t="e">
        <v>#N/A</v>
      </c>
    </row>
    <row r="117" spans="4:11" x14ac:dyDescent="0.2">
      <c r="D117" s="250" t="e">
        <v>#N/A</v>
      </c>
      <c r="E117" s="250" t="e">
        <f>_xll.qlRateHelperQuoteName(D117)</f>
        <v>#VALUE!</v>
      </c>
      <c r="F117" s="251" t="e">
        <f>_xll.qlRateHelperRate($D117)</f>
        <v>#VALUE!</v>
      </c>
      <c r="G117" s="251" t="str">
        <f>IF(ISERROR(_xll.qlSwapRateHelperSpread($D117)),IF(ISERROR(_xll.qlFuturesRateHelperConvexityAdjustment($D117)),"--",_xll.qlFuturesRateHelperConvexityAdjustment($D117)),_xll.qlSwapRateHelperSpread($D117))</f>
        <v>--</v>
      </c>
      <c r="H117" s="247" t="e">
        <f>_xll.qlRateHelperEarliestDate($D117)</f>
        <v>#VALUE!</v>
      </c>
      <c r="I117" s="247" t="e">
        <f>_xll.qlRateHelperMaturityDate(D117)</f>
        <v>#VALUE!</v>
      </c>
      <c r="J117" s="252" t="e">
        <f>_xll.qlRateHelperPillarDate($D117)</f>
        <v>#VALUE!</v>
      </c>
      <c r="K117" s="251" t="e">
        <v>#N/A</v>
      </c>
    </row>
    <row r="118" spans="4:11" x14ac:dyDescent="0.2">
      <c r="D118" s="250" t="e">
        <v>#N/A</v>
      </c>
      <c r="E118" s="250" t="e">
        <f>_xll.qlRateHelperQuoteName(D118)</f>
        <v>#VALUE!</v>
      </c>
      <c r="F118" s="251" t="e">
        <f>_xll.qlRateHelperRate($D118)</f>
        <v>#VALUE!</v>
      </c>
      <c r="G118" s="251" t="str">
        <f>IF(ISERROR(_xll.qlSwapRateHelperSpread($D118)),IF(ISERROR(_xll.qlFuturesRateHelperConvexityAdjustment($D118)),"--",_xll.qlFuturesRateHelperConvexityAdjustment($D118)),_xll.qlSwapRateHelperSpread($D118))</f>
        <v>--</v>
      </c>
      <c r="H118" s="247" t="e">
        <f>_xll.qlRateHelperEarliestDate($D118)</f>
        <v>#VALUE!</v>
      </c>
      <c r="I118" s="247" t="e">
        <f>_xll.qlRateHelperMaturityDate(D118)</f>
        <v>#VALUE!</v>
      </c>
      <c r="J118" s="252" t="e">
        <f>_xll.qlRateHelperPillarDate($D118)</f>
        <v>#VALUE!</v>
      </c>
      <c r="K118" s="251" t="e">
        <v>#N/A</v>
      </c>
    </row>
    <row r="119" spans="4:11" x14ac:dyDescent="0.2">
      <c r="D119" s="250" t="e">
        <v>#N/A</v>
      </c>
      <c r="E119" s="250" t="e">
        <f>_xll.qlRateHelperQuoteName(D119)</f>
        <v>#VALUE!</v>
      </c>
      <c r="F119" s="251" t="e">
        <f>_xll.qlRateHelperRate($D119)</f>
        <v>#VALUE!</v>
      </c>
      <c r="G119" s="251" t="str">
        <f>IF(ISERROR(_xll.qlSwapRateHelperSpread($D119)),IF(ISERROR(_xll.qlFuturesRateHelperConvexityAdjustment($D119)),"--",_xll.qlFuturesRateHelperConvexityAdjustment($D119)),_xll.qlSwapRateHelperSpread($D119))</f>
        <v>--</v>
      </c>
      <c r="H119" s="247" t="e">
        <f>_xll.qlRateHelperEarliestDate($D119)</f>
        <v>#VALUE!</v>
      </c>
      <c r="I119" s="247" t="e">
        <f>_xll.qlRateHelperMaturityDate(D119)</f>
        <v>#VALUE!</v>
      </c>
      <c r="J119" s="252" t="e">
        <f>_xll.qlRateHelperPillarDate($D119)</f>
        <v>#VALUE!</v>
      </c>
      <c r="K119" s="251" t="e">
        <v>#N/A</v>
      </c>
    </row>
    <row r="120" spans="4:11" x14ac:dyDescent="0.2">
      <c r="D120" s="250" t="e">
        <v>#N/A</v>
      </c>
      <c r="E120" s="250" t="e">
        <f>_xll.qlRateHelperQuoteName(D120)</f>
        <v>#VALUE!</v>
      </c>
      <c r="F120" s="251" t="e">
        <f>_xll.qlRateHelperRate($D120)</f>
        <v>#VALUE!</v>
      </c>
      <c r="G120" s="251" t="str">
        <f>IF(ISERROR(_xll.qlSwapRateHelperSpread($D120)),IF(ISERROR(_xll.qlFuturesRateHelperConvexityAdjustment($D120)),"--",_xll.qlFuturesRateHelperConvexityAdjustment($D120)),_xll.qlSwapRateHelperSpread($D120))</f>
        <v>--</v>
      </c>
      <c r="H120" s="247" t="e">
        <f>_xll.qlRateHelperEarliestDate($D120)</f>
        <v>#VALUE!</v>
      </c>
      <c r="I120" s="247" t="e">
        <f>_xll.qlRateHelperMaturityDate(D120)</f>
        <v>#VALUE!</v>
      </c>
      <c r="J120" s="252" t="e">
        <f>_xll.qlRateHelperPillarDate($D120)</f>
        <v>#VALUE!</v>
      </c>
      <c r="K120" s="251" t="e">
        <v>#N/A</v>
      </c>
    </row>
    <row r="121" spans="4:11" x14ac:dyDescent="0.2">
      <c r="D121" s="250" t="e">
        <v>#N/A</v>
      </c>
      <c r="E121" s="250" t="e">
        <f>_xll.qlRateHelperQuoteName(D121)</f>
        <v>#VALUE!</v>
      </c>
      <c r="F121" s="251" t="e">
        <f>_xll.qlRateHelperRate($D121)</f>
        <v>#VALUE!</v>
      </c>
      <c r="G121" s="251" t="str">
        <f>IF(ISERROR(_xll.qlSwapRateHelperSpread($D121)),IF(ISERROR(_xll.qlFuturesRateHelperConvexityAdjustment($D121)),"--",_xll.qlFuturesRateHelperConvexityAdjustment($D121)),_xll.qlSwapRateHelperSpread($D121))</f>
        <v>--</v>
      </c>
      <c r="H121" s="247" t="e">
        <f>_xll.qlRateHelperEarliestDate($D121)</f>
        <v>#VALUE!</v>
      </c>
      <c r="I121" s="247" t="e">
        <f>_xll.qlRateHelperMaturityDate(D121)</f>
        <v>#VALUE!</v>
      </c>
      <c r="J121" s="252" t="e">
        <f>_xll.qlRateHelperPillarDate($D121)</f>
        <v>#VALUE!</v>
      </c>
      <c r="K121" s="251" t="e">
        <v>#N/A</v>
      </c>
    </row>
    <row r="122" spans="4:11" x14ac:dyDescent="0.2">
      <c r="D122" s="250" t="e">
        <v>#N/A</v>
      </c>
      <c r="E122" s="250" t="e">
        <f>_xll.qlRateHelperQuoteName(D122)</f>
        <v>#VALUE!</v>
      </c>
      <c r="F122" s="251" t="e">
        <f>_xll.qlRateHelperRate($D122)</f>
        <v>#VALUE!</v>
      </c>
      <c r="G122" s="251" t="str">
        <f>IF(ISERROR(_xll.qlSwapRateHelperSpread($D122)),IF(ISERROR(_xll.qlFuturesRateHelperConvexityAdjustment($D122)),"--",_xll.qlFuturesRateHelperConvexityAdjustment($D122)),_xll.qlSwapRateHelperSpread($D122))</f>
        <v>--</v>
      </c>
      <c r="H122" s="247" t="e">
        <f>_xll.qlRateHelperEarliestDate($D122)</f>
        <v>#VALUE!</v>
      </c>
      <c r="I122" s="247" t="e">
        <f>_xll.qlRateHelperMaturityDate(D122)</f>
        <v>#VALUE!</v>
      </c>
      <c r="J122" s="252" t="e">
        <f>_xll.qlRateHelperPillarDate($D122)</f>
        <v>#VALUE!</v>
      </c>
      <c r="K122" s="251" t="e">
        <v>#N/A</v>
      </c>
    </row>
    <row r="123" spans="4:11" x14ac:dyDescent="0.2">
      <c r="D123" s="250" t="e">
        <v>#N/A</v>
      </c>
      <c r="E123" s="250" t="e">
        <f>_xll.qlRateHelperQuoteName(D123)</f>
        <v>#VALUE!</v>
      </c>
      <c r="F123" s="251" t="e">
        <f>_xll.qlRateHelperRate($D123)</f>
        <v>#VALUE!</v>
      </c>
      <c r="G123" s="251" t="str">
        <f>IF(ISERROR(_xll.qlSwapRateHelperSpread($D123)),IF(ISERROR(_xll.qlFuturesRateHelperConvexityAdjustment($D123)),"--",_xll.qlFuturesRateHelperConvexityAdjustment($D123)),_xll.qlSwapRateHelperSpread($D123))</f>
        <v>--</v>
      </c>
      <c r="H123" s="247" t="e">
        <f>_xll.qlRateHelperEarliestDate($D123)</f>
        <v>#VALUE!</v>
      </c>
      <c r="I123" s="247" t="e">
        <f>_xll.qlRateHelperMaturityDate(D123)</f>
        <v>#VALUE!</v>
      </c>
      <c r="J123" s="252" t="e">
        <f>_xll.qlRateHelperPillarDate($D123)</f>
        <v>#VALUE!</v>
      </c>
      <c r="K123" s="251" t="e">
        <v>#N/A</v>
      </c>
    </row>
    <row r="124" spans="4:11" x14ac:dyDescent="0.2">
      <c r="D124" s="250" t="e">
        <v>#N/A</v>
      </c>
      <c r="E124" s="250" t="e">
        <f>_xll.qlRateHelperQuoteName(D124)</f>
        <v>#VALUE!</v>
      </c>
      <c r="F124" s="251" t="e">
        <f>_xll.qlRateHelperRate($D124)</f>
        <v>#VALUE!</v>
      </c>
      <c r="G124" s="251" t="str">
        <f>IF(ISERROR(_xll.qlSwapRateHelperSpread($D124)),IF(ISERROR(_xll.qlFuturesRateHelperConvexityAdjustment($D124)),"--",_xll.qlFuturesRateHelperConvexityAdjustment($D124)),_xll.qlSwapRateHelperSpread($D124))</f>
        <v>--</v>
      </c>
      <c r="H124" s="247" t="e">
        <f>_xll.qlRateHelperEarliestDate($D124)</f>
        <v>#VALUE!</v>
      </c>
      <c r="I124" s="247" t="e">
        <f>_xll.qlRateHelperMaturityDate(D124)</f>
        <v>#VALUE!</v>
      </c>
      <c r="J124" s="252" t="e">
        <f>_xll.qlRateHelperPillarDate($D124)</f>
        <v>#VALUE!</v>
      </c>
      <c r="K124" s="251" t="e">
        <v>#N/A</v>
      </c>
    </row>
    <row r="125" spans="4:11" x14ac:dyDescent="0.2">
      <c r="D125" s="250" t="e">
        <v>#N/A</v>
      </c>
      <c r="E125" s="250" t="e">
        <f>_xll.qlRateHelperQuoteName(D125)</f>
        <v>#VALUE!</v>
      </c>
      <c r="F125" s="251" t="e">
        <f>_xll.qlRateHelperRate($D125)</f>
        <v>#VALUE!</v>
      </c>
      <c r="G125" s="251" t="str">
        <f>IF(ISERROR(_xll.qlSwapRateHelperSpread($D125)),IF(ISERROR(_xll.qlFuturesRateHelperConvexityAdjustment($D125)),"--",_xll.qlFuturesRateHelperConvexityAdjustment($D125)),_xll.qlSwapRateHelperSpread($D125))</f>
        <v>--</v>
      </c>
      <c r="H125" s="247" t="e">
        <f>_xll.qlRateHelperEarliestDate($D125)</f>
        <v>#VALUE!</v>
      </c>
      <c r="I125" s="247" t="e">
        <f>_xll.qlRateHelperMaturityDate(D125)</f>
        <v>#VALUE!</v>
      </c>
      <c r="J125" s="252" t="e">
        <f>_xll.qlRateHelperPillarDate($D125)</f>
        <v>#VALUE!</v>
      </c>
      <c r="K125" s="251" t="e">
        <v>#N/A</v>
      </c>
    </row>
    <row r="126" spans="4:11" ht="12" thickBot="1" x14ac:dyDescent="0.25">
      <c r="D126" s="253" t="e">
        <v>#N/A</v>
      </c>
      <c r="E126" s="253" t="e">
        <f>_xll.qlRateHelperQuoteName(D126)</f>
        <v>#VALUE!</v>
      </c>
      <c r="F126" s="254" t="e">
        <f>_xll.qlRateHelperRate($D126)</f>
        <v>#VALUE!</v>
      </c>
      <c r="G126" s="254" t="str">
        <f>IF(ISERROR(_xll.qlSwapRateHelperSpread($D126)),IF(ISERROR(_xll.qlFuturesRateHelperConvexityAdjustment($D126)),"--",_xll.qlFuturesRateHelperConvexityAdjustment($D126)),_xll.qlSwapRateHelperSpread($D126))</f>
        <v>--</v>
      </c>
      <c r="H126" s="255" t="e">
        <f>_xll.qlRateHelperEarliestDate($D126)</f>
        <v>#VALUE!</v>
      </c>
      <c r="I126" s="255" t="e">
        <f>_xll.qlRateHelperMaturityDate(D126)</f>
        <v>#VALUE!</v>
      </c>
      <c r="J126" s="256" t="e">
        <f>_xll.qlRateHelperPillarDate($D126)</f>
        <v>#VALUE!</v>
      </c>
      <c r="K126" s="251" t="e">
        <v>#N/A</v>
      </c>
    </row>
  </sheetData>
  <mergeCells count="1">
    <mergeCell ref="A1:B1"/>
  </mergeCells>
  <dataValidations disablePrompts="1" count="1">
    <dataValidation type="list" allowBlank="1" showInputMessage="1" showErrorMessage="1" sqref="B5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B65541 II65541 SE65541 ACA65541 ALW65541 AVS65541 BFO65541 BPK65541 BZG65541 CJC65541 CSY65541 DCU65541 DMQ65541 DWM65541 EGI65541 EQE65541 FAA65541 FJW65541 FTS65541 GDO65541 GNK65541 GXG65541 HHC65541 HQY65541 IAU65541 IKQ65541 IUM65541 JEI65541 JOE65541 JYA65541 KHW65541 KRS65541 LBO65541 LLK65541 LVG65541 MFC65541 MOY65541 MYU65541 NIQ65541 NSM65541 OCI65541 OME65541 OWA65541 PFW65541 PPS65541 PZO65541 QJK65541 QTG65541 RDC65541 RMY65541 RWU65541 SGQ65541 SQM65541 TAI65541 TKE65541 TUA65541 UDW65541 UNS65541 UXO65541 VHK65541 VRG65541 WBC65541 WKY65541 WUU65541 B131077 II131077 SE131077 ACA131077 ALW131077 AVS131077 BFO131077 BPK131077 BZG131077 CJC131077 CSY131077 DCU131077 DMQ131077 DWM131077 EGI131077 EQE131077 FAA131077 FJW131077 FTS131077 GDO131077 GNK131077 GXG131077 HHC131077 HQY131077 IAU131077 IKQ131077 IUM131077 JEI131077 JOE131077 JYA131077 KHW131077 KRS131077 LBO131077 LLK131077 LVG131077 MFC131077 MOY131077 MYU131077 NIQ131077 NSM131077 OCI131077 OME131077 OWA131077 PFW131077 PPS131077 PZO131077 QJK131077 QTG131077 RDC131077 RMY131077 RWU131077 SGQ131077 SQM131077 TAI131077 TKE131077 TUA131077 UDW131077 UNS131077 UXO131077 VHK131077 VRG131077 WBC131077 WKY131077 WUU131077 B196613 II196613 SE196613 ACA196613 ALW196613 AVS196613 BFO196613 BPK196613 BZG196613 CJC196613 CSY196613 DCU196613 DMQ196613 DWM196613 EGI196613 EQE196613 FAA196613 FJW196613 FTS196613 GDO196613 GNK196613 GXG196613 HHC196613 HQY196613 IAU196613 IKQ196613 IUM196613 JEI196613 JOE196613 JYA196613 KHW196613 KRS196613 LBO196613 LLK196613 LVG196613 MFC196613 MOY196613 MYU196613 NIQ196613 NSM196613 OCI196613 OME196613 OWA196613 PFW196613 PPS196613 PZO196613 QJK196613 QTG196613 RDC196613 RMY196613 RWU196613 SGQ196613 SQM196613 TAI196613 TKE196613 TUA196613 UDW196613 UNS196613 UXO196613 VHK196613 VRG196613 WBC196613 WKY196613 WUU196613 B262149 II262149 SE262149 ACA262149 ALW262149 AVS262149 BFO262149 BPK262149 BZG262149 CJC262149 CSY262149 DCU262149 DMQ262149 DWM262149 EGI262149 EQE262149 FAA262149 FJW262149 FTS262149 GDO262149 GNK262149 GXG262149 HHC262149 HQY262149 IAU262149 IKQ262149 IUM262149 JEI262149 JOE262149 JYA262149 KHW262149 KRS262149 LBO262149 LLK262149 LVG262149 MFC262149 MOY262149 MYU262149 NIQ262149 NSM262149 OCI262149 OME262149 OWA262149 PFW262149 PPS262149 PZO262149 QJK262149 QTG262149 RDC262149 RMY262149 RWU262149 SGQ262149 SQM262149 TAI262149 TKE262149 TUA262149 UDW262149 UNS262149 UXO262149 VHK262149 VRG262149 WBC262149 WKY262149 WUU262149 B327685 II327685 SE327685 ACA327685 ALW327685 AVS327685 BFO327685 BPK327685 BZG327685 CJC327685 CSY327685 DCU327685 DMQ327685 DWM327685 EGI327685 EQE327685 FAA327685 FJW327685 FTS327685 GDO327685 GNK327685 GXG327685 HHC327685 HQY327685 IAU327685 IKQ327685 IUM327685 JEI327685 JOE327685 JYA327685 KHW327685 KRS327685 LBO327685 LLK327685 LVG327685 MFC327685 MOY327685 MYU327685 NIQ327685 NSM327685 OCI327685 OME327685 OWA327685 PFW327685 PPS327685 PZO327685 QJK327685 QTG327685 RDC327685 RMY327685 RWU327685 SGQ327685 SQM327685 TAI327685 TKE327685 TUA327685 UDW327685 UNS327685 UXO327685 VHK327685 VRG327685 WBC327685 WKY327685 WUU327685 B393221 II393221 SE393221 ACA393221 ALW393221 AVS393221 BFO393221 BPK393221 BZG393221 CJC393221 CSY393221 DCU393221 DMQ393221 DWM393221 EGI393221 EQE393221 FAA393221 FJW393221 FTS393221 GDO393221 GNK393221 GXG393221 HHC393221 HQY393221 IAU393221 IKQ393221 IUM393221 JEI393221 JOE393221 JYA393221 KHW393221 KRS393221 LBO393221 LLK393221 LVG393221 MFC393221 MOY393221 MYU393221 NIQ393221 NSM393221 OCI393221 OME393221 OWA393221 PFW393221 PPS393221 PZO393221 QJK393221 QTG393221 RDC393221 RMY393221 RWU393221 SGQ393221 SQM393221 TAI393221 TKE393221 TUA393221 UDW393221 UNS393221 UXO393221 VHK393221 VRG393221 WBC393221 WKY393221 WUU393221 B458757 II458757 SE458757 ACA458757 ALW458757 AVS458757 BFO458757 BPK458757 BZG458757 CJC458757 CSY458757 DCU458757 DMQ458757 DWM458757 EGI458757 EQE458757 FAA458757 FJW458757 FTS458757 GDO458757 GNK458757 GXG458757 HHC458757 HQY458757 IAU458757 IKQ458757 IUM458757 JEI458757 JOE458757 JYA458757 KHW458757 KRS458757 LBO458757 LLK458757 LVG458757 MFC458757 MOY458757 MYU458757 NIQ458757 NSM458757 OCI458757 OME458757 OWA458757 PFW458757 PPS458757 PZO458757 QJK458757 QTG458757 RDC458757 RMY458757 RWU458757 SGQ458757 SQM458757 TAI458757 TKE458757 TUA458757 UDW458757 UNS458757 UXO458757 VHK458757 VRG458757 WBC458757 WKY458757 WUU458757 B524293 II524293 SE524293 ACA524293 ALW524293 AVS524293 BFO524293 BPK524293 BZG524293 CJC524293 CSY524293 DCU524293 DMQ524293 DWM524293 EGI524293 EQE524293 FAA524293 FJW524293 FTS524293 GDO524293 GNK524293 GXG524293 HHC524293 HQY524293 IAU524293 IKQ524293 IUM524293 JEI524293 JOE524293 JYA524293 KHW524293 KRS524293 LBO524293 LLK524293 LVG524293 MFC524293 MOY524293 MYU524293 NIQ524293 NSM524293 OCI524293 OME524293 OWA524293 PFW524293 PPS524293 PZO524293 QJK524293 QTG524293 RDC524293 RMY524293 RWU524293 SGQ524293 SQM524293 TAI524293 TKE524293 TUA524293 UDW524293 UNS524293 UXO524293 VHK524293 VRG524293 WBC524293 WKY524293 WUU524293 B589829 II589829 SE589829 ACA589829 ALW589829 AVS589829 BFO589829 BPK589829 BZG589829 CJC589829 CSY589829 DCU589829 DMQ589829 DWM589829 EGI589829 EQE589829 FAA589829 FJW589829 FTS589829 GDO589829 GNK589829 GXG589829 HHC589829 HQY589829 IAU589829 IKQ589829 IUM589829 JEI589829 JOE589829 JYA589829 KHW589829 KRS589829 LBO589829 LLK589829 LVG589829 MFC589829 MOY589829 MYU589829 NIQ589829 NSM589829 OCI589829 OME589829 OWA589829 PFW589829 PPS589829 PZO589829 QJK589829 QTG589829 RDC589829 RMY589829 RWU589829 SGQ589829 SQM589829 TAI589829 TKE589829 TUA589829 UDW589829 UNS589829 UXO589829 VHK589829 VRG589829 WBC589829 WKY589829 WUU589829 B655365 II655365 SE655365 ACA655365 ALW655365 AVS655365 BFO655365 BPK655365 BZG655365 CJC655365 CSY655365 DCU655365 DMQ655365 DWM655365 EGI655365 EQE655365 FAA655365 FJW655365 FTS655365 GDO655365 GNK655365 GXG655365 HHC655365 HQY655365 IAU655365 IKQ655365 IUM655365 JEI655365 JOE655365 JYA655365 KHW655365 KRS655365 LBO655365 LLK655365 LVG655365 MFC655365 MOY655365 MYU655365 NIQ655365 NSM655365 OCI655365 OME655365 OWA655365 PFW655365 PPS655365 PZO655365 QJK655365 QTG655365 RDC655365 RMY655365 RWU655365 SGQ655365 SQM655365 TAI655365 TKE655365 TUA655365 UDW655365 UNS655365 UXO655365 VHK655365 VRG655365 WBC655365 WKY655365 WUU655365 B720901 II720901 SE720901 ACA720901 ALW720901 AVS720901 BFO720901 BPK720901 BZG720901 CJC720901 CSY720901 DCU720901 DMQ720901 DWM720901 EGI720901 EQE720901 FAA720901 FJW720901 FTS720901 GDO720901 GNK720901 GXG720901 HHC720901 HQY720901 IAU720901 IKQ720901 IUM720901 JEI720901 JOE720901 JYA720901 KHW720901 KRS720901 LBO720901 LLK720901 LVG720901 MFC720901 MOY720901 MYU720901 NIQ720901 NSM720901 OCI720901 OME720901 OWA720901 PFW720901 PPS720901 PZO720901 QJK720901 QTG720901 RDC720901 RMY720901 RWU720901 SGQ720901 SQM720901 TAI720901 TKE720901 TUA720901 UDW720901 UNS720901 UXO720901 VHK720901 VRG720901 WBC720901 WKY720901 WUU720901 B786437 II786437 SE786437 ACA786437 ALW786437 AVS786437 BFO786437 BPK786437 BZG786437 CJC786437 CSY786437 DCU786437 DMQ786437 DWM786437 EGI786437 EQE786437 FAA786437 FJW786437 FTS786437 GDO786437 GNK786437 GXG786437 HHC786437 HQY786437 IAU786437 IKQ786437 IUM786437 JEI786437 JOE786437 JYA786437 KHW786437 KRS786437 LBO786437 LLK786437 LVG786437 MFC786437 MOY786437 MYU786437 NIQ786437 NSM786437 OCI786437 OME786437 OWA786437 PFW786437 PPS786437 PZO786437 QJK786437 QTG786437 RDC786437 RMY786437 RWU786437 SGQ786437 SQM786437 TAI786437 TKE786437 TUA786437 UDW786437 UNS786437 UXO786437 VHK786437 VRG786437 WBC786437 WKY786437 WUU786437 B851973 II851973 SE851973 ACA851973 ALW851973 AVS851973 BFO851973 BPK851973 BZG851973 CJC851973 CSY851973 DCU851973 DMQ851973 DWM851973 EGI851973 EQE851973 FAA851973 FJW851973 FTS851973 GDO851973 GNK851973 GXG851973 HHC851973 HQY851973 IAU851973 IKQ851973 IUM851973 JEI851973 JOE851973 JYA851973 KHW851973 KRS851973 LBO851973 LLK851973 LVG851973 MFC851973 MOY851973 MYU851973 NIQ851973 NSM851973 OCI851973 OME851973 OWA851973 PFW851973 PPS851973 PZO851973 QJK851973 QTG851973 RDC851973 RMY851973 RWU851973 SGQ851973 SQM851973 TAI851973 TKE851973 TUA851973 UDW851973 UNS851973 UXO851973 VHK851973 VRG851973 WBC851973 WKY851973 WUU851973 B917509 II917509 SE917509 ACA917509 ALW917509 AVS917509 BFO917509 BPK917509 BZG917509 CJC917509 CSY917509 DCU917509 DMQ917509 DWM917509 EGI917509 EQE917509 FAA917509 FJW917509 FTS917509 GDO917509 GNK917509 GXG917509 HHC917509 HQY917509 IAU917509 IKQ917509 IUM917509 JEI917509 JOE917509 JYA917509 KHW917509 KRS917509 LBO917509 LLK917509 LVG917509 MFC917509 MOY917509 MYU917509 NIQ917509 NSM917509 OCI917509 OME917509 OWA917509 PFW917509 PPS917509 PZO917509 QJK917509 QTG917509 RDC917509 RMY917509 RWU917509 SGQ917509 SQM917509 TAI917509 TKE917509 TUA917509 UDW917509 UNS917509 UXO917509 VHK917509 VRG917509 WBC917509 WKY917509 WUU917509 B983045 II983045 SE983045 ACA983045 ALW983045 AVS983045 BFO983045 BPK983045 BZG983045 CJC983045 CSY983045 DCU983045 DMQ983045 DWM983045 EGI983045 EQE983045 FAA983045 FJW983045 FTS983045 GDO983045 GNK983045 GXG983045 HHC983045 HQY983045 IAU983045 IKQ983045 IUM983045 JEI983045 JOE983045 JYA983045 KHW983045 KRS983045 LBO983045 LLK983045 LVG983045 MFC983045 MOY983045 MYU983045 NIQ983045 NSM983045 OCI983045 OME983045 OWA983045 PFW983045 PPS983045 PZO983045 QJK983045 QTG983045 RDC983045 RMY983045 RWU983045 SGQ983045 SQM983045 TAI983045 TKE983045 TUA983045 UDW983045 UNS983045 UXO983045 VHK983045 VRG983045 WBC983045 WKY983045 WUU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4"/>
  <sheetViews>
    <sheetView zoomScaleNormal="100" workbookViewId="0">
      <selection activeCell="E3" sqref="E3"/>
    </sheetView>
  </sheetViews>
  <sheetFormatPr defaultRowHeight="11.25" x14ac:dyDescent="0.2"/>
  <cols>
    <col min="1" max="1" width="2.7109375" style="157" customWidth="1"/>
    <col min="2" max="2" width="4" style="157" bestFit="1" customWidth="1"/>
    <col min="3" max="3" width="15.140625" style="157" bestFit="1" customWidth="1"/>
    <col min="4" max="4" width="16.140625" style="157" bestFit="1" customWidth="1"/>
    <col min="5" max="5" width="20.140625" style="159" customWidth="1"/>
    <col min="6" max="6" width="17.28515625" style="157" customWidth="1"/>
    <col min="7" max="7" width="20.7109375" style="157" customWidth="1"/>
    <col min="8" max="8" width="2.7109375" style="157" customWidth="1"/>
    <col min="9" max="9" width="9.140625" style="157"/>
    <col min="10" max="10" width="19.5703125" style="157" bestFit="1" customWidth="1"/>
    <col min="11" max="11" width="26.7109375" style="157" bestFit="1" customWidth="1"/>
    <col min="12" max="12" width="19.5703125" style="157" bestFit="1" customWidth="1"/>
    <col min="13" max="13" width="22" style="157" bestFit="1" customWidth="1"/>
    <col min="14" max="16384" width="9.140625" style="157"/>
  </cols>
  <sheetData>
    <row r="1" spans="1:10" ht="11.25" customHeight="1" x14ac:dyDescent="0.2">
      <c r="A1" s="150"/>
      <c r="B1" s="151"/>
      <c r="C1" s="152" t="s">
        <v>57</v>
      </c>
      <c r="D1" s="88" t="str">
        <f>Currency&amp;"_YC"&amp;$C$1&amp;"RH"</f>
        <v>EUR_YCSTDRH</v>
      </c>
      <c r="E1" s="153"/>
      <c r="F1" s="154" t="str">
        <f>$D$1&amp;"_Deposits.xml"</f>
        <v>EUR_YCSTDRH_Deposits.xml</v>
      </c>
      <c r="G1" s="155"/>
      <c r="H1" s="156"/>
    </row>
    <row r="2" spans="1:10" ht="23.25" customHeight="1" x14ac:dyDescent="0.2">
      <c r="A2" s="49"/>
      <c r="B2" s="167"/>
      <c r="C2" s="167" t="s">
        <v>56</v>
      </c>
      <c r="D2" s="167" t="s">
        <v>55</v>
      </c>
      <c r="E2" s="261" t="s">
        <v>102</v>
      </c>
      <c r="F2" s="162" t="str">
        <f>IF(Serialize,_xll.ohObjectSave(F4:F12,SerializationPath&amp;F1,FileOverwrite,Serialize),"---")</f>
        <v>---</v>
      </c>
      <c r="G2" s="163" t="str">
        <f>_xll.ohRangeRetrieveError(F2)</f>
        <v/>
      </c>
      <c r="H2" s="48"/>
    </row>
    <row r="3" spans="1:10" s="160" customFormat="1" x14ac:dyDescent="0.2">
      <c r="A3" s="49"/>
      <c r="B3" s="163"/>
      <c r="C3" s="163"/>
      <c r="D3" s="163"/>
      <c r="E3" s="260" t="b">
        <v>1</v>
      </c>
      <c r="F3" s="149"/>
      <c r="G3" s="163"/>
      <c r="H3" s="48"/>
    </row>
    <row r="4" spans="1:10" ht="11.25" customHeight="1" x14ac:dyDescent="0.2">
      <c r="A4" s="49"/>
      <c r="B4" s="109" t="s">
        <v>54</v>
      </c>
      <c r="C4" s="110" t="s">
        <v>115</v>
      </c>
      <c r="D4" s="111" t="str">
        <f>Currency&amp;B4&amp;"D"&amp;QuoteSuffix</f>
        <v>EUROND_Quote</v>
      </c>
      <c r="E4" s="126" t="str">
        <f>Currency&amp;IF($B4="SW","1W",$B4)&amp;"D"&amp;LCHQuoteSuffix</f>
        <v>EUROND_LCHQuote</v>
      </c>
      <c r="F4" s="112" t="str">
        <f>_xll.qlDepositRateHelper(,IF($E$3,E4,D4),C4,Permanent,Trigger,ObjectOverwrite)</f>
        <v>obj_0069d#0006</v>
      </c>
      <c r="G4" s="164" t="str">
        <f>_xll.ohRangeRetrieveError(F4)</f>
        <v/>
      </c>
      <c r="H4" s="48"/>
    </row>
    <row r="5" spans="1:10" ht="11.25" customHeight="1" x14ac:dyDescent="0.2">
      <c r="A5" s="49"/>
      <c r="B5" s="265" t="s">
        <v>116</v>
      </c>
      <c r="C5" s="266" t="s">
        <v>115</v>
      </c>
      <c r="D5" s="267" t="str">
        <f>Currency&amp;B5&amp;"D"&amp;QuoteSuffix</f>
        <v>EURTND_Quote</v>
      </c>
      <c r="E5" s="268" t="str">
        <f>Currency&amp;IF($B5="SW","1W",$B5)&amp;"D"&amp;LCHQuoteSuffix</f>
        <v>EURTND_LCHQuote</v>
      </c>
      <c r="F5" s="269" t="str">
        <f>_xll.qlFraRateHelper(,IF($E$3,$E5,$D5),"1d",C5,,,Permanent,Trigger,ObjectOverwrite)</f>
        <v>obj_00685#0006</v>
      </c>
      <c r="G5" s="270"/>
      <c r="H5" s="48"/>
    </row>
    <row r="6" spans="1:10" ht="11.25" customHeight="1" x14ac:dyDescent="0.2">
      <c r="A6" s="49"/>
      <c r="B6" s="113" t="s">
        <v>53</v>
      </c>
      <c r="C6" s="114" t="str">
        <f>PROPER(Currency)&amp;FamilyName&amp;B6</f>
        <v>EuriborSW</v>
      </c>
      <c r="D6" s="115" t="str">
        <f>Currency&amp;B6&amp;"D"&amp;QuoteSuffix</f>
        <v>EURSWD_Quote</v>
      </c>
      <c r="E6" s="127" t="str">
        <f>Currency&amp;IF($B6="SW","1W",$B6)&amp;"D"&amp;LCHQuoteSuffix</f>
        <v>EUR1WD_LCHQuote</v>
      </c>
      <c r="F6" s="116" t="str">
        <f>_xll.qlDepositRateHelper(,IF($E$3,E6,D6),C6,Permanent,Trigger,ObjectOverwrite)</f>
        <v>obj_0069f#0006</v>
      </c>
      <c r="G6" s="165" t="str">
        <f>_xll.ohRangeRetrieveError(F6)</f>
        <v/>
      </c>
      <c r="H6" s="48"/>
      <c r="J6" s="161"/>
    </row>
    <row r="7" spans="1:10" ht="11.25" customHeight="1" x14ac:dyDescent="0.2">
      <c r="A7" s="49"/>
      <c r="B7" s="113" t="s">
        <v>52</v>
      </c>
      <c r="C7" s="114" t="str">
        <f>PROPER(Currency)&amp;FamilyName&amp;B7</f>
        <v>Euribor1M</v>
      </c>
      <c r="D7" s="115" t="str">
        <f>Currency&amp;B7&amp;"D"&amp;QuoteSuffix</f>
        <v>EUR1MD_Quote</v>
      </c>
      <c r="E7" s="127" t="str">
        <f>Currency&amp;IF($B7="SW","1W",$B7)&amp;"D"&amp;LCHQuoteSuffix</f>
        <v>EUR1MD_LCHQuote</v>
      </c>
      <c r="F7" s="116" t="str">
        <f>_xll.qlDepositRateHelper(,IF($E$3,E7,D7),C7,Permanent,Trigger,ObjectOverwrite)</f>
        <v>obj_006a0#0006</v>
      </c>
      <c r="G7" s="165" t="str">
        <f>_xll.ohRangeRetrieveError(F7)</f>
        <v/>
      </c>
      <c r="H7" s="48"/>
      <c r="J7" s="161"/>
    </row>
    <row r="8" spans="1:10" ht="11.25" customHeight="1" x14ac:dyDescent="0.2">
      <c r="A8" s="49"/>
      <c r="B8" s="113" t="s">
        <v>51</v>
      </c>
      <c r="C8" s="114" t="str">
        <f>PROPER(Currency)&amp;FamilyName&amp;B8</f>
        <v>Euribor2M</v>
      </c>
      <c r="D8" s="115" t="str">
        <f>Currency&amp;B8&amp;"D"&amp;QuoteSuffix</f>
        <v>EUR2MD_Quote</v>
      </c>
      <c r="E8" s="127" t="str">
        <f>Currency&amp;IF($B8="SW","1W",$B8)&amp;"D"&amp;LCHQuoteSuffix</f>
        <v>EUR2MD_LCHQuote</v>
      </c>
      <c r="F8" s="116" t="str">
        <f>_xll.qlDepositRateHelper(,IF($E$3,E8,D8),C8,Permanent,Trigger,ObjectOverwrite)</f>
        <v>obj_006a3#0002</v>
      </c>
      <c r="G8" s="165" t="str">
        <f>_xll.ohRangeRetrieveError(F8)</f>
        <v/>
      </c>
      <c r="H8" s="48"/>
      <c r="J8" s="161"/>
    </row>
    <row r="9" spans="1:10" ht="11.25" customHeight="1" x14ac:dyDescent="0.2">
      <c r="A9" s="49"/>
      <c r="B9" s="113" t="s">
        <v>50</v>
      </c>
      <c r="C9" s="114" t="str">
        <f>PROPER(Currency)&amp;FamilyName&amp;B9</f>
        <v>Euribor3M</v>
      </c>
      <c r="D9" s="115" t="str">
        <f>Currency&amp;B9&amp;"D"&amp;QuoteSuffix</f>
        <v>EUR3MD_Quote</v>
      </c>
      <c r="E9" s="127" t="str">
        <f>Currency&amp;IF($B9="SW","1W",$B9)&amp;"D"&amp;LCHQuoteSuffix</f>
        <v>EUR3MD_LCHQuote</v>
      </c>
      <c r="F9" s="116" t="str">
        <f>_xll.qlDepositRateHelper(,IF($E$3,E9,D9),C9,Permanent,Trigger,ObjectOverwrite)</f>
        <v>obj_006a4#0002</v>
      </c>
      <c r="G9" s="165" t="str">
        <f>_xll.ohRangeRetrieveError(F9)</f>
        <v/>
      </c>
      <c r="H9" s="48"/>
      <c r="J9" s="161"/>
    </row>
    <row r="10" spans="1:10" ht="11.25" customHeight="1" x14ac:dyDescent="0.2">
      <c r="A10" s="49"/>
      <c r="B10" s="280" t="s">
        <v>117</v>
      </c>
      <c r="C10" s="281" t="str">
        <f>_xll.qlEuribor(,B10,,Permanent,Trigger,ObjectOverwrite)</f>
        <v>obj_006a5#0016</v>
      </c>
      <c r="D10" s="282" t="str">
        <f>Currency&amp;B10&amp;"D"&amp;QuoteSuffix</f>
        <v>EUR4MD_Quote</v>
      </c>
      <c r="E10" s="283" t="str">
        <f>Currency&amp;IF($B10="SW","1W",$B10)&amp;"D"&amp;LCHQuoteSuffix</f>
        <v>EUR4MD_LCHQuote</v>
      </c>
      <c r="F10" s="284" t="str">
        <f>_xll.qlDepositRateHelper(,IF($E$3,E10,D10),C10,Permanent,Trigger,ObjectOverwrite)</f>
        <v>obj_006a6#0001</v>
      </c>
      <c r="G10" s="285" t="str">
        <f>_xll.ohRangeRetrieveError(F10)</f>
        <v/>
      </c>
      <c r="H10" s="48"/>
      <c r="J10" s="161"/>
    </row>
    <row r="11" spans="1:10" ht="11.25" customHeight="1" x14ac:dyDescent="0.2">
      <c r="A11" s="49"/>
      <c r="B11" s="286" t="s">
        <v>118</v>
      </c>
      <c r="C11" s="287" t="str">
        <f>_xll.qlEuribor(,B11,,Permanent,Trigger,ObjectOverwrite)</f>
        <v>obj_006a7#0002</v>
      </c>
      <c r="D11" s="288" t="str">
        <f>Currency&amp;B11&amp;"D"&amp;QuoteSuffix</f>
        <v>EUR5MD_Quote</v>
      </c>
      <c r="E11" s="289" t="str">
        <f>Currency&amp;IF($B11="SW","1W",$B11)&amp;"D"&amp;LCHQuoteSuffix</f>
        <v>EUR5MD_LCHQuote</v>
      </c>
      <c r="F11" s="290" t="str">
        <f>_xll.qlDepositRateHelper(,IF($E$3,E11,D11),C11,Permanent,Trigger,ObjectOverwrite)</f>
        <v>obj_006a8#0002</v>
      </c>
      <c r="G11" s="291" t="str">
        <f>_xll.ohRangeRetrieveError(F11)</f>
        <v/>
      </c>
      <c r="H11" s="48"/>
      <c r="J11" s="161"/>
    </row>
    <row r="12" spans="1:10" ht="11.25" customHeight="1" x14ac:dyDescent="0.2">
      <c r="A12" s="49"/>
      <c r="B12" s="117" t="s">
        <v>49</v>
      </c>
      <c r="C12" s="118" t="str">
        <f>PROPER(Currency)&amp;FamilyName&amp;B12</f>
        <v>Euribor6M</v>
      </c>
      <c r="D12" s="98" t="str">
        <f>Currency&amp;B12&amp;"D"&amp;QuoteSuffix</f>
        <v>EUR6MD_Quote</v>
      </c>
      <c r="E12" s="128" t="str">
        <f>Currency&amp;IF($B12="SW","1W",$B12)&amp;"D"&amp;LCHQuoteSuffix</f>
        <v>EUR6MD_LCHQuote</v>
      </c>
      <c r="F12" s="119" t="str">
        <f>_xll.qlDepositRateHelper(,IF($E$3,E12,D12),C12,Permanent,Trigger,ObjectOverwrite)</f>
        <v>obj_0069e#0016</v>
      </c>
      <c r="G12" s="166" t="str">
        <f>_xll.ohRangeRetrieveError(F12)</f>
        <v/>
      </c>
      <c r="H12" s="48"/>
      <c r="J12" s="161"/>
    </row>
    <row r="13" spans="1:10" ht="11.25" customHeight="1" thickBot="1" x14ac:dyDescent="0.25">
      <c r="A13" s="47"/>
      <c r="B13" s="44"/>
      <c r="C13" s="92"/>
      <c r="D13" s="89"/>
      <c r="E13" s="129"/>
      <c r="F13" s="148"/>
      <c r="G13" s="93"/>
      <c r="H13" s="45"/>
      <c r="J13" s="161"/>
    </row>
    <row r="14" spans="1:10" ht="11.25" customHeight="1" x14ac:dyDescent="0.2">
      <c r="D14" s="158"/>
    </row>
  </sheetData>
  <dataValidations count="1">
    <dataValidation type="list" allowBlank="1" showInputMessage="1" showErrorMessage="1" sqref="E3">
      <formula1>"TRUE,FALSE"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31"/>
  <sheetViews>
    <sheetView workbookViewId="0">
      <selection activeCell="K3" sqref="K3"/>
    </sheetView>
  </sheetViews>
  <sheetFormatPr defaultColWidth="6.28515625" defaultRowHeight="11.25" x14ac:dyDescent="0.2"/>
  <cols>
    <col min="1" max="1" width="2.7109375" style="157" customWidth="1"/>
    <col min="2" max="2" width="3" style="157" bestFit="1" customWidth="1"/>
    <col min="3" max="3" width="10.28515625" style="157" customWidth="1"/>
    <col min="4" max="4" width="6" style="157" bestFit="1" customWidth="1"/>
    <col min="5" max="5" width="7" style="157" bestFit="1" customWidth="1"/>
    <col min="6" max="6" width="10" style="157" bestFit="1" customWidth="1"/>
    <col min="7" max="7" width="19.42578125" style="157" bestFit="1" customWidth="1"/>
    <col min="8" max="8" width="13.140625" style="157" bestFit="1" customWidth="1"/>
    <col min="9" max="9" width="17.28515625" style="157" bestFit="1" customWidth="1"/>
    <col min="10" max="10" width="24.42578125" style="157" bestFit="1" customWidth="1"/>
    <col min="11" max="11" width="19.5703125" style="184" customWidth="1"/>
    <col min="12" max="12" width="18.42578125" style="157" customWidth="1"/>
    <col min="13" max="13" width="20.7109375" style="157" customWidth="1"/>
    <col min="14" max="14" width="2.7109375" style="157" customWidth="1"/>
    <col min="15" max="17" width="6.28515625" style="157"/>
    <col min="18" max="19" width="10.140625" style="157" bestFit="1" customWidth="1"/>
    <col min="20" max="16384" width="6.28515625" style="157"/>
  </cols>
  <sheetData>
    <row r="1" spans="1:19" ht="11.25" customHeight="1" x14ac:dyDescent="0.2">
      <c r="A1" s="150"/>
      <c r="B1" s="180"/>
      <c r="C1" s="155"/>
      <c r="D1" s="155"/>
      <c r="E1" s="180"/>
      <c r="F1" s="152" t="s">
        <v>50</v>
      </c>
      <c r="G1" s="152" t="str">
        <f>Currency&amp;"_YC"&amp;"STDRH"</f>
        <v>EUR_YCSTDRH</v>
      </c>
      <c r="H1" s="181"/>
      <c r="I1" s="154" t="str">
        <f>$G$1&amp;"_Futures"&amp;$F$1&amp;".xml"</f>
        <v>EUR_YCSTDRH_Futures3M.xml</v>
      </c>
      <c r="J1" s="151"/>
      <c r="K1" s="182"/>
      <c r="L1" s="155"/>
      <c r="M1" s="155"/>
      <c r="N1" s="156"/>
    </row>
    <row r="2" spans="1:19" ht="22.5" customHeight="1" x14ac:dyDescent="0.2">
      <c r="A2" s="51"/>
      <c r="B2" s="173" t="s">
        <v>84</v>
      </c>
      <c r="C2" s="173" t="s">
        <v>85</v>
      </c>
      <c r="D2" s="147" t="s">
        <v>68</v>
      </c>
      <c r="E2" s="174" t="s">
        <v>67</v>
      </c>
      <c r="F2" s="174" t="s">
        <v>86</v>
      </c>
      <c r="G2" s="174" t="s">
        <v>91</v>
      </c>
      <c r="H2" s="147" t="s">
        <v>56</v>
      </c>
      <c r="I2" s="147" t="s">
        <v>55</v>
      </c>
      <c r="J2" s="147" t="s">
        <v>66</v>
      </c>
      <c r="K2" s="174" t="s">
        <v>102</v>
      </c>
      <c r="L2" s="175" t="str">
        <f>IF(Serialize,_xll.ohObjectSave(L4:L15,SerializationPath&amp;I1,FileOverwrite,Serialize),"---")</f>
        <v>---</v>
      </c>
      <c r="M2" s="176" t="str">
        <f>_xll.ohRangeRetrieveError(L2)</f>
        <v/>
      </c>
      <c r="N2" s="48"/>
    </row>
    <row r="3" spans="1:19" s="160" customFormat="1" x14ac:dyDescent="0.2">
      <c r="A3" s="51"/>
      <c r="B3" s="176"/>
      <c r="C3" s="176"/>
      <c r="D3" s="176"/>
      <c r="E3" s="176"/>
      <c r="F3" s="176"/>
      <c r="G3" s="176"/>
      <c r="H3" s="176"/>
      <c r="I3" s="176"/>
      <c r="J3" s="176"/>
      <c r="K3" s="260" t="b">
        <v>1</v>
      </c>
      <c r="L3" s="176"/>
      <c r="M3" s="176"/>
      <c r="N3" s="183"/>
    </row>
    <row r="4" spans="1:19" ht="11.25" customHeight="1" x14ac:dyDescent="0.2">
      <c r="A4" s="73"/>
      <c r="B4" s="99">
        <v>3</v>
      </c>
      <c r="C4" s="99" t="s">
        <v>87</v>
      </c>
      <c r="D4" s="100" t="b">
        <v>1</v>
      </c>
      <c r="E4" s="101" t="str">
        <f t="array" ref="E4:E15">_xll.qlIMMNextCodes(_xll.qlSettingsEvaluationDate(Trigger)-1,D4:D15,Trigger)</f>
        <v>U5</v>
      </c>
      <c r="F4" s="102">
        <f>_xll.qlIMMdate(E4)</f>
        <v>42263</v>
      </c>
      <c r="G4" s="102" t="s">
        <v>114</v>
      </c>
      <c r="H4" s="100" t="str">
        <f t="shared" ref="H4:H15" si="0">PROPER(Currency)&amp;FamilyName&amp;$F$1</f>
        <v>Euribor3M</v>
      </c>
      <c r="I4" s="103" t="str">
        <f t="shared" ref="I4:I15" si="1">Currency&amp;"FUT"&amp;$F$1&amp;$E4&amp;QuoteSuffix</f>
        <v>EURFUT3MU5_Quote</v>
      </c>
      <c r="J4" s="170" t="str">
        <f t="shared" ref="J4" si="2">Currency&amp;"FUT3M"&amp;E4&amp;"ConvAdj"&amp;QuoteSuffix</f>
        <v>EURFUT3MU5ConvAdj_Quote</v>
      </c>
      <c r="K4" s="130" t="str">
        <f t="shared" ref="K4:K15" si="3">"FEI"&amp;$E4&amp;LCHQuoteSuffix</f>
        <v>FEIU5_LCHQuote</v>
      </c>
      <c r="L4" s="169" t="str">
        <f>_xll.qlFuturesRateHelper3(,IF($K$3,K4,I4),C4,F4,,G4,IF($K$3,0,J4),Permanent,Trigger,ObjectOverwrite)</f>
        <v>obj_006a1#0002</v>
      </c>
      <c r="M4" s="177" t="str">
        <f>_xll.ohRangeRetrieveError(L4)</f>
        <v/>
      </c>
      <c r="N4" s="48"/>
      <c r="O4" s="161"/>
      <c r="S4" s="185"/>
    </row>
    <row r="5" spans="1:19" ht="11.25" customHeight="1" x14ac:dyDescent="0.2">
      <c r="A5" s="73"/>
      <c r="B5" s="104">
        <v>4</v>
      </c>
      <c r="C5" s="104" t="s">
        <v>87</v>
      </c>
      <c r="D5" s="105" t="b">
        <v>1</v>
      </c>
      <c r="E5" s="106" t="str">
        <v>Z5</v>
      </c>
      <c r="F5" s="107">
        <f>_xll.qlIMMdate(E5)</f>
        <v>42354</v>
      </c>
      <c r="G5" s="107" t="s">
        <v>114</v>
      </c>
      <c r="H5" s="105" t="str">
        <f t="shared" si="0"/>
        <v>Euribor3M</v>
      </c>
      <c r="I5" s="108" t="str">
        <f t="shared" si="1"/>
        <v>EURFUT3MZ5_Quote</v>
      </c>
      <c r="J5" s="171" t="str">
        <f t="shared" ref="J5:J15" si="4">Currency&amp;"FUT3M"&amp;E5&amp;"ConvAdj"&amp;QuoteSuffix</f>
        <v>EURFUT3MZ5ConvAdj_Quote</v>
      </c>
      <c r="K5" s="131" t="str">
        <f t="shared" si="3"/>
        <v>FEIZ5_LCHQuote</v>
      </c>
      <c r="L5" s="139" t="str">
        <f>_xll.qlFuturesRateHelper3(,IF($K$3,K5,I5),C5,F5,,G5,IF($K$3,0,J5),Permanent,Trigger,ObjectOverwrite)</f>
        <v>obj_0069b#0002</v>
      </c>
      <c r="M5" s="178" t="str">
        <f>_xll.ohRangeRetrieveError(L5)</f>
        <v/>
      </c>
      <c r="N5" s="48"/>
      <c r="O5" s="161"/>
      <c r="S5" s="185"/>
    </row>
    <row r="6" spans="1:19" ht="11.25" customHeight="1" x14ac:dyDescent="0.2">
      <c r="A6" s="73"/>
      <c r="B6" s="104">
        <v>5</v>
      </c>
      <c r="C6" s="104" t="s">
        <v>87</v>
      </c>
      <c r="D6" s="105" t="b">
        <v>1</v>
      </c>
      <c r="E6" s="106" t="str">
        <v>H6</v>
      </c>
      <c r="F6" s="107">
        <f>_xll.qlIMMdate(E6)</f>
        <v>42445</v>
      </c>
      <c r="G6" s="107" t="s">
        <v>114</v>
      </c>
      <c r="H6" s="105" t="str">
        <f t="shared" si="0"/>
        <v>Euribor3M</v>
      </c>
      <c r="I6" s="108" t="str">
        <f t="shared" si="1"/>
        <v>EURFUT3MH6_Quote</v>
      </c>
      <c r="J6" s="171" t="str">
        <f t="shared" si="4"/>
        <v>EURFUT3MH6ConvAdj_Quote</v>
      </c>
      <c r="K6" s="131" t="str">
        <f t="shared" si="3"/>
        <v>FEIH6_LCHQuote</v>
      </c>
      <c r="L6" s="139" t="str">
        <f>_xll.qlFuturesRateHelper3(,IF($K$3,K6,I6),C6,F6,,G6,IF($K$3,0,J6),Permanent,Trigger,ObjectOverwrite)</f>
        <v>obj_00697#0002</v>
      </c>
      <c r="M6" s="178" t="str">
        <f>_xll.ohRangeRetrieveError(L6)</f>
        <v/>
      </c>
      <c r="N6" s="48"/>
      <c r="O6" s="161"/>
    </row>
    <row r="7" spans="1:19" ht="11.25" customHeight="1" x14ac:dyDescent="0.2">
      <c r="A7" s="73"/>
      <c r="B7" s="104">
        <v>6</v>
      </c>
      <c r="C7" s="104" t="s">
        <v>87</v>
      </c>
      <c r="D7" s="105" t="b">
        <v>1</v>
      </c>
      <c r="E7" s="106" t="str">
        <v>M6</v>
      </c>
      <c r="F7" s="107">
        <f>_xll.qlIMMdate(E7)</f>
        <v>42536</v>
      </c>
      <c r="G7" s="107" t="s">
        <v>114</v>
      </c>
      <c r="H7" s="105" t="str">
        <f t="shared" si="0"/>
        <v>Euribor3M</v>
      </c>
      <c r="I7" s="108" t="str">
        <f t="shared" si="1"/>
        <v>EURFUT3MM6_Quote</v>
      </c>
      <c r="J7" s="171" t="str">
        <f t="shared" si="4"/>
        <v>EURFUT3MM6ConvAdj_Quote</v>
      </c>
      <c r="K7" s="131" t="str">
        <f t="shared" si="3"/>
        <v>FEIM6_LCHQuote</v>
      </c>
      <c r="L7" s="139" t="str">
        <f>_xll.qlFuturesRateHelper3(,IF($K$3,K7,I7),C7,F7,,G7,IF($K$3,0,J7),Permanent,Trigger,ObjectOverwrite)</f>
        <v>obj_00694#0002</v>
      </c>
      <c r="M7" s="178" t="str">
        <f>_xll.ohRangeRetrieveError(L7)</f>
        <v/>
      </c>
      <c r="N7" s="48"/>
      <c r="O7" s="161"/>
    </row>
    <row r="8" spans="1:19" ht="11.25" customHeight="1" x14ac:dyDescent="0.2">
      <c r="A8" s="73"/>
      <c r="B8" s="104">
        <v>7</v>
      </c>
      <c r="C8" s="104" t="s">
        <v>87</v>
      </c>
      <c r="D8" s="105" t="b">
        <v>1</v>
      </c>
      <c r="E8" s="106" t="str">
        <v>U6</v>
      </c>
      <c r="F8" s="107">
        <f>_xll.qlIMMdate(E8)</f>
        <v>42634</v>
      </c>
      <c r="G8" s="107" t="s">
        <v>114</v>
      </c>
      <c r="H8" s="105" t="str">
        <f t="shared" si="0"/>
        <v>Euribor3M</v>
      </c>
      <c r="I8" s="108" t="str">
        <f t="shared" si="1"/>
        <v>EURFUT3MU6_Quote</v>
      </c>
      <c r="J8" s="171" t="str">
        <f t="shared" si="4"/>
        <v>EURFUT3MU6ConvAdj_Quote</v>
      </c>
      <c r="K8" s="131" t="str">
        <f t="shared" si="3"/>
        <v>FEIU6_LCHQuote</v>
      </c>
      <c r="L8" s="139" t="str">
        <f>_xll.qlFuturesRateHelper3(,IF($K$3,K8,I8),C8,F8,,G8,IF($K$3,0,J8),Permanent,Trigger,ObjectOverwrite)</f>
        <v>obj_00693#0002</v>
      </c>
      <c r="M8" s="178" t="str">
        <f>_xll.ohRangeRetrieveError(L8)</f>
        <v/>
      </c>
      <c r="N8" s="48"/>
      <c r="O8" s="161"/>
    </row>
    <row r="9" spans="1:19" ht="11.25" customHeight="1" x14ac:dyDescent="0.2">
      <c r="A9" s="73"/>
      <c r="B9" s="104">
        <v>8</v>
      </c>
      <c r="C9" s="104" t="s">
        <v>87</v>
      </c>
      <c r="D9" s="105" t="b">
        <v>1</v>
      </c>
      <c r="E9" s="106" t="str">
        <v>Z6</v>
      </c>
      <c r="F9" s="107">
        <f>_xll.qlIMMdate(E9)</f>
        <v>42725</v>
      </c>
      <c r="G9" s="107" t="s">
        <v>114</v>
      </c>
      <c r="H9" s="105" t="str">
        <f t="shared" si="0"/>
        <v>Euribor3M</v>
      </c>
      <c r="I9" s="108" t="str">
        <f t="shared" si="1"/>
        <v>EURFUT3MZ6_Quote</v>
      </c>
      <c r="J9" s="171" t="str">
        <f t="shared" si="4"/>
        <v>EURFUT3MZ6ConvAdj_Quote</v>
      </c>
      <c r="K9" s="131" t="str">
        <f t="shared" si="3"/>
        <v>FEIZ6_LCHQuote</v>
      </c>
      <c r="L9" s="139" t="str">
        <f>_xll.qlFuturesRateHelper3(,IF($K$3,K9,I9),C9,F9,,G9,IF($K$3,0,J9),Permanent,Trigger,ObjectOverwrite)</f>
        <v>obj_00692#0002</v>
      </c>
      <c r="M9" s="178" t="str">
        <f>_xll.ohRangeRetrieveError(L9)</f>
        <v/>
      </c>
      <c r="N9" s="48"/>
      <c r="O9" s="161"/>
    </row>
    <row r="10" spans="1:19" ht="11.25" customHeight="1" x14ac:dyDescent="0.2">
      <c r="A10" s="73"/>
      <c r="B10" s="104">
        <v>9</v>
      </c>
      <c r="C10" s="104" t="s">
        <v>87</v>
      </c>
      <c r="D10" s="105" t="b">
        <v>1</v>
      </c>
      <c r="E10" s="106" t="str">
        <v>H7</v>
      </c>
      <c r="F10" s="107">
        <f>_xll.qlIMMdate(E10)</f>
        <v>42809</v>
      </c>
      <c r="G10" s="107" t="s">
        <v>114</v>
      </c>
      <c r="H10" s="105" t="str">
        <f t="shared" si="0"/>
        <v>Euribor3M</v>
      </c>
      <c r="I10" s="108" t="str">
        <f t="shared" si="1"/>
        <v>EURFUT3MH7_Quote</v>
      </c>
      <c r="J10" s="171" t="str">
        <f t="shared" si="4"/>
        <v>EURFUT3MH7ConvAdj_Quote</v>
      </c>
      <c r="K10" s="131" t="str">
        <f t="shared" si="3"/>
        <v>FEIH7_LCHQuote</v>
      </c>
      <c r="L10" s="139" t="str">
        <f>_xll.qlFuturesRateHelper3(,IF($K$3,K10,I10),C10,F10,,G10,IF($K$3,0,J10),Permanent,Trigger,ObjectOverwrite)</f>
        <v>obj_0069c#0002</v>
      </c>
      <c r="M10" s="178" t="str">
        <f>_xll.ohRangeRetrieveError(L10)</f>
        <v/>
      </c>
      <c r="N10" s="48"/>
      <c r="O10" s="161"/>
    </row>
    <row r="11" spans="1:19" ht="11.25" customHeight="1" x14ac:dyDescent="0.2">
      <c r="A11" s="73"/>
      <c r="B11" s="104">
        <v>10</v>
      </c>
      <c r="C11" s="104" t="s">
        <v>87</v>
      </c>
      <c r="D11" s="105" t="b">
        <v>1</v>
      </c>
      <c r="E11" s="106" t="str">
        <v>M7</v>
      </c>
      <c r="F11" s="107">
        <f>_xll.qlIMMdate(E11)</f>
        <v>42907</v>
      </c>
      <c r="G11" s="107" t="s">
        <v>114</v>
      </c>
      <c r="H11" s="105" t="str">
        <f t="shared" si="0"/>
        <v>Euribor3M</v>
      </c>
      <c r="I11" s="108" t="str">
        <f t="shared" si="1"/>
        <v>EURFUT3MM7_Quote</v>
      </c>
      <c r="J11" s="171" t="str">
        <f t="shared" si="4"/>
        <v>EURFUT3MM7ConvAdj_Quote</v>
      </c>
      <c r="K11" s="131" t="str">
        <f t="shared" si="3"/>
        <v>FEIM7_LCHQuote</v>
      </c>
      <c r="L11" s="139" t="str">
        <f>_xll.qlFuturesRateHelper3(,IF($K$3,K11,I11),C11,F11,,G11,IF($K$3,0,J11),Permanent,Trigger,ObjectOverwrite)</f>
        <v>obj_00696#0002</v>
      </c>
      <c r="M11" s="178" t="str">
        <f>_xll.ohRangeRetrieveError(L11)</f>
        <v/>
      </c>
      <c r="N11" s="48"/>
      <c r="O11" s="161"/>
    </row>
    <row r="12" spans="1:19" ht="11.25" customHeight="1" x14ac:dyDescent="0.2">
      <c r="A12" s="73"/>
      <c r="B12" s="104">
        <v>11</v>
      </c>
      <c r="C12" s="104" t="s">
        <v>87</v>
      </c>
      <c r="D12" s="105" t="b">
        <v>1</v>
      </c>
      <c r="E12" s="106" t="str">
        <v>U7</v>
      </c>
      <c r="F12" s="107">
        <f>_xll.qlIMMdate(E12)</f>
        <v>42998</v>
      </c>
      <c r="G12" s="107" t="s">
        <v>114</v>
      </c>
      <c r="H12" s="105" t="str">
        <f t="shared" si="0"/>
        <v>Euribor3M</v>
      </c>
      <c r="I12" s="108" t="str">
        <f t="shared" si="1"/>
        <v>EURFUT3MU7_Quote</v>
      </c>
      <c r="J12" s="171" t="str">
        <f t="shared" si="4"/>
        <v>EURFUT3MU7ConvAdj_Quote</v>
      </c>
      <c r="K12" s="131" t="str">
        <f t="shared" si="3"/>
        <v>FEIU7_LCHQuote</v>
      </c>
      <c r="L12" s="139" t="str">
        <f>_xll.qlFuturesRateHelper3(,IF($K$3,K12,I12),C12,F12,,G12,IF($K$3,0,J12),Permanent,Trigger,ObjectOverwrite)</f>
        <v>obj_00699#0002</v>
      </c>
      <c r="M12" s="178" t="str">
        <f>_xll.ohRangeRetrieveError(L12)</f>
        <v/>
      </c>
      <c r="N12" s="48"/>
      <c r="O12" s="161"/>
    </row>
    <row r="13" spans="1:19" ht="11.25" customHeight="1" x14ac:dyDescent="0.2">
      <c r="A13" s="73"/>
      <c r="B13" s="104">
        <v>12</v>
      </c>
      <c r="C13" s="104" t="s">
        <v>87</v>
      </c>
      <c r="D13" s="105" t="b">
        <v>1</v>
      </c>
      <c r="E13" s="106" t="str">
        <v>Z7</v>
      </c>
      <c r="F13" s="107">
        <f>_xll.qlIMMdate(E13)</f>
        <v>43089</v>
      </c>
      <c r="G13" s="107" t="s">
        <v>114</v>
      </c>
      <c r="H13" s="105" t="str">
        <f t="shared" si="0"/>
        <v>Euribor3M</v>
      </c>
      <c r="I13" s="108" t="str">
        <f t="shared" si="1"/>
        <v>EURFUT3MZ7_Quote</v>
      </c>
      <c r="J13" s="171" t="str">
        <f t="shared" si="4"/>
        <v>EURFUT3MZ7ConvAdj_Quote</v>
      </c>
      <c r="K13" s="131" t="str">
        <f t="shared" si="3"/>
        <v>FEIZ7_LCHQuote</v>
      </c>
      <c r="L13" s="139" t="str">
        <f>_xll.qlFuturesRateHelper3(,IF($K$3,K13,I13),C13,F13,,G13,IF($K$3,0,J13),Permanent,Trigger,ObjectOverwrite)</f>
        <v>obj_0069a#0002</v>
      </c>
      <c r="M13" s="178" t="str">
        <f>_xll.ohRangeRetrieveError(L13)</f>
        <v/>
      </c>
      <c r="N13" s="48"/>
      <c r="O13" s="161"/>
    </row>
    <row r="14" spans="1:19" ht="11.25" customHeight="1" x14ac:dyDescent="0.2">
      <c r="A14" s="73"/>
      <c r="B14" s="104">
        <v>13</v>
      </c>
      <c r="C14" s="104" t="s">
        <v>87</v>
      </c>
      <c r="D14" s="105" t="b">
        <v>1</v>
      </c>
      <c r="E14" s="106" t="str">
        <v>H8</v>
      </c>
      <c r="F14" s="107">
        <f>_xll.qlIMMdate(E14)</f>
        <v>43180</v>
      </c>
      <c r="G14" s="107" t="s">
        <v>114</v>
      </c>
      <c r="H14" s="105" t="str">
        <f t="shared" si="0"/>
        <v>Euribor3M</v>
      </c>
      <c r="I14" s="108" t="str">
        <f t="shared" si="1"/>
        <v>EURFUT3MH8_Quote</v>
      </c>
      <c r="J14" s="171" t="str">
        <f t="shared" si="4"/>
        <v>EURFUT3MH8ConvAdj_Quote</v>
      </c>
      <c r="K14" s="131" t="str">
        <f t="shared" si="3"/>
        <v>FEIH8_LCHQuote</v>
      </c>
      <c r="L14" s="139" t="str">
        <f>_xll.qlFuturesRateHelper3(,IF($K$3,K14,I14),C14,F14,,G14,IF($K$3,0,J14),Permanent,Trigger,ObjectOverwrite)</f>
        <v>obj_00698#0002</v>
      </c>
      <c r="M14" s="178" t="str">
        <f>_xll.ohRangeRetrieveError(L14)</f>
        <v/>
      </c>
      <c r="N14" s="48"/>
      <c r="O14" s="161"/>
    </row>
    <row r="15" spans="1:19" ht="11.25" customHeight="1" x14ac:dyDescent="0.2">
      <c r="A15" s="73"/>
      <c r="B15" s="74">
        <v>14</v>
      </c>
      <c r="C15" s="74" t="s">
        <v>87</v>
      </c>
      <c r="D15" s="75" t="b">
        <v>1</v>
      </c>
      <c r="E15" s="76" t="str">
        <v>M8</v>
      </c>
      <c r="F15" s="97">
        <f>_xll.qlIMMdate(E15)</f>
        <v>43271</v>
      </c>
      <c r="G15" s="97" t="s">
        <v>114</v>
      </c>
      <c r="H15" s="75" t="str">
        <f t="shared" si="0"/>
        <v>Euribor3M</v>
      </c>
      <c r="I15" s="77" t="str">
        <f t="shared" si="1"/>
        <v>EURFUT3MM8_Quote</v>
      </c>
      <c r="J15" s="172" t="str">
        <f t="shared" si="4"/>
        <v>EURFUT3MM8ConvAdj_Quote</v>
      </c>
      <c r="K15" s="168" t="str">
        <f t="shared" si="3"/>
        <v>FEIM8_LCHQuote</v>
      </c>
      <c r="L15" s="140" t="str">
        <f>_xll.qlFuturesRateHelper3(,IF($K$3,K15,I15),C15,F15,,G15,IF($K$3,0,J15),Permanent,Trigger,ObjectOverwrite)</f>
        <v>obj_00695#0002</v>
      </c>
      <c r="M15" s="179" t="str">
        <f>_xll.ohRangeRetrieveError(L15)</f>
        <v/>
      </c>
      <c r="N15" s="48"/>
      <c r="O15" s="161"/>
    </row>
    <row r="16" spans="1:19" ht="11.25" customHeight="1" thickBot="1" x14ac:dyDescent="0.25">
      <c r="A16" s="78"/>
      <c r="B16" s="79"/>
      <c r="C16" s="79"/>
      <c r="D16" s="79"/>
      <c r="E16" s="79"/>
      <c r="F16" s="79"/>
      <c r="G16" s="79"/>
      <c r="H16" s="79"/>
      <c r="I16" s="79"/>
      <c r="J16" s="79"/>
      <c r="K16" s="132"/>
      <c r="L16" s="79"/>
      <c r="M16" s="79"/>
      <c r="N16" s="45"/>
    </row>
    <row r="23" spans="7:11" x14ac:dyDescent="0.2">
      <c r="G23" s="241"/>
      <c r="H23" s="241"/>
      <c r="I23" s="242"/>
      <c r="K23" s="242"/>
    </row>
    <row r="24" spans="7:11" x14ac:dyDescent="0.2">
      <c r="G24" s="241"/>
      <c r="H24" s="241"/>
      <c r="I24" s="242"/>
      <c r="K24" s="242"/>
    </row>
    <row r="25" spans="7:11" x14ac:dyDescent="0.2">
      <c r="G25" s="241"/>
      <c r="H25" s="241"/>
      <c r="I25" s="242"/>
      <c r="K25" s="242"/>
    </row>
    <row r="26" spans="7:11" x14ac:dyDescent="0.2">
      <c r="G26" s="241"/>
      <c r="H26" s="241"/>
      <c r="I26" s="242"/>
      <c r="K26" s="242"/>
    </row>
    <row r="27" spans="7:11" x14ac:dyDescent="0.2">
      <c r="G27" s="241"/>
      <c r="H27" s="241"/>
      <c r="I27" s="242"/>
      <c r="K27" s="242"/>
    </row>
    <row r="28" spans="7:11" x14ac:dyDescent="0.2">
      <c r="G28" s="241"/>
      <c r="H28" s="241"/>
      <c r="I28" s="242"/>
      <c r="K28" s="242"/>
    </row>
    <row r="29" spans="7:11" x14ac:dyDescent="0.2">
      <c r="G29" s="241"/>
      <c r="H29" s="241"/>
      <c r="I29" s="242"/>
      <c r="K29" s="242"/>
    </row>
    <row r="30" spans="7:11" x14ac:dyDescent="0.2">
      <c r="G30" s="241"/>
      <c r="H30" s="241"/>
      <c r="I30" s="242"/>
      <c r="K30" s="242"/>
    </row>
    <row r="31" spans="7:11" x14ac:dyDescent="0.2">
      <c r="K31" s="243"/>
    </row>
  </sheetData>
  <dataValidations count="2">
    <dataValidation type="list" allowBlank="1" showInputMessage="1" showErrorMessage="1" sqref="C18 G4:G15">
      <formula1>"Actual/Actual (ISDA),Actual/360,30/360 (Bond Basis),30E/360 (Eurobond Basis),Actual/365 (Fixed),Actual/Actual (ISMA),Actual/Actual (AFB),1/1,30/360 (Italian),Simple"</formula1>
    </dataValidation>
    <dataValidation type="list" allowBlank="1" showInputMessage="1" showErrorMessage="1" sqref="K3">
      <formula1>"TRUE,FALSE"</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9"/>
  <sheetViews>
    <sheetView workbookViewId="0">
      <selection activeCell="L3" sqref="L3"/>
    </sheetView>
  </sheetViews>
  <sheetFormatPr defaultRowHeight="11.25" x14ac:dyDescent="0.2"/>
  <cols>
    <col min="1" max="1" width="2.7109375" style="157" customWidth="1"/>
    <col min="2" max="2" width="6" style="157" bestFit="1" customWidth="1"/>
    <col min="3" max="3" width="6" style="157" customWidth="1"/>
    <col min="4" max="4" width="4" style="157" bestFit="1" customWidth="1"/>
    <col min="5" max="6" width="3" style="157" bestFit="1" customWidth="1"/>
    <col min="7" max="7" width="11" style="157" bestFit="1" customWidth="1"/>
    <col min="8" max="9" width="19.28515625" style="157" bestFit="1" customWidth="1"/>
    <col min="10" max="10" width="8" style="157" bestFit="1" customWidth="1"/>
    <col min="11" max="11" width="17.28515625" style="157" bestFit="1" customWidth="1"/>
    <col min="12" max="12" width="18.42578125" style="184" customWidth="1"/>
    <col min="13" max="13" width="16.42578125" style="184" customWidth="1"/>
    <col min="14" max="14" width="20.7109375" style="157" customWidth="1"/>
    <col min="15" max="15" width="2.7109375" style="157" customWidth="1"/>
    <col min="16" max="16" width="2.5703125" style="157" customWidth="1"/>
    <col min="17" max="17" width="4" style="157" bestFit="1" customWidth="1"/>
    <col min="18" max="19" width="3" style="157" bestFit="1" customWidth="1"/>
    <col min="20" max="16384" width="9.140625" style="157"/>
  </cols>
  <sheetData>
    <row r="1" spans="1:15" ht="11.25" customHeight="1" x14ac:dyDescent="0.2">
      <c r="A1" s="49"/>
      <c r="B1" s="46"/>
      <c r="C1" s="50"/>
      <c r="D1" s="50"/>
      <c r="E1" s="50"/>
      <c r="F1" s="50"/>
      <c r="G1" s="50"/>
      <c r="H1" s="50"/>
      <c r="I1" s="50"/>
      <c r="J1" s="46" t="s">
        <v>49</v>
      </c>
      <c r="K1" s="46" t="str">
        <f>Currency&amp;"_YC"&amp;"STDRH"</f>
        <v>EUR_YCSTDRH</v>
      </c>
      <c r="L1" s="4"/>
      <c r="M1" s="85" t="str">
        <f>K1&amp;"_Swaps.xml"</f>
        <v>EUR_YCSTDRH_Swaps.xml</v>
      </c>
      <c r="N1" s="50"/>
      <c r="O1" s="86"/>
    </row>
    <row r="2" spans="1:15" ht="25.5" customHeight="1" x14ac:dyDescent="0.2">
      <c r="A2" s="49"/>
      <c r="B2" s="147" t="s">
        <v>88</v>
      </c>
      <c r="C2" s="147" t="s">
        <v>75</v>
      </c>
      <c r="D2" s="147"/>
      <c r="E2" s="147"/>
      <c r="F2" s="147"/>
      <c r="G2" s="147" t="s">
        <v>74</v>
      </c>
      <c r="H2" s="147" t="s">
        <v>73</v>
      </c>
      <c r="I2" s="147" t="s">
        <v>72</v>
      </c>
      <c r="J2" s="147" t="s">
        <v>71</v>
      </c>
      <c r="K2" s="147" t="s">
        <v>55</v>
      </c>
      <c r="L2" s="174" t="s">
        <v>102</v>
      </c>
      <c r="M2" s="175" t="str">
        <f>IF(Serialize,_xll.ohObjectSave(M3:M18,SerializationPath&amp;M1,FileOverwrite,Serialize),"---")</f>
        <v>---</v>
      </c>
      <c r="N2" s="186" t="str">
        <f>_xll.ohRangeRetrieveError(M2)</f>
        <v/>
      </c>
      <c r="O2" s="86"/>
    </row>
    <row r="3" spans="1:15" ht="11.25" customHeight="1" x14ac:dyDescent="0.2">
      <c r="A3" s="51"/>
      <c r="B3" s="186"/>
      <c r="C3" s="186"/>
      <c r="D3" s="186"/>
      <c r="E3" s="186"/>
      <c r="F3" s="186"/>
      <c r="G3" s="186"/>
      <c r="H3" s="186"/>
      <c r="I3" s="186"/>
      <c r="J3" s="186"/>
      <c r="K3" s="186"/>
      <c r="L3" s="260" t="b">
        <v>1</v>
      </c>
      <c r="M3" s="87" t="str">
        <f>_xll.qlEuribor(,$J$1,,Permanent,Trigger,ObjectOverwrite)</f>
        <v>obj_00681#0002</v>
      </c>
      <c r="N3" s="187" t="str">
        <f>_xll.ohRangeRetrieveError(M3)</f>
        <v/>
      </c>
      <c r="O3" s="86"/>
    </row>
    <row r="4" spans="1:15" ht="11.25" customHeight="1" x14ac:dyDescent="0.2">
      <c r="A4" s="49"/>
      <c r="B4" s="120">
        <v>2</v>
      </c>
      <c r="C4" s="120" t="s">
        <v>70</v>
      </c>
      <c r="D4" s="120" t="s">
        <v>14</v>
      </c>
      <c r="E4" s="120" t="s">
        <v>110</v>
      </c>
      <c r="F4" s="120" t="s">
        <v>109</v>
      </c>
      <c r="G4" s="100" t="str">
        <f t="shared" ref="G4:G18" si="0">IF(UPPER(LEFT($E4))="A","Annual",IF(UPPER(LEFT($E4))="S","Semiannual","--"))</f>
        <v>Annual</v>
      </c>
      <c r="H4" s="100" t="s">
        <v>69</v>
      </c>
      <c r="I4" s="100" t="s">
        <v>113</v>
      </c>
      <c r="J4" s="121">
        <v>0</v>
      </c>
      <c r="K4" s="133" t="str">
        <f t="shared" ref="K4:K18" si="1">Currency&amp;$E4&amp;$F4&amp;$D4&amp;QuoteSuffix</f>
        <v>EURAB6E4Y_Quote</v>
      </c>
      <c r="L4" s="257" t="str">
        <f t="shared" ref="L4:L18" si="2">Currency&amp;$E4&amp;$F4&amp;$D4&amp;LCHQuoteSuffix</f>
        <v>EURAB6E4Y_LCHQuote</v>
      </c>
      <c r="M4" s="136" t="str">
        <f>_xll.qlSwapRateHelper2(,IF($L$3,L4,$K4),B4,$D4,Calendar,$G4,$H4,$I4,$M$3,$J4,C4,,,,Permanent,Trigger,ObjectOverwrite)</f>
        <v>obj_0068b#0002</v>
      </c>
      <c r="N4" s="188" t="str">
        <f>_xll.ohRangeRetrieveError(M4)</f>
        <v/>
      </c>
      <c r="O4" s="86"/>
    </row>
    <row r="5" spans="1:15" ht="11.25" customHeight="1" x14ac:dyDescent="0.2">
      <c r="A5" s="49"/>
      <c r="B5" s="122">
        <v>2</v>
      </c>
      <c r="C5" s="122" t="s">
        <v>70</v>
      </c>
      <c r="D5" s="122" t="s">
        <v>13</v>
      </c>
      <c r="E5" s="122" t="s">
        <v>110</v>
      </c>
      <c r="F5" s="122" t="s">
        <v>109</v>
      </c>
      <c r="G5" s="105" t="str">
        <f t="shared" si="0"/>
        <v>Annual</v>
      </c>
      <c r="H5" s="105" t="s">
        <v>69</v>
      </c>
      <c r="I5" s="105" t="s">
        <v>113</v>
      </c>
      <c r="J5" s="123">
        <v>0</v>
      </c>
      <c r="K5" s="134" t="str">
        <f t="shared" si="1"/>
        <v>EURAB6E5Y_Quote</v>
      </c>
      <c r="L5" s="258" t="str">
        <f t="shared" si="2"/>
        <v>EURAB6E5Y_LCHQuote</v>
      </c>
      <c r="M5" s="137" t="str">
        <f>_xll.qlSwapRateHelper2(,IF($L$3,L5,$K5),B5,$D5,Calendar,$G5,$H5,$I5,$M$3,$J5,C5,,,,Permanent,Trigger,ObjectOverwrite)</f>
        <v>obj_00690#0002</v>
      </c>
      <c r="N5" s="189" t="str">
        <f>_xll.ohRangeRetrieveError(M5)</f>
        <v/>
      </c>
      <c r="O5" s="86"/>
    </row>
    <row r="6" spans="1:15" ht="11.25" customHeight="1" x14ac:dyDescent="0.2">
      <c r="A6" s="49"/>
      <c r="B6" s="122">
        <v>2</v>
      </c>
      <c r="C6" s="122" t="s">
        <v>70</v>
      </c>
      <c r="D6" s="122" t="s">
        <v>12</v>
      </c>
      <c r="E6" s="122" t="s">
        <v>110</v>
      </c>
      <c r="F6" s="122" t="s">
        <v>109</v>
      </c>
      <c r="G6" s="105" t="str">
        <f t="shared" si="0"/>
        <v>Annual</v>
      </c>
      <c r="H6" s="105" t="s">
        <v>69</v>
      </c>
      <c r="I6" s="105" t="s">
        <v>113</v>
      </c>
      <c r="J6" s="123">
        <v>0</v>
      </c>
      <c r="K6" s="134" t="str">
        <f t="shared" si="1"/>
        <v>EURAB6E6Y_Quote</v>
      </c>
      <c r="L6" s="258" t="str">
        <f t="shared" si="2"/>
        <v>EURAB6E6Y_LCHQuote</v>
      </c>
      <c r="M6" s="137" t="str">
        <f>_xll.qlSwapRateHelper2(,IF($L$3,L6,$K6),B6,$D6,Calendar,$G6,$H6,$I6,$M$3,$J6,C6,,,,Permanent,Trigger,ObjectOverwrite)</f>
        <v>obj_0068e#0002</v>
      </c>
      <c r="N6" s="189" t="str">
        <f>_xll.ohRangeRetrieveError(M6)</f>
        <v/>
      </c>
      <c r="O6" s="86"/>
    </row>
    <row r="7" spans="1:15" ht="11.25" customHeight="1" x14ac:dyDescent="0.2">
      <c r="A7" s="49"/>
      <c r="B7" s="122">
        <v>2</v>
      </c>
      <c r="C7" s="122" t="s">
        <v>70</v>
      </c>
      <c r="D7" s="122" t="s">
        <v>11</v>
      </c>
      <c r="E7" s="122" t="s">
        <v>110</v>
      </c>
      <c r="F7" s="122" t="s">
        <v>109</v>
      </c>
      <c r="G7" s="105" t="str">
        <f t="shared" si="0"/>
        <v>Annual</v>
      </c>
      <c r="H7" s="105" t="s">
        <v>69</v>
      </c>
      <c r="I7" s="105" t="s">
        <v>113</v>
      </c>
      <c r="J7" s="123">
        <v>0</v>
      </c>
      <c r="K7" s="134" t="str">
        <f t="shared" si="1"/>
        <v>EURAB6E7Y_Quote</v>
      </c>
      <c r="L7" s="258" t="str">
        <f t="shared" si="2"/>
        <v>EURAB6E7Y_LCHQuote</v>
      </c>
      <c r="M7" s="137" t="str">
        <f>_xll.qlSwapRateHelper2(,IF($L$3,L7,$K7),B7,$D7,Calendar,$G7,$H7,$I7,$M$3,$J7,C7,,,,Permanent,Trigger,ObjectOverwrite)</f>
        <v>obj_00687#0002</v>
      </c>
      <c r="N7" s="189" t="str">
        <f>_xll.ohRangeRetrieveError(M7)</f>
        <v/>
      </c>
      <c r="O7" s="86"/>
    </row>
    <row r="8" spans="1:15" ht="11.25" customHeight="1" x14ac:dyDescent="0.2">
      <c r="A8" s="49"/>
      <c r="B8" s="122">
        <v>2</v>
      </c>
      <c r="C8" s="122" t="s">
        <v>70</v>
      </c>
      <c r="D8" s="122" t="s">
        <v>10</v>
      </c>
      <c r="E8" s="122" t="s">
        <v>110</v>
      </c>
      <c r="F8" s="122" t="s">
        <v>109</v>
      </c>
      <c r="G8" s="105" t="str">
        <f t="shared" si="0"/>
        <v>Annual</v>
      </c>
      <c r="H8" s="105" t="s">
        <v>69</v>
      </c>
      <c r="I8" s="105" t="s">
        <v>113</v>
      </c>
      <c r="J8" s="123">
        <v>0</v>
      </c>
      <c r="K8" s="134" t="str">
        <f t="shared" si="1"/>
        <v>EURAB6E8Y_Quote</v>
      </c>
      <c r="L8" s="258" t="str">
        <f t="shared" si="2"/>
        <v>EURAB6E8Y_LCHQuote</v>
      </c>
      <c r="M8" s="137" t="str">
        <f>_xll.qlSwapRateHelper2(,IF($L$3,L8,$K8),B8,$D8,Calendar,$G8,$H8,$I8,$M$3,$J8,C8,,,,Permanent,Trigger,ObjectOverwrite)</f>
        <v>obj_00689#0002</v>
      </c>
      <c r="N8" s="189" t="str">
        <f>_xll.ohRangeRetrieveError(M8)</f>
        <v/>
      </c>
      <c r="O8" s="86"/>
    </row>
    <row r="9" spans="1:15" ht="11.25" customHeight="1" x14ac:dyDescent="0.2">
      <c r="A9" s="49"/>
      <c r="B9" s="122">
        <v>2</v>
      </c>
      <c r="C9" s="122" t="s">
        <v>70</v>
      </c>
      <c r="D9" s="122" t="s">
        <v>9</v>
      </c>
      <c r="E9" s="122" t="s">
        <v>110</v>
      </c>
      <c r="F9" s="122" t="s">
        <v>109</v>
      </c>
      <c r="G9" s="105" t="str">
        <f t="shared" si="0"/>
        <v>Annual</v>
      </c>
      <c r="H9" s="105" t="s">
        <v>69</v>
      </c>
      <c r="I9" s="105" t="s">
        <v>113</v>
      </c>
      <c r="J9" s="123">
        <v>0</v>
      </c>
      <c r="K9" s="134" t="str">
        <f t="shared" si="1"/>
        <v>EURAB6E9Y_Quote</v>
      </c>
      <c r="L9" s="258" t="str">
        <f t="shared" si="2"/>
        <v>EURAB6E9Y_LCHQuote</v>
      </c>
      <c r="M9" s="137" t="str">
        <f>_xll.qlSwapRateHelper2(,IF($L$3,L9,$K9),B9,$D9,Calendar,$G9,$H9,$I9,$M$3,$J9,C9,,,,Permanent,Trigger,ObjectOverwrite)</f>
        <v>obj_00686#0002</v>
      </c>
      <c r="N9" s="189" t="str">
        <f>_xll.ohRangeRetrieveError(M9)</f>
        <v/>
      </c>
      <c r="O9" s="86"/>
    </row>
    <row r="10" spans="1:15" ht="11.25" customHeight="1" x14ac:dyDescent="0.2">
      <c r="A10" s="49"/>
      <c r="B10" s="122">
        <v>2</v>
      </c>
      <c r="C10" s="122" t="s">
        <v>70</v>
      </c>
      <c r="D10" s="122" t="s">
        <v>8</v>
      </c>
      <c r="E10" s="122" t="s">
        <v>110</v>
      </c>
      <c r="F10" s="122" t="s">
        <v>109</v>
      </c>
      <c r="G10" s="105" t="str">
        <f t="shared" si="0"/>
        <v>Annual</v>
      </c>
      <c r="H10" s="105" t="s">
        <v>69</v>
      </c>
      <c r="I10" s="105" t="s">
        <v>113</v>
      </c>
      <c r="J10" s="123">
        <v>0</v>
      </c>
      <c r="K10" s="134" t="str">
        <f t="shared" si="1"/>
        <v>EURAB6E10Y_Quote</v>
      </c>
      <c r="L10" s="258" t="str">
        <f t="shared" si="2"/>
        <v>EURAB6E10Y_LCHQuote</v>
      </c>
      <c r="M10" s="137" t="str">
        <f>_xll.qlSwapRateHelper2(,IF($L$3,L10,$K10),B10,$D10,Calendar,$G10,$H10,$I10,$M$3,$J10,C10,,,,Permanent,Trigger,ObjectOverwrite)</f>
        <v>obj_0068c#0002</v>
      </c>
      <c r="N10" s="189" t="str">
        <f>_xll.ohRangeRetrieveError(M10)</f>
        <v/>
      </c>
      <c r="O10" s="86"/>
    </row>
    <row r="11" spans="1:15" ht="11.25" customHeight="1" x14ac:dyDescent="0.2">
      <c r="A11" s="49"/>
      <c r="B11" s="122">
        <v>2</v>
      </c>
      <c r="C11" s="122" t="s">
        <v>70</v>
      </c>
      <c r="D11" s="122" t="s">
        <v>7</v>
      </c>
      <c r="E11" s="122" t="s">
        <v>110</v>
      </c>
      <c r="F11" s="122" t="s">
        <v>109</v>
      </c>
      <c r="G11" s="105" t="str">
        <f t="shared" si="0"/>
        <v>Annual</v>
      </c>
      <c r="H11" s="105" t="s">
        <v>69</v>
      </c>
      <c r="I11" s="105" t="s">
        <v>113</v>
      </c>
      <c r="J11" s="123">
        <v>0</v>
      </c>
      <c r="K11" s="134" t="str">
        <f t="shared" si="1"/>
        <v>EURAB6E12Y_Quote</v>
      </c>
      <c r="L11" s="258" t="str">
        <f t="shared" si="2"/>
        <v>EURAB6E12Y_LCHQuote</v>
      </c>
      <c r="M11" s="137" t="str">
        <f>_xll.qlSwapRateHelper2(,IF($L$3,L11,$K11),B11,$D11,Calendar,$G11,$H11,$I11,$M$3,$J11,C11,,,,Permanent,Trigger,ObjectOverwrite)</f>
        <v>obj_00688#0002</v>
      </c>
      <c r="N11" s="189" t="str">
        <f>_xll.ohRangeRetrieveError(M11)</f>
        <v/>
      </c>
      <c r="O11" s="86"/>
    </row>
    <row r="12" spans="1:15" ht="11.25" customHeight="1" x14ac:dyDescent="0.2">
      <c r="A12" s="49"/>
      <c r="B12" s="122">
        <v>2</v>
      </c>
      <c r="C12" s="122" t="s">
        <v>70</v>
      </c>
      <c r="D12" s="122" t="s">
        <v>6</v>
      </c>
      <c r="E12" s="122" t="s">
        <v>110</v>
      </c>
      <c r="F12" s="122" t="s">
        <v>109</v>
      </c>
      <c r="G12" s="105" t="str">
        <f t="shared" si="0"/>
        <v>Annual</v>
      </c>
      <c r="H12" s="105" t="s">
        <v>69</v>
      </c>
      <c r="I12" s="105" t="s">
        <v>113</v>
      </c>
      <c r="J12" s="123">
        <v>0</v>
      </c>
      <c r="K12" s="134" t="str">
        <f t="shared" si="1"/>
        <v>EURAB6E15Y_Quote</v>
      </c>
      <c r="L12" s="258" t="str">
        <f t="shared" si="2"/>
        <v>EURAB6E15Y_LCHQuote</v>
      </c>
      <c r="M12" s="137" t="str">
        <f>_xll.qlSwapRateHelper2(,IF($L$3,L12,$K12),B12,$D12,Calendar,$G12,$H12,$I12,$M$3,$J12,C12,,,,Permanent,Trigger,ObjectOverwrite)</f>
        <v>obj_00683#0002</v>
      </c>
      <c r="N12" s="189" t="str">
        <f>_xll.ohRangeRetrieveError(M12)</f>
        <v/>
      </c>
      <c r="O12" s="86"/>
    </row>
    <row r="13" spans="1:15" ht="11.25" customHeight="1" x14ac:dyDescent="0.2">
      <c r="A13" s="49"/>
      <c r="B13" s="122">
        <v>2</v>
      </c>
      <c r="C13" s="122" t="s">
        <v>70</v>
      </c>
      <c r="D13" s="122" t="s">
        <v>5</v>
      </c>
      <c r="E13" s="122" t="s">
        <v>110</v>
      </c>
      <c r="F13" s="122" t="s">
        <v>109</v>
      </c>
      <c r="G13" s="105" t="str">
        <f t="shared" si="0"/>
        <v>Annual</v>
      </c>
      <c r="H13" s="105" t="s">
        <v>69</v>
      </c>
      <c r="I13" s="105" t="s">
        <v>113</v>
      </c>
      <c r="J13" s="123">
        <v>0</v>
      </c>
      <c r="K13" s="134" t="str">
        <f t="shared" si="1"/>
        <v>EURAB6E20Y_Quote</v>
      </c>
      <c r="L13" s="258" t="str">
        <f t="shared" si="2"/>
        <v>EURAB6E20Y_LCHQuote</v>
      </c>
      <c r="M13" s="137" t="str">
        <f>_xll.qlSwapRateHelper2(,IF($L$3,L13,$K13),B13,$D13,Calendar,$G13,$H13,$I13,$M$3,$J13,C13,,,,Permanent,Trigger,ObjectOverwrite)</f>
        <v>obj_00684#0002</v>
      </c>
      <c r="N13" s="189" t="str">
        <f>_xll.ohRangeRetrieveError(M13)</f>
        <v/>
      </c>
      <c r="O13" s="86"/>
    </row>
    <row r="14" spans="1:15" ht="11.25" customHeight="1" x14ac:dyDescent="0.2">
      <c r="A14" s="49"/>
      <c r="B14" s="122">
        <v>2</v>
      </c>
      <c r="C14" s="122" t="s">
        <v>70</v>
      </c>
      <c r="D14" s="122" t="s">
        <v>4</v>
      </c>
      <c r="E14" s="122" t="s">
        <v>110</v>
      </c>
      <c r="F14" s="122" t="s">
        <v>109</v>
      </c>
      <c r="G14" s="105" t="str">
        <f t="shared" si="0"/>
        <v>Annual</v>
      </c>
      <c r="H14" s="105" t="s">
        <v>69</v>
      </c>
      <c r="I14" s="105" t="s">
        <v>113</v>
      </c>
      <c r="J14" s="123">
        <v>0</v>
      </c>
      <c r="K14" s="134" t="str">
        <f t="shared" si="1"/>
        <v>EURAB6E25Y_Quote</v>
      </c>
      <c r="L14" s="258" t="str">
        <f t="shared" si="2"/>
        <v>EURAB6E25Y_LCHQuote</v>
      </c>
      <c r="M14" s="137" t="str">
        <f>_xll.qlSwapRateHelper2(,IF($L$3,L14,$K14),B14,$D14,Calendar,$G14,$H14,$I14,$M$3,$J14,C14,,,,Permanent,Trigger,ObjectOverwrite)</f>
        <v>obj_0068d#0002</v>
      </c>
      <c r="N14" s="189" t="str">
        <f>_xll.ohRangeRetrieveError(M14)</f>
        <v/>
      </c>
      <c r="O14" s="86"/>
    </row>
    <row r="15" spans="1:15" ht="11.25" customHeight="1" x14ac:dyDescent="0.2">
      <c r="A15" s="49"/>
      <c r="B15" s="122">
        <v>2</v>
      </c>
      <c r="C15" s="122" t="s">
        <v>70</v>
      </c>
      <c r="D15" s="122" t="s">
        <v>3</v>
      </c>
      <c r="E15" s="122" t="s">
        <v>110</v>
      </c>
      <c r="F15" s="122" t="s">
        <v>109</v>
      </c>
      <c r="G15" s="105" t="str">
        <f t="shared" si="0"/>
        <v>Annual</v>
      </c>
      <c r="H15" s="105" t="s">
        <v>69</v>
      </c>
      <c r="I15" s="105" t="s">
        <v>113</v>
      </c>
      <c r="J15" s="123">
        <v>0</v>
      </c>
      <c r="K15" s="134" t="str">
        <f t="shared" si="1"/>
        <v>EURAB6E30Y_Quote</v>
      </c>
      <c r="L15" s="258" t="str">
        <f t="shared" si="2"/>
        <v>EURAB6E30Y_LCHQuote</v>
      </c>
      <c r="M15" s="137" t="str">
        <f>_xll.qlSwapRateHelper2(,IF($L$3,L15,$K15),B15,$D15,Calendar,$G15,$H15,$I15,$M$3,$J15,C15,,,,Permanent,Trigger,ObjectOverwrite)</f>
        <v>obj_00691#0002</v>
      </c>
      <c r="N15" s="189" t="str">
        <f>_xll.ohRangeRetrieveError(M15)</f>
        <v/>
      </c>
      <c r="O15" s="86"/>
    </row>
    <row r="16" spans="1:15" ht="11.25" customHeight="1" x14ac:dyDescent="0.2">
      <c r="A16" s="49"/>
      <c r="B16" s="122">
        <v>2</v>
      </c>
      <c r="C16" s="122" t="s">
        <v>70</v>
      </c>
      <c r="D16" s="122" t="s">
        <v>2</v>
      </c>
      <c r="E16" s="122" t="s">
        <v>110</v>
      </c>
      <c r="F16" s="122" t="s">
        <v>109</v>
      </c>
      <c r="G16" s="105" t="str">
        <f t="shared" si="0"/>
        <v>Annual</v>
      </c>
      <c r="H16" s="105" t="s">
        <v>69</v>
      </c>
      <c r="I16" s="105" t="s">
        <v>113</v>
      </c>
      <c r="J16" s="123">
        <v>0</v>
      </c>
      <c r="K16" s="134" t="str">
        <f t="shared" si="1"/>
        <v>EURAB6E40Y_Quote</v>
      </c>
      <c r="L16" s="258" t="str">
        <f t="shared" si="2"/>
        <v>EURAB6E40Y_LCHQuote</v>
      </c>
      <c r="M16" s="137" t="str">
        <f>_xll.qlSwapRateHelper2(,IF($L$3,L16,$K16),B16,$D16,Calendar,$G16,$H16,$I16,$M$3,$J16,C16,,,,Permanent,Trigger,ObjectOverwrite)</f>
        <v>obj_00682#0002</v>
      </c>
      <c r="N16" s="189" t="str">
        <f>_xll.ohRangeRetrieveError(M16)</f>
        <v/>
      </c>
      <c r="O16" s="86"/>
    </row>
    <row r="17" spans="1:15" ht="11.25" customHeight="1" x14ac:dyDescent="0.2">
      <c r="A17" s="49"/>
      <c r="B17" s="122">
        <v>2</v>
      </c>
      <c r="C17" s="122" t="s">
        <v>70</v>
      </c>
      <c r="D17" s="122" t="s">
        <v>1</v>
      </c>
      <c r="E17" s="122" t="s">
        <v>110</v>
      </c>
      <c r="F17" s="122" t="s">
        <v>109</v>
      </c>
      <c r="G17" s="105" t="str">
        <f t="shared" si="0"/>
        <v>Annual</v>
      </c>
      <c r="H17" s="105" t="s">
        <v>69</v>
      </c>
      <c r="I17" s="105" t="s">
        <v>113</v>
      </c>
      <c r="J17" s="123">
        <v>0</v>
      </c>
      <c r="K17" s="134" t="str">
        <f t="shared" si="1"/>
        <v>EURAB6E50Y_Quote</v>
      </c>
      <c r="L17" s="258" t="str">
        <f t="shared" si="2"/>
        <v>EURAB6E50Y_LCHQuote</v>
      </c>
      <c r="M17" s="137" t="str">
        <f>_xll.qlSwapRateHelper2(,IF($L$3,L17,$K17),B17,$D17,Calendar,$G17,$H17,$I17,$M$3,$J17,C17,,,,Permanent,Trigger,ObjectOverwrite)</f>
        <v>obj_0068a#0002</v>
      </c>
      <c r="N17" s="189" t="str">
        <f>_xll.ohRangeRetrieveError(M17)</f>
        <v/>
      </c>
      <c r="O17" s="86"/>
    </row>
    <row r="18" spans="1:15" ht="11.25" customHeight="1" x14ac:dyDescent="0.2">
      <c r="A18" s="49"/>
      <c r="B18" s="124">
        <v>2</v>
      </c>
      <c r="C18" s="124" t="s">
        <v>70</v>
      </c>
      <c r="D18" s="124" t="s">
        <v>0</v>
      </c>
      <c r="E18" s="124" t="s">
        <v>110</v>
      </c>
      <c r="F18" s="124" t="s">
        <v>109</v>
      </c>
      <c r="G18" s="75" t="str">
        <f t="shared" si="0"/>
        <v>Annual</v>
      </c>
      <c r="H18" s="75" t="s">
        <v>69</v>
      </c>
      <c r="I18" s="75" t="s">
        <v>113</v>
      </c>
      <c r="J18" s="125">
        <v>0</v>
      </c>
      <c r="K18" s="135" t="str">
        <f t="shared" si="1"/>
        <v>EURAB6E60Y_Quote</v>
      </c>
      <c r="L18" s="259" t="str">
        <f t="shared" si="2"/>
        <v>EURAB6E60Y_LCHQuote</v>
      </c>
      <c r="M18" s="138" t="str">
        <f>_xll.qlSwapRateHelper2(,IF($L$3,L18,$K18),B18,$D18,Calendar,$G18,$H18,$I18,$M$3,$J18,C18,,,,Permanent,Trigger,ObjectOverwrite)</f>
        <v>obj_0068f#0002</v>
      </c>
      <c r="N18" s="190" t="str">
        <f>_xll.ohRangeRetrieveError(M18)</f>
        <v/>
      </c>
      <c r="O18" s="86"/>
    </row>
    <row r="19" spans="1:15" ht="11.25" customHeight="1" thickBot="1" x14ac:dyDescent="0.25">
      <c r="A19" s="47"/>
      <c r="B19" s="44"/>
      <c r="C19" s="44"/>
      <c r="D19" s="44"/>
      <c r="E19" s="44"/>
      <c r="F19" s="44"/>
      <c r="G19" s="44"/>
      <c r="H19" s="44"/>
      <c r="I19" s="44"/>
      <c r="J19" s="44"/>
      <c r="K19" s="44"/>
      <c r="L19" s="90"/>
      <c r="M19" s="90"/>
      <c r="N19" s="90"/>
      <c r="O19" s="91"/>
    </row>
  </sheetData>
  <dataValidations count="3">
    <dataValidation type="list" allowBlank="1" showInputMessage="1" showErrorMessage="1" sqref="H4:H18">
      <formula1>"Following,Modified Following,Preceding,Modified Preceding,Month End Reference,Unadjusted Month End,Unadjusted"</formula1>
    </dataValidation>
    <dataValidation type="list" allowBlank="1" showInputMessage="1" showErrorMessage="1" sqref="I4:I18">
      <formula1>"Actual/Actual (ISDA),Actual/360,30/360 (Bond Basis),30E/360 (Eurobond Basis),Actual/365 (Fixed),Actual/Actual (ISMA),Actual/Actual (AFB),1/1,30/360 (Italian),Simple"</formula1>
    </dataValidation>
    <dataValidation type="list" allowBlank="1" showInputMessage="1" showErrorMessage="1" sqref="L3">
      <formula1>"TRUE,FALSE"</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selection sqref="A1:F1"/>
    </sheetView>
  </sheetViews>
  <sheetFormatPr defaultRowHeight="11.25" outlineLevelCol="1" x14ac:dyDescent="0.2"/>
  <cols>
    <col min="1" max="1" width="12" style="214" bestFit="1" customWidth="1"/>
    <col min="2" max="2" width="17.28515625" style="214" bestFit="1" customWidth="1"/>
    <col min="3" max="4" width="11.5703125" style="214" hidden="1" customWidth="1" outlineLevel="1"/>
    <col min="5" max="5" width="12.85546875" style="214" hidden="1" customWidth="1" outlineLevel="1"/>
    <col min="6" max="6" width="17.28515625" style="214" bestFit="1" customWidth="1" collapsed="1"/>
    <col min="7" max="7" width="5" style="214" bestFit="1" customWidth="1"/>
    <col min="8" max="8" width="17.28515625" style="214" bestFit="1" customWidth="1"/>
    <col min="9" max="9" width="19.28515625" style="214" hidden="1" customWidth="1" outlineLevel="1"/>
    <col min="10" max="11" width="9" style="214" hidden="1" customWidth="1" outlineLevel="1"/>
    <col min="12" max="12" width="8" style="214" hidden="1" customWidth="1" outlineLevel="1"/>
    <col min="13" max="13" width="13.140625" style="214" bestFit="1" customWidth="1" collapsed="1"/>
    <col min="14" max="14" width="12" style="214" bestFit="1" customWidth="1"/>
    <col min="15" max="15" width="8" style="214" bestFit="1" customWidth="1"/>
    <col min="16" max="16384" width="9.140625" style="214"/>
  </cols>
  <sheetData>
    <row r="1" spans="1:16" ht="18" customHeight="1" x14ac:dyDescent="0.2">
      <c r="A1" s="277" t="s">
        <v>96</v>
      </c>
      <c r="B1" s="278"/>
      <c r="C1" s="278"/>
      <c r="D1" s="278"/>
      <c r="E1" s="278"/>
      <c r="F1" s="279"/>
      <c r="G1" s="212"/>
      <c r="H1" s="292" t="s">
        <v>101</v>
      </c>
      <c r="I1" s="293"/>
      <c r="J1" s="293"/>
      <c r="K1" s="293"/>
      <c r="L1" s="293"/>
      <c r="M1" s="293"/>
      <c r="N1" s="293"/>
      <c r="O1" s="294"/>
      <c r="P1" s="213"/>
    </row>
    <row r="2" spans="1:16" x14ac:dyDescent="0.2">
      <c r="A2" s="215" t="s">
        <v>82</v>
      </c>
      <c r="B2" s="216" t="s">
        <v>92</v>
      </c>
      <c r="C2" s="216" t="s">
        <v>93</v>
      </c>
      <c r="D2" s="216" t="s">
        <v>94</v>
      </c>
      <c r="E2" s="216" t="s">
        <v>22</v>
      </c>
      <c r="F2" s="216" t="s">
        <v>95</v>
      </c>
      <c r="G2" s="217"/>
      <c r="H2" s="216" t="s">
        <v>89</v>
      </c>
      <c r="I2" s="216" t="s">
        <v>78</v>
      </c>
      <c r="J2" s="216" t="s">
        <v>97</v>
      </c>
      <c r="K2" s="216" t="s">
        <v>98</v>
      </c>
      <c r="L2" s="216" t="s">
        <v>22</v>
      </c>
      <c r="M2" s="216" t="s">
        <v>99</v>
      </c>
      <c r="N2" s="216" t="s">
        <v>100</v>
      </c>
      <c r="O2" s="216"/>
      <c r="P2" s="213"/>
    </row>
    <row r="3" spans="1:16" x14ac:dyDescent="0.2">
      <c r="A3" s="218" t="str">
        <f t="array" ref="A3:A37">_xll.ohFilter([1]IM!$C$42:$C$77,NOT(ISERROR([1]IM!$F$42:$F$77)))</f>
        <v>EUROND</v>
      </c>
      <c r="B3" s="219">
        <f t="array" ref="B3:B37">_xll.ohFilter([1]IM!$D$42:$D$77,NOT(ISERROR([1]IM!$F$42:$F$77)))</f>
        <v>42249</v>
      </c>
      <c r="C3" s="220">
        <f t="array" ref="C3:C37">_xll.ohFilter([1]IM!$F$42:$F$77,NOT(ISERROR([1]IM!$F$42:$F$77)))</f>
        <v>-1.1000000000000001E-3</v>
      </c>
      <c r="D3" s="220">
        <f>Selected!F2</f>
        <v>-1.1000000000000001E-3</v>
      </c>
      <c r="E3" s="221">
        <f>C3-D3</f>
        <v>0</v>
      </c>
      <c r="F3" s="219">
        <f>Selected!J2</f>
        <v>42249</v>
      </c>
      <c r="G3" s="217"/>
      <c r="H3" s="219">
        <f t="array" ref="H3:H31">_xll.ohFilter([1]REP00079!$C$2:$C$1000,([1]REP00079!$A$2:$A$1000="EUR_EURIBOR_EOD"))</f>
        <v>42249</v>
      </c>
      <c r="I3" s="222">
        <f>_xll.qlDayCounterYearFraction($I$2,_xll.qlSettingsEvaluationDate(Trigger),H3,,,Trigger)</f>
        <v>2.7397260273972603E-3</v>
      </c>
      <c r="J3" s="223">
        <f t="array" ref="J3:J31">_xll.ohFilter([1]REP00079!$E$2:$E$1000,([1]REP00079!$A$2:$A$1000="EUR_EURIBOR_EOD"))</f>
        <v>-1.1152794816851599E-3</v>
      </c>
      <c r="K3" s="223">
        <f>_xll.qlYieldTSZeroRate(YieldCurve,H3,$I$2,,,TRUE,Trigger)</f>
        <v>-1.1152794816851599E-3</v>
      </c>
      <c r="L3" s="221">
        <f>K3-J3</f>
        <v>0</v>
      </c>
      <c r="M3" s="224">
        <f t="array" ref="M3:M31">_xll.ohFilter([1]REP00079!$F$2:$F$1000,([1]REP00079!$A$2:$A$1000="EUR_EURIBOR_EOD"))</f>
        <v>1.00000305556489</v>
      </c>
      <c r="N3" s="224">
        <f>_xll.qlYieldTSDiscount(YieldCurve,H3,TRUE,Trigger)</f>
        <v>1.000003055564892</v>
      </c>
      <c r="O3" s="221">
        <f>M3-N3</f>
        <v>-1.9984014443252818E-15</v>
      </c>
      <c r="P3" s="213"/>
    </row>
    <row r="4" spans="1:16" x14ac:dyDescent="0.2">
      <c r="A4" s="218" t="str">
        <v>EURTND</v>
      </c>
      <c r="B4" s="219">
        <v>42250</v>
      </c>
      <c r="C4" s="220">
        <v>-1.1000000000000001E-3</v>
      </c>
      <c r="D4" s="220">
        <f>Selected!F3</f>
        <v>-1.1000000000000001E-3</v>
      </c>
      <c r="E4" s="221">
        <f t="shared" ref="E4:E37" si="0">C4-D4</f>
        <v>0</v>
      </c>
      <c r="F4" s="219">
        <f>Selected!J3</f>
        <v>42250</v>
      </c>
      <c r="G4" s="217"/>
      <c r="H4" s="219">
        <v>42255</v>
      </c>
      <c r="I4" s="222">
        <f>_xll.qlDayCounterYearFraction($I$2,_xll.qlSettingsEvaluationDate(Trigger),H4,,,Trigger)</f>
        <v>1.9178082191780823E-2</v>
      </c>
      <c r="J4" s="223">
        <v>-1.30116936328498E-3</v>
      </c>
      <c r="K4" s="223">
        <f>_xll.qlYieldTSZeroRate(YieldCurve,H4,$I$2,,,TRUE,Trigger)</f>
        <v>-1.301169363271405E-3</v>
      </c>
      <c r="L4" s="221">
        <f t="shared" ref="L4:L31" si="1">K4-J4</f>
        <v>1.3575078561256504E-14</v>
      </c>
      <c r="M4" s="224">
        <v>1.00002495424435</v>
      </c>
      <c r="N4" s="224">
        <f>_xll.qlYieldTSDiscount(YieldCurve,H4,TRUE,Trigger)</f>
        <v>1.0000249542443462</v>
      </c>
      <c r="O4" s="221">
        <f t="shared" ref="O4:O31" si="2">M4-N4</f>
        <v>3.7747582837255322E-15</v>
      </c>
      <c r="P4" s="213"/>
    </row>
    <row r="5" spans="1:16" x14ac:dyDescent="0.2">
      <c r="A5" s="218" t="str">
        <v>EUR1WD</v>
      </c>
      <c r="B5" s="219">
        <v>42257</v>
      </c>
      <c r="C5" s="220">
        <v>-1.4300000000000001E-3</v>
      </c>
      <c r="D5" s="220">
        <f>Selected!F4</f>
        <v>-1.4300000000000001E-3</v>
      </c>
      <c r="E5" s="221">
        <f t="shared" si="0"/>
        <v>0</v>
      </c>
      <c r="F5" s="219">
        <f>Selected!J4</f>
        <v>42257</v>
      </c>
      <c r="G5" s="217"/>
      <c r="H5" s="219">
        <v>42278</v>
      </c>
      <c r="I5" s="222">
        <f>_xll.qlDayCounterYearFraction($I$2,_xll.qlSettingsEvaluationDate(Trigger),H5,,,Trigger)</f>
        <v>8.2191780821917804E-2</v>
      </c>
      <c r="J5" s="223">
        <v>-1.18415372101807E-3</v>
      </c>
      <c r="K5" s="223">
        <f>_xll.qlYieldTSZeroRate(YieldCurve,H5,$I$2,,,TRUE,Trigger)</f>
        <v>-1.1841537210151552E-3</v>
      </c>
      <c r="L5" s="221">
        <f t="shared" si="1"/>
        <v>2.9147691205100301E-15</v>
      </c>
      <c r="M5" s="224">
        <v>1.0000973324395901</v>
      </c>
      <c r="N5" s="224">
        <f>_xll.qlYieldTSDiscount(YieldCurve,H5,TRUE,Trigger)</f>
        <v>1.0000973324395916</v>
      </c>
      <c r="O5" s="221">
        <f t="shared" si="2"/>
        <v>0</v>
      </c>
      <c r="P5" s="213"/>
    </row>
    <row r="6" spans="1:16" x14ac:dyDescent="0.2">
      <c r="A6" s="218" t="str">
        <v>FEIU5</v>
      </c>
      <c r="B6" s="219">
        <v>42354</v>
      </c>
      <c r="C6" s="220">
        <v>-3.5E-4</v>
      </c>
      <c r="D6" s="220">
        <f>Selected!F5</f>
        <v>-3.5000000000007248E-4</v>
      </c>
      <c r="E6" s="221">
        <f t="shared" si="0"/>
        <v>7.2478915230655971E-17</v>
      </c>
      <c r="F6" s="219">
        <f>Selected!J5</f>
        <v>42354</v>
      </c>
      <c r="G6" s="217"/>
      <c r="H6" s="219">
        <v>42308</v>
      </c>
      <c r="I6" s="222">
        <f>_xll.qlDayCounterYearFraction($I$2,_xll.qlSettingsEvaluationDate(Trigger),H6,,,Trigger)</f>
        <v>0.16438356164383561</v>
      </c>
      <c r="J6" s="223">
        <v>-9.1076572827997995E-4</v>
      </c>
      <c r="K6" s="223">
        <f>_xll.qlYieldTSZeroRate(YieldCurve,H6,$I$2,,,TRUE,Trigger)</f>
        <v>-9.1076572827870027E-4</v>
      </c>
      <c r="L6" s="221">
        <f t="shared" si="1"/>
        <v>1.2796838241846409E-15</v>
      </c>
      <c r="M6" s="224">
        <v>1.00014972612207</v>
      </c>
      <c r="N6" s="224">
        <f>_xll.qlYieldTSDiscount(YieldCurve,H6,TRUE,Trigger)</f>
        <v>1.0001497261220746</v>
      </c>
      <c r="O6" s="221">
        <f t="shared" si="2"/>
        <v>-4.6629367034256575E-15</v>
      </c>
      <c r="P6" s="213"/>
    </row>
    <row r="7" spans="1:16" x14ac:dyDescent="0.2">
      <c r="A7" s="218" t="str">
        <v>FEIZ5</v>
      </c>
      <c r="B7" s="219">
        <v>42445</v>
      </c>
      <c r="C7" s="220">
        <v>-3.5399999999999999E-4</v>
      </c>
      <c r="D7" s="220">
        <f>Selected!F6</f>
        <v>-3.5399999999996545E-4</v>
      </c>
      <c r="E7" s="221">
        <f t="shared" si="0"/>
        <v>-3.4531839193663316E-17</v>
      </c>
      <c r="F7" s="219">
        <f>Selected!J6</f>
        <v>42445</v>
      </c>
      <c r="G7" s="225"/>
      <c r="H7" s="219">
        <v>42339</v>
      </c>
      <c r="I7" s="222">
        <f>_xll.qlDayCounterYearFraction($I$2,_xll.qlSettingsEvaluationDate(Trigger),H7,,,Trigger)</f>
        <v>0.24931506849315069</v>
      </c>
      <c r="J7" s="223">
        <v>-6.2826480245061996E-4</v>
      </c>
      <c r="K7" s="223">
        <f>_xll.qlYieldTSZeroRate(YieldCurve,H7,$I$2,,,TRUE,Trigger)</f>
        <v>-6.2826480245026749E-4</v>
      </c>
      <c r="L7" s="221">
        <f t="shared" si="1"/>
        <v>3.5247412627503749E-16</v>
      </c>
      <c r="M7" s="224">
        <v>1.0001566481502999</v>
      </c>
      <c r="N7" s="224">
        <f>_xll.qlYieldTSDiscount(YieldCurve,H7,TRUE,Trigger)</f>
        <v>1.000156648150295</v>
      </c>
      <c r="O7" s="221">
        <f t="shared" si="2"/>
        <v>4.8849813083506888E-15</v>
      </c>
      <c r="P7" s="213"/>
    </row>
    <row r="8" spans="1:16" x14ac:dyDescent="0.2">
      <c r="A8" s="218" t="str">
        <v>FEIH6</v>
      </c>
      <c r="B8" s="219">
        <v>42536</v>
      </c>
      <c r="C8" s="220">
        <v>-3.0900110000000003E-4</v>
      </c>
      <c r="D8" s="220">
        <f>Selected!F7</f>
        <v>-3.0900109999998371E-4</v>
      </c>
      <c r="E8" s="221">
        <f t="shared" si="0"/>
        <v>-1.6317242695906842E-17</v>
      </c>
      <c r="F8" s="219">
        <f>Selected!J7</f>
        <v>42536</v>
      </c>
      <c r="G8" s="217"/>
      <c r="H8" s="219">
        <v>42430</v>
      </c>
      <c r="I8" s="222">
        <f>_xll.qlDayCounterYearFraction($I$2,_xll.qlSettingsEvaluationDate(Trigger),H8,,,Trigger)</f>
        <v>0.49863013698630138</v>
      </c>
      <c r="J8" s="223">
        <v>-4.4040078539912001E-4</v>
      </c>
      <c r="K8" s="223">
        <f>_xll.qlYieldTSZeroRate(YieldCurve,H8,$I$2,,,TRUE,Trigger)</f>
        <v>-4.4040078539818347E-4</v>
      </c>
      <c r="L8" s="221">
        <f t="shared" si="1"/>
        <v>9.3653383659297873E-16</v>
      </c>
      <c r="M8" s="224">
        <v>1.0002196212171599</v>
      </c>
      <c r="N8" s="224">
        <f>_xll.qlYieldTSDiscount(YieldCurve,H8,TRUE,Trigger)</f>
        <v>1.000219621217161</v>
      </c>
      <c r="O8" s="221">
        <f t="shared" si="2"/>
        <v>0</v>
      </c>
      <c r="P8" s="213"/>
    </row>
    <row r="9" spans="1:16" x14ac:dyDescent="0.2">
      <c r="A9" s="218" t="str">
        <v>FEIM6</v>
      </c>
      <c r="B9" s="219">
        <v>42634</v>
      </c>
      <c r="C9" s="220">
        <v>-2.6699999999999998E-4</v>
      </c>
      <c r="D9" s="220">
        <f>Selected!F8</f>
        <v>-2.6700000000001722E-4</v>
      </c>
      <c r="E9" s="221">
        <f t="shared" si="0"/>
        <v>1.7238814542519521E-17</v>
      </c>
      <c r="F9" s="219">
        <f>Selected!J8</f>
        <v>42634</v>
      </c>
      <c r="G9" s="217"/>
      <c r="H9" s="219">
        <v>42521</v>
      </c>
      <c r="I9" s="222">
        <f>_xll.qlDayCounterYearFraction($I$2,_xll.qlSettingsEvaluationDate(Trigger),H9,,,Trigger)</f>
        <v>0.74794520547945209</v>
      </c>
      <c r="J9" s="223">
        <v>-3.9942741562429003E-4</v>
      </c>
      <c r="K9" s="223">
        <f>_xll.qlYieldTSZeroRate(YieldCurve,H9,$I$2,,,TRUE,Trigger)</f>
        <v>-3.9942738361707766E-4</v>
      </c>
      <c r="L9" s="221">
        <f t="shared" si="1"/>
        <v>3.2007212364456444E-11</v>
      </c>
      <c r="M9" s="224">
        <v>1.0002987944506301</v>
      </c>
      <c r="N9" s="224">
        <f>_xll.qlYieldTSDiscount(YieldCurve,H9,TRUE,Trigger)</f>
        <v>1.0002987944266784</v>
      </c>
      <c r="O9" s="221">
        <f t="shared" si="2"/>
        <v>2.3951729488658202E-11</v>
      </c>
      <c r="P9" s="213"/>
    </row>
    <row r="10" spans="1:16" x14ac:dyDescent="0.2">
      <c r="A10" s="218" t="str">
        <v>FEIU6</v>
      </c>
      <c r="B10" s="219">
        <v>42725</v>
      </c>
      <c r="C10" s="220">
        <v>-7.6000000000000004E-5</v>
      </c>
      <c r="D10" s="220">
        <f>Selected!F9</f>
        <v>-7.5999999999964984E-5</v>
      </c>
      <c r="E10" s="221">
        <f t="shared" si="0"/>
        <v>-3.5019730171281793E-17</v>
      </c>
      <c r="F10" s="219">
        <f>Selected!J9</f>
        <v>42725</v>
      </c>
      <c r="G10" s="217"/>
      <c r="H10" s="219">
        <v>42613</v>
      </c>
      <c r="I10" s="222">
        <f>_xll.qlDayCounterYearFraction($I$2,_xll.qlSettingsEvaluationDate(Trigger),H10,,,Trigger)</f>
        <v>1</v>
      </c>
      <c r="J10" s="223">
        <v>-3.6887413230971E-4</v>
      </c>
      <c r="K10" s="223">
        <f>_xll.qlYieldTSZeroRate(YieldCurve,H10,$I$2,,,TRUE,Trigger)</f>
        <v>-3.6887422179490253E-4</v>
      </c>
      <c r="L10" s="221">
        <f t="shared" si="1"/>
        <v>-8.9485192530675689E-11</v>
      </c>
      <c r="M10" s="224">
        <v>1.0003689421747399</v>
      </c>
      <c r="N10" s="224">
        <f>_xll.qlYieldTSDiscount(YieldCurve,H10,TRUE,Trigger)</f>
        <v>1.0003689422642568</v>
      </c>
      <c r="O10" s="221">
        <f t="shared" si="2"/>
        <v>-8.9516838386316522E-11</v>
      </c>
      <c r="P10" s="213"/>
    </row>
    <row r="11" spans="1:16" x14ac:dyDescent="0.2">
      <c r="A11" s="218" t="str">
        <v>FEIZ6</v>
      </c>
      <c r="B11" s="219">
        <v>42809</v>
      </c>
      <c r="C11" s="220">
        <v>2.6301349999999999E-4</v>
      </c>
      <c r="D11" s="220">
        <f>Selected!F10</f>
        <v>2.6301350000002E-4</v>
      </c>
      <c r="E11" s="221">
        <f t="shared" si="0"/>
        <v>-2.0003530082357557E-17</v>
      </c>
      <c r="F11" s="219">
        <f>Selected!J10</f>
        <v>42809</v>
      </c>
      <c r="G11" s="217"/>
      <c r="H11" s="219">
        <v>42795</v>
      </c>
      <c r="I11" s="222">
        <f>_xll.qlDayCounterYearFraction($I$2,_xll.qlSettingsEvaluationDate(Trigger),H11,,,Trigger)</f>
        <v>1.4986301369863013</v>
      </c>
      <c r="J11" s="223">
        <v>-2.3612445100962E-4</v>
      </c>
      <c r="K11" s="223">
        <f>_xll.qlYieldTSZeroRate(YieldCurve,H11,$I$2,,,TRUE,Trigger)</f>
        <v>-2.3612446362845525E-4</v>
      </c>
      <c r="L11" s="221">
        <f t="shared" si="1"/>
        <v>-1.26188352573154E-11</v>
      </c>
      <c r="M11" s="224">
        <v>1.00035392583534</v>
      </c>
      <c r="N11" s="224">
        <f>_xll.qlYieldTSDiscount(YieldCurve,H11,TRUE,Trigger)</f>
        <v>1.0003539258542544</v>
      </c>
      <c r="O11" s="221">
        <f t="shared" si="2"/>
        <v>-1.8914425581328942E-11</v>
      </c>
      <c r="P11" s="213"/>
    </row>
    <row r="12" spans="1:16" x14ac:dyDescent="0.2">
      <c r="A12" s="218" t="str">
        <v>FEIH7</v>
      </c>
      <c r="B12" s="219">
        <v>42907</v>
      </c>
      <c r="C12" s="220">
        <v>6.4998849999999995E-4</v>
      </c>
      <c r="D12" s="220">
        <f>Selected!F11</f>
        <v>6.499884999999761E-4</v>
      </c>
      <c r="E12" s="221">
        <f t="shared" si="0"/>
        <v>2.3852447794681098E-17</v>
      </c>
      <c r="F12" s="219">
        <f>Selected!J11</f>
        <v>42907</v>
      </c>
      <c r="G12" s="217"/>
      <c r="H12" s="219">
        <v>42978</v>
      </c>
      <c r="I12" s="222">
        <f>_xll.qlDayCounterYearFraction($I$2,_xll.qlSettingsEvaluationDate(Trigger),H12,,,Trigger)</f>
        <v>2</v>
      </c>
      <c r="J12" s="223">
        <v>2.1909556782040002E-5</v>
      </c>
      <c r="K12" s="223">
        <f>_xll.qlYieldTSZeroRate(YieldCurve,H12,$I$2,,,TRUE,Trigger)</f>
        <v>2.1909236657484936E-5</v>
      </c>
      <c r="L12" s="221">
        <f t="shared" si="1"/>
        <v>-3.2012455506531465E-10</v>
      </c>
      <c r="M12" s="224">
        <v>0.99995618184647905</v>
      </c>
      <c r="N12" s="224">
        <f>_xll.qlYieldTSDiscount(YieldCurve,H12,TRUE,Trigger)</f>
        <v>0.99995618248670026</v>
      </c>
      <c r="O12" s="221">
        <f t="shared" si="2"/>
        <v>-6.4022120938034277E-10</v>
      </c>
      <c r="P12" s="213"/>
    </row>
    <row r="13" spans="1:16" x14ac:dyDescent="0.2">
      <c r="A13" s="218" t="str">
        <v>FEIM7</v>
      </c>
      <c r="B13" s="219">
        <v>42998</v>
      </c>
      <c r="C13" s="220">
        <v>1.0849922E-3</v>
      </c>
      <c r="D13" s="220">
        <f>Selected!F12</f>
        <v>1.0849922000000234E-3</v>
      </c>
      <c r="E13" s="221">
        <f t="shared" si="0"/>
        <v>-2.3418766925686896E-17</v>
      </c>
      <c r="F13" s="219">
        <f>Selected!J12</f>
        <v>42998</v>
      </c>
      <c r="G13" s="217"/>
      <c r="H13" s="219">
        <v>43343</v>
      </c>
      <c r="I13" s="222">
        <f>_xll.qlDayCounterYearFraction($I$2,_xll.qlSettingsEvaluationDate(Trigger),H13,,,Trigger)</f>
        <v>3</v>
      </c>
      <c r="J13" s="223">
        <v>8.4929400917900001E-4</v>
      </c>
      <c r="K13" s="223">
        <f>_xll.qlYieldTSZeroRate(YieldCurve,H13,$I$2,,,TRUE,Trigger)</f>
        <v>8.4929552118421863E-4</v>
      </c>
      <c r="L13" s="221">
        <f t="shared" si="1"/>
        <v>1.5120052186201952E-9</v>
      </c>
      <c r="M13" s="224">
        <v>0.99745536106894905</v>
      </c>
      <c r="N13" s="224">
        <f>_xll.qlYieldTSDiscount(YieldCurve,H13,TRUE,Trigger)</f>
        <v>0.99745535654447581</v>
      </c>
      <c r="O13" s="221">
        <f t="shared" si="2"/>
        <v>4.5244732405080867E-9</v>
      </c>
      <c r="P13" s="213"/>
    </row>
    <row r="14" spans="1:16" x14ac:dyDescent="0.2">
      <c r="A14" s="218" t="str">
        <v>FEIU7</v>
      </c>
      <c r="B14" s="219">
        <v>43089</v>
      </c>
      <c r="C14" s="220">
        <v>1.619E-3</v>
      </c>
      <c r="D14" s="220">
        <f>Selected!F13</f>
        <v>1.6190000000000371E-3</v>
      </c>
      <c r="E14" s="221">
        <f t="shared" si="0"/>
        <v>-3.7079714299004252E-17</v>
      </c>
      <c r="F14" s="219">
        <f>Selected!J13</f>
        <v>43089</v>
      </c>
      <c r="G14" s="217"/>
      <c r="H14" s="219">
        <v>43708</v>
      </c>
      <c r="I14" s="222">
        <f>_xll.qlDayCounterYearFraction($I$2,_xll.qlSettingsEvaluationDate(Trigger),H14,,,Trigger)</f>
        <v>4</v>
      </c>
      <c r="J14" s="223">
        <v>3.1022599183150599E-3</v>
      </c>
      <c r="K14" s="223">
        <f>_xll.qlYieldTSZeroRate(YieldCurve,H14,$I$2,,,TRUE,Trigger)</f>
        <v>3.1023207055798589E-3</v>
      </c>
      <c r="L14" s="221">
        <f t="shared" si="1"/>
        <v>6.0787264799001817E-8</v>
      </c>
      <c r="M14" s="224">
        <v>0.98766763497891996</v>
      </c>
      <c r="N14" s="224">
        <f>_xll.qlYieldTSDiscount(YieldCurve,H14,TRUE,Trigger)</f>
        <v>0.98766739482849342</v>
      </c>
      <c r="O14" s="221">
        <f t="shared" si="2"/>
        <v>2.4015042654479402E-7</v>
      </c>
      <c r="P14" s="213"/>
    </row>
    <row r="15" spans="1:16" x14ac:dyDescent="0.2">
      <c r="A15" s="218" t="str">
        <v>FEIZ7</v>
      </c>
      <c r="B15" s="219">
        <v>43180</v>
      </c>
      <c r="C15" s="220">
        <v>2.2009999999999998E-3</v>
      </c>
      <c r="D15" s="220">
        <f>Selected!F14</f>
        <v>2.2010000000000085E-3</v>
      </c>
      <c r="E15" s="221">
        <f t="shared" si="0"/>
        <v>-8.6736173798840355E-18</v>
      </c>
      <c r="F15" s="219">
        <f>Selected!J14</f>
        <v>43180</v>
      </c>
      <c r="G15" s="217"/>
      <c r="H15" s="219">
        <v>44073</v>
      </c>
      <c r="I15" s="222">
        <f>_xll.qlDayCounterYearFraction($I$2,_xll.qlSettingsEvaluationDate(Trigger),H15,,,Trigger)</f>
        <v>5</v>
      </c>
      <c r="J15" s="223">
        <v>4.5399412004232297E-3</v>
      </c>
      <c r="K15" s="223">
        <f>_xll.qlYieldTSZeroRate(YieldCurve,H15,$I$2,,,TRUE,Trigger)</f>
        <v>4.5399905767353772E-3</v>
      </c>
      <c r="L15" s="221">
        <f t="shared" si="1"/>
        <v>4.9376312147471346E-8</v>
      </c>
      <c r="M15" s="224">
        <v>0.97755599389896997</v>
      </c>
      <c r="N15" s="224">
        <f>_xll.qlYieldTSDiscount(YieldCurve,H15,TRUE,Trigger)</f>
        <v>0.9775557525584504</v>
      </c>
      <c r="O15" s="221">
        <f t="shared" si="2"/>
        <v>2.4134051956892222E-7</v>
      </c>
      <c r="P15" s="213"/>
    </row>
    <row r="16" spans="1:16" x14ac:dyDescent="0.2">
      <c r="A16" s="218" t="str">
        <v>FEIH8</v>
      </c>
      <c r="B16" s="219">
        <v>43271</v>
      </c>
      <c r="C16" s="220">
        <v>2.9320000000000001E-3</v>
      </c>
      <c r="D16" s="220">
        <f>Selected!F15</f>
        <v>2.9319999999999347E-3</v>
      </c>
      <c r="E16" s="221">
        <f t="shared" si="0"/>
        <v>6.5485811218124468E-17</v>
      </c>
      <c r="F16" s="219">
        <f>Selected!J15</f>
        <v>43271</v>
      </c>
      <c r="G16" s="217"/>
      <c r="H16" s="219">
        <v>44438</v>
      </c>
      <c r="I16" s="222">
        <f>_xll.qlDayCounterYearFraction($I$2,_xll.qlSettingsEvaluationDate(Trigger),H16,,,Trigger)</f>
        <v>6</v>
      </c>
      <c r="J16" s="223">
        <v>6.0263621944588201E-3</v>
      </c>
      <c r="K16" s="223">
        <f>_xll.qlYieldTSZeroRate(YieldCurve,H16,$I$2,,,TRUE,Trigger)</f>
        <v>6.0264035200819589E-3</v>
      </c>
      <c r="L16" s="221">
        <f t="shared" si="1"/>
        <v>4.1325623138799283E-8</v>
      </c>
      <c r="M16" s="224">
        <v>0.96448772533953697</v>
      </c>
      <c r="N16" s="224">
        <f>_xll.qlYieldTSDiscount(YieldCurve,H16,TRUE,Trigger)</f>
        <v>0.96448748619122882</v>
      </c>
      <c r="O16" s="221">
        <f t="shared" si="2"/>
        <v>2.3914830815652266E-7</v>
      </c>
      <c r="P16" s="213"/>
    </row>
    <row r="17" spans="1:16" x14ac:dyDescent="0.2">
      <c r="A17" s="218" t="str">
        <v>FEIM8</v>
      </c>
      <c r="B17" s="219">
        <v>43362</v>
      </c>
      <c r="C17" s="220">
        <v>3.7109999999999999E-3</v>
      </c>
      <c r="D17" s="220">
        <f>Selected!F16</f>
        <v>3.7110000000000198E-3</v>
      </c>
      <c r="E17" s="221">
        <f t="shared" si="0"/>
        <v>-1.9949319973733282E-17</v>
      </c>
      <c r="F17" s="219">
        <f>Selected!J16</f>
        <v>43362</v>
      </c>
      <c r="G17" s="217"/>
      <c r="H17" s="219">
        <v>44803</v>
      </c>
      <c r="I17" s="222">
        <f>_xll.qlDayCounterYearFraction($I$2,_xll.qlSettingsEvaluationDate(Trigger),H17,,,Trigger)</f>
        <v>7</v>
      </c>
      <c r="J17" s="223">
        <v>7.5037464664795299E-3</v>
      </c>
      <c r="K17" s="223">
        <f>_xll.qlYieldTSZeroRate(YieldCurve,H17,$I$2,,,TRUE,Trigger)</f>
        <v>7.5037820502983996E-3</v>
      </c>
      <c r="L17" s="221">
        <f t="shared" si="1"/>
        <v>3.5583818869776296E-8</v>
      </c>
      <c r="M17" s="224">
        <v>0.948829437425738</v>
      </c>
      <c r="N17" s="224">
        <f>_xll.qlYieldTSDiscount(YieldCurve,H17,TRUE,Trigger)</f>
        <v>0.94882920108494362</v>
      </c>
      <c r="O17" s="221">
        <f t="shared" si="2"/>
        <v>2.3634079437950817E-7</v>
      </c>
      <c r="P17" s="213"/>
    </row>
    <row r="18" spans="1:16" x14ac:dyDescent="0.2">
      <c r="A18" s="218" t="str">
        <v>EURAB6E4Y</v>
      </c>
      <c r="B18" s="219">
        <v>43711</v>
      </c>
      <c r="C18" s="220">
        <v>3.1212499999999999E-3</v>
      </c>
      <c r="D18" s="220">
        <f>Selected!F17</f>
        <v>3.1212499999999999E-3</v>
      </c>
      <c r="E18" s="221">
        <f t="shared" si="0"/>
        <v>0</v>
      </c>
      <c r="F18" s="219">
        <f>Selected!J17</f>
        <v>43711</v>
      </c>
      <c r="G18" s="217"/>
      <c r="H18" s="219">
        <v>45168</v>
      </c>
      <c r="I18" s="222">
        <f>_xll.qlDayCounterYearFraction($I$2,_xll.qlSettingsEvaluationDate(Trigger),H18,,,Trigger)</f>
        <v>8</v>
      </c>
      <c r="J18" s="223">
        <v>8.9208560534790107E-3</v>
      </c>
      <c r="K18" s="223">
        <f>_xll.qlYieldTSZeroRate(YieldCurve,H18,$I$2,,,TRUE,Trigger)</f>
        <v>8.9200957272739193E-3</v>
      </c>
      <c r="L18" s="221">
        <f t="shared" si="1"/>
        <v>-7.603262050914078E-7</v>
      </c>
      <c r="M18" s="224">
        <v>0.93112024946624805</v>
      </c>
      <c r="N18" s="224">
        <f>_xll.qlYieldTSDiscount(YieldCurve,H18,TRUE,Trigger)</f>
        <v>0.93112591312447857</v>
      </c>
      <c r="O18" s="221">
        <f t="shared" si="2"/>
        <v>-5.6636582305147343E-6</v>
      </c>
      <c r="P18" s="213"/>
    </row>
    <row r="19" spans="1:16" x14ac:dyDescent="0.2">
      <c r="A19" s="218" t="str">
        <v>EURAB6E5Y</v>
      </c>
      <c r="B19" s="219">
        <v>44077</v>
      </c>
      <c r="C19" s="220">
        <v>4.5490000000000001E-3</v>
      </c>
      <c r="D19" s="220">
        <f>Selected!F18</f>
        <v>4.5490000000000001E-3</v>
      </c>
      <c r="E19" s="221">
        <f t="shared" si="0"/>
        <v>0</v>
      </c>
      <c r="F19" s="219">
        <f>Selected!J18</f>
        <v>44077</v>
      </c>
      <c r="G19" s="217"/>
      <c r="H19" s="219">
        <v>45533</v>
      </c>
      <c r="I19" s="222">
        <f>_xll.qlDayCounterYearFraction($I$2,_xll.qlSettingsEvaluationDate(Trigger),H19,,,Trigger)</f>
        <v>9</v>
      </c>
      <c r="J19" s="223">
        <v>1.02153970567231E-2</v>
      </c>
      <c r="K19" s="223">
        <f>_xll.qlYieldTSZeroRate(YieldCurve,H19,$I$2,,,TRUE,Trigger)</f>
        <v>1.0214908730344197E-2</v>
      </c>
      <c r="L19" s="221">
        <f t="shared" si="1"/>
        <v>-4.8832637890294794E-7</v>
      </c>
      <c r="M19" s="224">
        <v>0.91216117868329305</v>
      </c>
      <c r="N19" s="224">
        <f>_xll.qlYieldTSDiscount(YieldCurve,H19,TRUE,Trigger)</f>
        <v>0.91216518758339138</v>
      </c>
      <c r="O19" s="221">
        <f t="shared" si="2"/>
        <v>-4.0089000983289935E-6</v>
      </c>
      <c r="P19" s="213"/>
    </row>
    <row r="20" spans="1:16" x14ac:dyDescent="0.2">
      <c r="A20" s="218" t="str">
        <v>EURAB6E6Y</v>
      </c>
      <c r="B20" s="219">
        <v>44442</v>
      </c>
      <c r="C20" s="220">
        <v>6.0192500000000003E-3</v>
      </c>
      <c r="D20" s="220">
        <f>Selected!F19</f>
        <v>6.0192500000000003E-3</v>
      </c>
      <c r="E20" s="221">
        <f t="shared" si="0"/>
        <v>0</v>
      </c>
      <c r="F20" s="219">
        <f>Selected!J19</f>
        <v>44442</v>
      </c>
      <c r="G20" s="217"/>
      <c r="H20" s="219">
        <v>45898</v>
      </c>
      <c r="I20" s="222">
        <f>_xll.qlDayCounterYearFraction($I$2,_xll.qlSettingsEvaluationDate(Trigger),H20,,,Trigger)</f>
        <v>10</v>
      </c>
      <c r="J20" s="223">
        <v>1.1349570446114199E-2</v>
      </c>
      <c r="K20" s="223">
        <f>_xll.qlYieldTSZeroRate(YieldCurve,H20,$I$2,,,TRUE,Trigger)</f>
        <v>1.1349130286504947E-2</v>
      </c>
      <c r="L20" s="221">
        <f t="shared" si="1"/>
        <v>-4.4015960925201936E-7</v>
      </c>
      <c r="M20" s="224">
        <v>0.89270803106498497</v>
      </c>
      <c r="N20" s="224">
        <f>_xll.qlYieldTSDiscount(YieldCurve,H20,TRUE,Trigger)</f>
        <v>0.89271196041381429</v>
      </c>
      <c r="O20" s="221">
        <f t="shared" si="2"/>
        <v>-3.9293488293123957E-6</v>
      </c>
      <c r="P20" s="213"/>
    </row>
    <row r="21" spans="1:16" x14ac:dyDescent="0.2">
      <c r="A21" s="218" t="str">
        <v>EURAB6E7Y</v>
      </c>
      <c r="B21" s="219">
        <v>44809</v>
      </c>
      <c r="C21" s="220">
        <v>7.4780000000000003E-3</v>
      </c>
      <c r="D21" s="220">
        <f>Selected!F20</f>
        <v>7.4780000000000003E-3</v>
      </c>
      <c r="E21" s="221">
        <f t="shared" si="0"/>
        <v>0</v>
      </c>
      <c r="F21" s="219">
        <f>Selected!J20</f>
        <v>44809</v>
      </c>
      <c r="G21" s="217"/>
      <c r="H21" s="219">
        <v>46628</v>
      </c>
      <c r="I21" s="222">
        <f>_xll.qlDayCounterYearFraction($I$2,_xll.qlSettingsEvaluationDate(Trigger),H21,,,Trigger)</f>
        <v>12</v>
      </c>
      <c r="J21" s="223">
        <v>1.3198953864858601E-2</v>
      </c>
      <c r="K21" s="223">
        <f>_xll.qlYieldTSZeroRate(YieldCurve,H21,$I$2,,,TRUE,Trigger)</f>
        <v>1.3198582094687578E-2</v>
      </c>
      <c r="L21" s="221">
        <f t="shared" si="1"/>
        <v>-3.717701710231891E-7</v>
      </c>
      <c r="M21" s="224">
        <v>0.85351902504226695</v>
      </c>
      <c r="N21" s="224">
        <f>_xll.qlYieldTSDiscount(YieldCurve,H21,TRUE,Trigger)</f>
        <v>0.85352283280572794</v>
      </c>
      <c r="O21" s="221">
        <f t="shared" si="2"/>
        <v>-3.8077634609834377E-6</v>
      </c>
      <c r="P21" s="213"/>
    </row>
    <row r="22" spans="1:16" x14ac:dyDescent="0.2">
      <c r="A22" s="218" t="str">
        <v>EURAB6E8Y</v>
      </c>
      <c r="B22" s="219">
        <v>45173</v>
      </c>
      <c r="C22" s="220">
        <v>8.8542499999999993E-3</v>
      </c>
      <c r="D22" s="220">
        <f>Selected!F21</f>
        <v>8.8542499999999993E-3</v>
      </c>
      <c r="E22" s="221">
        <f t="shared" si="0"/>
        <v>0</v>
      </c>
      <c r="F22" s="219">
        <f>Selected!J21</f>
        <v>45173</v>
      </c>
      <c r="G22" s="217"/>
      <c r="H22" s="219">
        <v>47723</v>
      </c>
      <c r="I22" s="222">
        <f>_xll.qlDayCounterYearFraction($I$2,_xll.qlSettingsEvaluationDate(Trigger),H22,,,Trigger)</f>
        <v>15</v>
      </c>
      <c r="J22" s="223">
        <v>1.50997667649345E-2</v>
      </c>
      <c r="K22" s="223">
        <f>_xll.qlYieldTSZeroRate(YieldCurve,H22,$I$2,,,TRUE,Trigger)</f>
        <v>1.5100111674087266E-2</v>
      </c>
      <c r="L22" s="221">
        <f t="shared" si="1"/>
        <v>3.4490915276630396E-7</v>
      </c>
      <c r="M22" s="224">
        <v>0.79732213176030198</v>
      </c>
      <c r="N22" s="224">
        <f>_xll.qlYieldTSDiscount(YieldCurve,H22,TRUE,Trigger)</f>
        <v>0.79731800671545849</v>
      </c>
      <c r="O22" s="221">
        <f t="shared" si="2"/>
        <v>4.1250448434837494E-6</v>
      </c>
      <c r="P22" s="213"/>
    </row>
    <row r="23" spans="1:16" x14ac:dyDescent="0.2">
      <c r="A23" s="218" t="str">
        <v>EURAB6E9Y</v>
      </c>
      <c r="B23" s="219">
        <v>45538</v>
      </c>
      <c r="C23" s="220">
        <v>1.0107E-2</v>
      </c>
      <c r="D23" s="220">
        <f>Selected!F22</f>
        <v>1.0107E-2</v>
      </c>
      <c r="E23" s="221">
        <f t="shared" si="0"/>
        <v>0</v>
      </c>
      <c r="F23" s="219">
        <f>Selected!J22</f>
        <v>45538</v>
      </c>
      <c r="G23" s="217"/>
      <c r="H23" s="219">
        <v>49548</v>
      </c>
      <c r="I23" s="222">
        <f>_xll.qlDayCounterYearFraction($I$2,_xll.qlSettingsEvaluationDate(Trigger),H23,,,Trigger)</f>
        <v>20</v>
      </c>
      <c r="J23" s="223">
        <v>1.6592959143731701E-2</v>
      </c>
      <c r="K23" s="223">
        <f>_xll.qlYieldTSZeroRate(YieldCurve,H23,$I$2,,,TRUE,Trigger)</f>
        <v>1.659434607533055E-2</v>
      </c>
      <c r="L23" s="221">
        <f t="shared" si="1"/>
        <v>1.3869315988492004E-6</v>
      </c>
      <c r="M23" s="224">
        <v>0.71758836447076202</v>
      </c>
      <c r="N23" s="224">
        <f>_xll.qlYieldTSDiscount(YieldCurve,H23,TRUE,Trigger)</f>
        <v>0.71756845982727424</v>
      </c>
      <c r="O23" s="221">
        <f t="shared" si="2"/>
        <v>1.9904643487778095E-5</v>
      </c>
      <c r="P23" s="213"/>
    </row>
    <row r="24" spans="1:16" x14ac:dyDescent="0.2">
      <c r="A24" s="218" t="str">
        <v>EURAB6E10Y</v>
      </c>
      <c r="B24" s="219">
        <v>45903</v>
      </c>
      <c r="C24" s="220">
        <v>1.1193E-2</v>
      </c>
      <c r="D24" s="220">
        <f>Selected!F23</f>
        <v>1.1193E-2</v>
      </c>
      <c r="E24" s="221">
        <f t="shared" si="0"/>
        <v>0</v>
      </c>
      <c r="F24" s="219">
        <f>Selected!J23</f>
        <v>45903</v>
      </c>
      <c r="G24" s="217"/>
      <c r="H24" s="219">
        <v>51373</v>
      </c>
      <c r="I24" s="222">
        <f>_xll.qlDayCounterYearFraction($I$2,_xll.qlSettingsEvaluationDate(Trigger),H24,,,Trigger)</f>
        <v>25</v>
      </c>
      <c r="J24" s="223">
        <v>1.68460973505212E-2</v>
      </c>
      <c r="K24" s="223">
        <f>_xll.qlYieldTSZeroRate(YieldCurve,H24,$I$2,,,TRUE,Trigger)</f>
        <v>1.684746244377084E-2</v>
      </c>
      <c r="L24" s="221">
        <f t="shared" si="1"/>
        <v>1.3650932496403478E-6</v>
      </c>
      <c r="M24" s="224">
        <v>0.65629005302156795</v>
      </c>
      <c r="N24" s="224">
        <f>_xll.qlYieldTSDiscount(YieldCurve,H24,TRUE,Trigger)</f>
        <v>0.65626765597571579</v>
      </c>
      <c r="O24" s="221">
        <f t="shared" si="2"/>
        <v>2.2397045852162734E-5</v>
      </c>
      <c r="P24" s="213"/>
    </row>
    <row r="25" spans="1:16" x14ac:dyDescent="0.2">
      <c r="A25" s="218" t="str">
        <v>EURAB6E12Y</v>
      </c>
      <c r="B25" s="219">
        <v>46633</v>
      </c>
      <c r="C25" s="220">
        <v>1.29455E-2</v>
      </c>
      <c r="D25" s="220">
        <f>Selected!F24</f>
        <v>1.29455E-2</v>
      </c>
      <c r="E25" s="221">
        <f t="shared" si="0"/>
        <v>0</v>
      </c>
      <c r="F25" s="219">
        <f>Selected!J24</f>
        <v>46633</v>
      </c>
      <c r="G25" s="217"/>
      <c r="H25" s="219">
        <v>53198</v>
      </c>
      <c r="I25" s="222">
        <f>_xll.qlDayCounterYearFraction($I$2,_xll.qlSettingsEvaluationDate(Trigger),H25,,,Trigger)</f>
        <v>30</v>
      </c>
      <c r="J25" s="223">
        <v>1.68398172641613E-2</v>
      </c>
      <c r="K25" s="223">
        <f>_xll.qlYieldTSZeroRate(YieldCurve,H25,$I$2,,,TRUE,Trigger)</f>
        <v>1.6840933038704955E-2</v>
      </c>
      <c r="L25" s="221">
        <f t="shared" si="1"/>
        <v>1.1157745436543576E-6</v>
      </c>
      <c r="M25" s="224">
        <v>0.60338819419162704</v>
      </c>
      <c r="N25" s="224">
        <f>_xll.qlYieldTSDiscount(YieldCurve,H25,TRUE,Trigger)</f>
        <v>0.60336799717404799</v>
      </c>
      <c r="O25" s="221">
        <f t="shared" si="2"/>
        <v>2.0197017579048904E-5</v>
      </c>
      <c r="P25" s="213"/>
    </row>
    <row r="26" spans="1:16" x14ac:dyDescent="0.2">
      <c r="A26" s="218" t="str">
        <v>EURAB6E15Y</v>
      </c>
      <c r="B26" s="219">
        <v>47729</v>
      </c>
      <c r="C26" s="220">
        <v>1.4725500000000001E-2</v>
      </c>
      <c r="D26" s="220">
        <f>Selected!F25</f>
        <v>1.4725500000000001E-2</v>
      </c>
      <c r="E26" s="221">
        <f t="shared" si="0"/>
        <v>0</v>
      </c>
      <c r="F26" s="219">
        <f>Selected!J25</f>
        <v>47729</v>
      </c>
      <c r="G26" s="217"/>
      <c r="H26" s="219">
        <v>55023</v>
      </c>
      <c r="I26" s="222">
        <f>_xll.qlDayCounterYearFraction($I$2,_xll.qlSettingsEvaluationDate(Trigger),H26,,,Trigger)</f>
        <v>35</v>
      </c>
      <c r="J26" s="223">
        <v>1.6858984153982501E-2</v>
      </c>
      <c r="K26" s="223">
        <f>_xll.qlYieldTSZeroRate(YieldCurve,H26,$I$2,,,TRUE,Trigger)</f>
        <v>1.6859942685834073E-2</v>
      </c>
      <c r="L26" s="221">
        <f t="shared" si="1"/>
        <v>9.5853185157201981E-7</v>
      </c>
      <c r="M26" s="224">
        <v>0.55429156204788699</v>
      </c>
      <c r="N26" s="224">
        <f>_xll.qlYieldTSDiscount(YieldCurve,H26,TRUE,Trigger)</f>
        <v>0.55427296664570969</v>
      </c>
      <c r="O26" s="221">
        <f t="shared" si="2"/>
        <v>1.8595402177301601E-5</v>
      </c>
      <c r="P26" s="213"/>
    </row>
    <row r="27" spans="1:16" x14ac:dyDescent="0.2">
      <c r="A27" s="218" t="str">
        <v>EURAB6E20Y</v>
      </c>
      <c r="B27" s="219">
        <v>49555</v>
      </c>
      <c r="C27" s="220">
        <v>1.6125500000000001E-2</v>
      </c>
      <c r="D27" s="220">
        <f>Selected!F26</f>
        <v>1.6125500000000001E-2</v>
      </c>
      <c r="E27" s="221">
        <f t="shared" si="0"/>
        <v>0</v>
      </c>
      <c r="F27" s="219">
        <f>Selected!J26</f>
        <v>49555</v>
      </c>
      <c r="G27" s="217"/>
      <c r="H27" s="219">
        <v>56848</v>
      </c>
      <c r="I27" s="222">
        <f>_xll.qlDayCounterYearFraction($I$2,_xll.qlSettingsEvaluationDate(Trigger),H27,,,Trigger)</f>
        <v>40</v>
      </c>
      <c r="J27" s="223">
        <v>1.6878313006260099E-2</v>
      </c>
      <c r="K27" s="223">
        <f>_xll.qlYieldTSZeroRate(YieldCurve,H27,$I$2,,,TRUE,Trigger)</f>
        <v>1.6879114860476951E-2</v>
      </c>
      <c r="L27" s="221">
        <f t="shared" si="1"/>
        <v>8.01854216851694E-7</v>
      </c>
      <c r="M27" s="224">
        <v>0.509088951541803</v>
      </c>
      <c r="N27" s="224">
        <f>_xll.qlYieldTSDiscount(YieldCurve,H27,TRUE,Trigger)</f>
        <v>0.50907262319876145</v>
      </c>
      <c r="O27" s="221">
        <f t="shared" si="2"/>
        <v>1.6328343041549509E-5</v>
      </c>
      <c r="P27" s="213"/>
    </row>
    <row r="28" spans="1:16" x14ac:dyDescent="0.2">
      <c r="A28" s="218" t="str">
        <v>EURAB6E25Y</v>
      </c>
      <c r="B28" s="219">
        <v>51382</v>
      </c>
      <c r="C28" s="220">
        <v>1.6433E-2</v>
      </c>
      <c r="D28" s="220">
        <f>Selected!F27</f>
        <v>1.6433E-2</v>
      </c>
      <c r="E28" s="221">
        <f t="shared" si="0"/>
        <v>0</v>
      </c>
      <c r="F28" s="219">
        <f>Selected!J27</f>
        <v>51382</v>
      </c>
      <c r="G28" s="217"/>
      <c r="H28" s="219">
        <v>58673</v>
      </c>
      <c r="I28" s="222">
        <f>_xll.qlDayCounterYearFraction($I$2,_xll.qlSettingsEvaluationDate(Trigger),H28,,,Trigger)</f>
        <v>45</v>
      </c>
      <c r="J28" s="223">
        <v>1.6573866564293702E-2</v>
      </c>
      <c r="K28" s="223">
        <f>_xll.qlYieldTSZeroRate(YieldCurve,H28,$I$2,,,TRUE,Trigger)</f>
        <v>1.6574580054321636E-2</v>
      </c>
      <c r="L28" s="221">
        <f t="shared" si="1"/>
        <v>7.1349002793430483E-7</v>
      </c>
      <c r="M28" s="224">
        <v>0.474343282184298</v>
      </c>
      <c r="N28" s="224">
        <f>_xll.qlYieldTSDiscount(YieldCurve,H28,TRUE,Trigger)</f>
        <v>0.47432805266471301</v>
      </c>
      <c r="O28" s="221">
        <f t="shared" si="2"/>
        <v>1.5229519584991635E-5</v>
      </c>
      <c r="P28" s="213"/>
    </row>
    <row r="29" spans="1:16" x14ac:dyDescent="0.2">
      <c r="A29" s="218" t="str">
        <v>EURAB6E30Y</v>
      </c>
      <c r="B29" s="219">
        <v>53209</v>
      </c>
      <c r="C29" s="220">
        <v>1.6500500000000001E-2</v>
      </c>
      <c r="D29" s="220">
        <f>Selected!F28</f>
        <v>1.6500500000000001E-2</v>
      </c>
      <c r="E29" s="221">
        <f t="shared" si="0"/>
        <v>0</v>
      </c>
      <c r="F29" s="219">
        <f>Selected!J28</f>
        <v>53209</v>
      </c>
      <c r="G29" s="217"/>
      <c r="H29" s="219">
        <v>60498</v>
      </c>
      <c r="I29" s="222">
        <f>_xll.qlDayCounterYearFraction($I$2,_xll.qlSettingsEvaluationDate(Trigger),H29,,,Trigger)</f>
        <v>50</v>
      </c>
      <c r="J29" s="223">
        <v>1.6267277097765299E-2</v>
      </c>
      <c r="K29" s="223">
        <f>_xll.qlYieldTSZeroRate(YieldCurve,H29,$I$2,,,TRUE,Trigger)</f>
        <v>1.6267902675761708E-2</v>
      </c>
      <c r="L29" s="221">
        <f t="shared" si="1"/>
        <v>6.2557799640830525E-7</v>
      </c>
      <c r="M29" s="224">
        <v>0.44336414232261001</v>
      </c>
      <c r="N29" s="224">
        <f>_xll.qlYieldTSDiscount(YieldCurve,H29,TRUE,Trigger)</f>
        <v>0.44335027459690368</v>
      </c>
      <c r="O29" s="221">
        <f t="shared" si="2"/>
        <v>1.3867725706329104E-5</v>
      </c>
      <c r="P29" s="213"/>
    </row>
    <row r="30" spans="1:16" x14ac:dyDescent="0.2">
      <c r="A30" s="218" t="str">
        <v>EURAB6E40Y</v>
      </c>
      <c r="B30" s="219">
        <v>56860</v>
      </c>
      <c r="C30" s="220">
        <v>1.6621E-2</v>
      </c>
      <c r="D30" s="220">
        <f>Selected!F29</f>
        <v>1.6621E-2</v>
      </c>
      <c r="E30" s="221">
        <f t="shared" si="0"/>
        <v>0</v>
      </c>
      <c r="F30" s="219">
        <f>Selected!J29</f>
        <v>56860</v>
      </c>
      <c r="G30" s="217"/>
      <c r="H30" s="219">
        <v>62323</v>
      </c>
      <c r="I30" s="222">
        <f>_xll.qlDayCounterYearFraction($I$2,_xll.qlSettingsEvaluationDate(Trigger),H30,,,Trigger)</f>
        <v>55</v>
      </c>
      <c r="J30" s="223">
        <v>1.6096580246925701E-2</v>
      </c>
      <c r="K30" s="223">
        <f>_xll.qlYieldTSZeroRate(YieldCurve,H30,$I$2,,,TRUE,Trigger)</f>
        <v>1.6097144916554292E-2</v>
      </c>
      <c r="L30" s="221">
        <f t="shared" si="1"/>
        <v>5.6466962859019754E-7</v>
      </c>
      <c r="M30" s="224">
        <v>0.41258546219777997</v>
      </c>
      <c r="N30" s="224">
        <f>_xll.qlYieldTSDiscount(YieldCurve,H30,TRUE,Trigger)</f>
        <v>0.41257264880036831</v>
      </c>
      <c r="O30" s="221">
        <f t="shared" si="2"/>
        <v>1.2813397411659544E-5</v>
      </c>
      <c r="P30" s="213"/>
    </row>
    <row r="31" spans="1:16" x14ac:dyDescent="0.2">
      <c r="A31" s="218" t="str">
        <v>EURAB6E50Y</v>
      </c>
      <c r="B31" s="219">
        <v>60513</v>
      </c>
      <c r="C31" s="220">
        <v>1.6251000000000002E-2</v>
      </c>
      <c r="D31" s="220">
        <f>Selected!F30</f>
        <v>1.6251000000000002E-2</v>
      </c>
      <c r="E31" s="221">
        <f t="shared" si="0"/>
        <v>0</v>
      </c>
      <c r="F31" s="219">
        <f>Selected!J30</f>
        <v>60513</v>
      </c>
      <c r="G31" s="217"/>
      <c r="H31" s="226">
        <v>64148</v>
      </c>
      <c r="I31" s="227">
        <f>_xll.qlDayCounterYearFraction($I$2,_xll.qlSettingsEvaluationDate(Trigger),H31,,,Trigger)</f>
        <v>60</v>
      </c>
      <c r="J31" s="228">
        <v>1.5927009577984E-2</v>
      </c>
      <c r="K31" s="228">
        <f>_xll.qlYieldTSZeroRate(YieldCurve,H31,$I$2,,,TRUE,Trigger)</f>
        <v>1.5927513563032118E-2</v>
      </c>
      <c r="L31" s="229">
        <f t="shared" si="1"/>
        <v>5.0398504811838274E-7</v>
      </c>
      <c r="M31" s="230">
        <v>0.38457341396262401</v>
      </c>
      <c r="N31" s="230">
        <f>_xll.qlYieldTSDiscount(YieldCurve,H31,TRUE,Trigger)</f>
        <v>0.38456178498341648</v>
      </c>
      <c r="O31" s="229">
        <f t="shared" si="2"/>
        <v>1.162897920753414E-5</v>
      </c>
      <c r="P31" s="213"/>
    </row>
    <row r="32" spans="1:16" x14ac:dyDescent="0.2">
      <c r="A32" s="218" t="str">
        <v>EURAB6E60Y</v>
      </c>
      <c r="B32" s="219">
        <v>64165</v>
      </c>
      <c r="C32" s="220">
        <v>1.6047499999999999E-2</v>
      </c>
      <c r="D32" s="220">
        <f>Selected!F31</f>
        <v>1.6047499999999999E-2</v>
      </c>
      <c r="E32" s="221">
        <f t="shared" si="0"/>
        <v>0</v>
      </c>
      <c r="F32" s="219">
        <f>Selected!J31</f>
        <v>64165</v>
      </c>
      <c r="G32" s="217"/>
      <c r="H32" s="217"/>
      <c r="I32" s="217"/>
      <c r="J32" s="217"/>
      <c r="K32" s="217"/>
      <c r="L32" s="217"/>
      <c r="M32" s="217"/>
      <c r="N32" s="217"/>
      <c r="O32" s="217"/>
      <c r="P32" s="213"/>
    </row>
    <row r="33" spans="1:16" x14ac:dyDescent="0.2">
      <c r="A33" s="218" t="e">
        <v>#N/A</v>
      </c>
      <c r="B33" s="219" t="e">
        <v>#N/A</v>
      </c>
      <c r="C33" s="220" t="e">
        <v>#N/A</v>
      </c>
      <c r="D33" s="220" t="e">
        <f>Selected!F32</f>
        <v>#VALUE!</v>
      </c>
      <c r="E33" s="221" t="e">
        <f t="shared" si="0"/>
        <v>#N/A</v>
      </c>
      <c r="F33" s="219" t="e">
        <f>Selected!J32</f>
        <v>#VALUE!</v>
      </c>
      <c r="G33" s="217"/>
      <c r="H33" s="217"/>
      <c r="I33" s="217"/>
      <c r="J33" s="217"/>
      <c r="K33" s="217"/>
      <c r="L33" s="217"/>
      <c r="M33" s="217"/>
      <c r="N33" s="217"/>
      <c r="O33" s="217"/>
      <c r="P33" s="213"/>
    </row>
    <row r="34" spans="1:16" x14ac:dyDescent="0.2">
      <c r="A34" s="218" t="e">
        <v>#N/A</v>
      </c>
      <c r="B34" s="219" t="e">
        <v>#N/A</v>
      </c>
      <c r="C34" s="220" t="e">
        <v>#N/A</v>
      </c>
      <c r="D34" s="220" t="e">
        <f>Selected!F33</f>
        <v>#VALUE!</v>
      </c>
      <c r="E34" s="221" t="e">
        <f t="shared" si="0"/>
        <v>#N/A</v>
      </c>
      <c r="F34" s="219" t="e">
        <f>Selected!J33</f>
        <v>#VALUE!</v>
      </c>
      <c r="G34" s="217"/>
      <c r="H34" s="217"/>
      <c r="I34" s="217"/>
      <c r="J34" s="217"/>
      <c r="K34" s="217"/>
      <c r="L34" s="217"/>
      <c r="M34" s="217"/>
      <c r="N34" s="217"/>
      <c r="O34" s="217"/>
      <c r="P34" s="213"/>
    </row>
    <row r="35" spans="1:16" x14ac:dyDescent="0.2">
      <c r="A35" s="218" t="e">
        <v>#N/A</v>
      </c>
      <c r="B35" s="219" t="e">
        <v>#N/A</v>
      </c>
      <c r="C35" s="220" t="e">
        <v>#N/A</v>
      </c>
      <c r="D35" s="220" t="e">
        <f>Selected!F34</f>
        <v>#VALUE!</v>
      </c>
      <c r="E35" s="221" t="e">
        <f t="shared" si="0"/>
        <v>#N/A</v>
      </c>
      <c r="F35" s="219" t="e">
        <f>Selected!J34</f>
        <v>#VALUE!</v>
      </c>
      <c r="G35" s="217"/>
      <c r="H35" s="217"/>
      <c r="I35" s="217"/>
      <c r="J35" s="217"/>
      <c r="K35" s="217"/>
      <c r="L35" s="217"/>
      <c r="M35" s="217"/>
      <c r="N35" s="217"/>
      <c r="O35" s="217"/>
      <c r="P35" s="213"/>
    </row>
    <row r="36" spans="1:16" x14ac:dyDescent="0.2">
      <c r="A36" s="218" t="e">
        <v>#N/A</v>
      </c>
      <c r="B36" s="219" t="e">
        <v>#N/A</v>
      </c>
      <c r="C36" s="220" t="e">
        <v>#N/A</v>
      </c>
      <c r="D36" s="220" t="e">
        <f>Selected!F35</f>
        <v>#VALUE!</v>
      </c>
      <c r="E36" s="221" t="e">
        <f t="shared" si="0"/>
        <v>#N/A</v>
      </c>
      <c r="F36" s="219" t="e">
        <f>Selected!J35</f>
        <v>#VALUE!</v>
      </c>
      <c r="G36" s="217"/>
      <c r="H36" s="217"/>
      <c r="I36" s="217"/>
      <c r="J36" s="217"/>
      <c r="K36" s="217"/>
      <c r="L36" s="217"/>
      <c r="M36" s="217"/>
      <c r="N36" s="217"/>
      <c r="O36" s="217"/>
      <c r="P36" s="213"/>
    </row>
    <row r="37" spans="1:16" x14ac:dyDescent="0.2">
      <c r="A37" s="218" t="e">
        <v>#N/A</v>
      </c>
      <c r="B37" s="219" t="e">
        <v>#N/A</v>
      </c>
      <c r="C37" s="220" t="e">
        <v>#N/A</v>
      </c>
      <c r="D37" s="220" t="e">
        <f>Selected!F36</f>
        <v>#VALUE!</v>
      </c>
      <c r="E37" s="221" t="e">
        <f t="shared" si="0"/>
        <v>#N/A</v>
      </c>
      <c r="F37" s="219" t="e">
        <f>Selected!J36</f>
        <v>#VALUE!</v>
      </c>
      <c r="G37" s="217"/>
      <c r="H37" s="217"/>
      <c r="I37" s="217"/>
      <c r="J37" s="217"/>
      <c r="K37" s="217"/>
      <c r="L37" s="217"/>
      <c r="M37" s="217"/>
      <c r="N37" s="217"/>
      <c r="O37" s="217"/>
      <c r="P37" s="213"/>
    </row>
    <row r="38" spans="1:16" x14ac:dyDescent="0.2">
      <c r="A38" s="234"/>
      <c r="B38" s="235"/>
      <c r="C38" s="236"/>
      <c r="D38" s="236"/>
      <c r="E38" s="237"/>
      <c r="F38" s="235"/>
      <c r="G38" s="217"/>
      <c r="H38" s="217"/>
      <c r="I38" s="217"/>
      <c r="J38" s="217"/>
      <c r="K38" s="217"/>
      <c r="L38" s="217"/>
      <c r="M38" s="217"/>
      <c r="N38" s="217"/>
      <c r="O38" s="217"/>
      <c r="P38" s="213"/>
    </row>
    <row r="39" spans="1:16" x14ac:dyDescent="0.2">
      <c r="A39" s="217"/>
      <c r="B39" s="238"/>
      <c r="C39" s="239"/>
      <c r="D39" s="239"/>
      <c r="E39" s="240"/>
      <c r="F39" s="238"/>
      <c r="G39" s="217"/>
      <c r="H39" s="217"/>
      <c r="I39" s="217"/>
      <c r="J39" s="217"/>
      <c r="K39" s="217"/>
      <c r="L39" s="217"/>
      <c r="M39" s="217"/>
      <c r="N39" s="217"/>
      <c r="O39" s="217"/>
      <c r="P39" s="213"/>
    </row>
    <row r="40" spans="1:16" x14ac:dyDescent="0.2">
      <c r="A40" s="217"/>
      <c r="B40" s="238"/>
      <c r="C40" s="239"/>
      <c r="D40" s="239"/>
      <c r="E40" s="240"/>
      <c r="F40" s="238"/>
      <c r="G40" s="217"/>
      <c r="H40" s="217"/>
      <c r="I40" s="217"/>
      <c r="J40" s="217"/>
      <c r="K40" s="217"/>
      <c r="L40" s="217"/>
      <c r="M40" s="217"/>
      <c r="N40" s="217"/>
      <c r="O40" s="217"/>
      <c r="P40" s="213"/>
    </row>
    <row r="41" spans="1:16" x14ac:dyDescent="0.2">
      <c r="A41" s="217"/>
      <c r="B41" s="238"/>
      <c r="C41" s="239"/>
      <c r="D41" s="239"/>
      <c r="E41" s="240"/>
      <c r="F41" s="238"/>
      <c r="G41" s="217"/>
      <c r="H41" s="217"/>
      <c r="I41" s="217"/>
      <c r="J41" s="217"/>
      <c r="K41" s="217"/>
      <c r="L41" s="217"/>
      <c r="M41" s="217"/>
      <c r="N41" s="217"/>
      <c r="O41" s="217"/>
      <c r="P41" s="213"/>
    </row>
    <row r="42" spans="1:16" ht="12" thickBot="1" x14ac:dyDescent="0.25">
      <c r="A42" s="231"/>
      <c r="B42" s="232"/>
      <c r="C42" s="232"/>
      <c r="D42" s="232"/>
      <c r="E42" s="232"/>
      <c r="F42" s="232"/>
      <c r="G42" s="232"/>
      <c r="H42" s="232"/>
      <c r="I42" s="232"/>
      <c r="J42" s="232"/>
      <c r="K42" s="232"/>
      <c r="L42" s="232"/>
      <c r="M42" s="232"/>
      <c r="N42" s="232"/>
      <c r="O42" s="232"/>
      <c r="P42" s="233"/>
    </row>
  </sheetData>
  <mergeCells count="2">
    <mergeCell ref="A1:F1"/>
    <mergeCell ref="H1:O1"/>
  </mergeCells>
  <dataValidations count="1">
    <dataValidation type="list" allowBlank="1" showInputMessage="1" showErrorMessage="1" sqref="I2">
      <formula1>"Actual/Actual (ISDA),Actual/360,30/360 (Bond Basis),30E/360 (Eurobond Basis),Actual/365 (Fixed),Actual/Actual (ISMA),Actual/Actual (AFB),1/1,30/360 (Italian),Simple"</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35</vt:i4>
      </vt:variant>
    </vt:vector>
  </HeadingPairs>
  <TitlesOfParts>
    <vt:vector size="42" baseType="lpstr">
      <vt:lpstr>General Settings</vt:lpstr>
      <vt:lpstr>RateHelpers</vt:lpstr>
      <vt:lpstr>Selected</vt:lpstr>
      <vt:lpstr>Deposits</vt:lpstr>
      <vt:lpstr>Futures</vt:lpstr>
      <vt:lpstr>Swaps</vt:lpstr>
      <vt:lpstr>LCH Analysis</vt:lpstr>
      <vt:lpstr>Accuracy</vt:lpstr>
      <vt:lpstr>BondBasisDayCounter</vt:lpstr>
      <vt:lpstr>Calendar</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LCHlinear</vt:lpstr>
      <vt:lpstr>LCHQuoteSuffix</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2014-01-14T09:24:09Z</dcterms:created>
  <dcterms:modified xsi:type="dcterms:W3CDTF">2015-09-11T17:40:54Z</dcterms:modified>
</cp:coreProperties>
</file>