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25" yWindow="-30" windowWidth="18645" windowHeight="11715"/>
  </bookViews>
  <sheets>
    <sheet name="General Settings" sheetId="6" r:id="rId1"/>
    <sheet name="RateHelpers" sheetId="4" r:id="rId2"/>
    <sheet name="Selected" sheetId="5" r:id="rId3"/>
    <sheet name="Deposits" sheetId="7" r:id="rId4"/>
    <sheet name="Futures" sheetId="9" r:id="rId5"/>
    <sheet name="Swaps" sheetId="11" r:id="rId6"/>
    <sheet name="LCH Analysis" sheetId="16" r:id="rId7"/>
  </sheets>
  <externalReferences>
    <externalReference r:id="rId8"/>
  </externalReferences>
  <definedNames>
    <definedName name="Accuracy">'General Settings'!$D$19</definedName>
    <definedName name="BondBasisDayCounter">'General Settings'!$I$15</definedName>
    <definedName name="Calendar">'General Settings'!$D$18</definedName>
    <definedName name="Currency">'General Settings'!$D$4</definedName>
    <definedName name="DepoInclusionCriteria">Selected!$B$5</definedName>
    <definedName name="Discounting">'General Settings'!$I$17</definedName>
    <definedName name="Discounting2">'General Settings'!$I$18</definedName>
    <definedName name="FamilyName">'General Settings'!$I$11</definedName>
    <definedName name="FileOverwrite">'General Settings'!$I$6</definedName>
    <definedName name="FrontFuturesRollingDays">Selected!$B$4</definedName>
    <definedName name="IborType">'General Settings'!$D$7</definedName>
    <definedName name="IndexTenor">'General Settings'!$D$6</definedName>
    <definedName name="InterpolatorID">'General Settings'!$D$21</definedName>
    <definedName name="LCHlinear">'General Settings'!$I$14</definedName>
    <definedName name="LCHQuoteSuffix">'General Settings'!$I$13</definedName>
    <definedName name="MinDistance">RateHelpers!$H$2:$H$33</definedName>
    <definedName name="MoneyMarketDayCounter">'General Settings'!$I$16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Settings'!$I$12</definedName>
    <definedName name="RateHelperPrefix">'General Settings'!$D$9</definedName>
    <definedName name="RateHelpers">RateHelpers!$B$2:$B$33</definedName>
    <definedName name="RateHelpersIncluded">RateHelpers!$F$2:$F$33</definedName>
    <definedName name="RateHelpersPriority">RateHelpers!$G$2:$G$33</definedName>
    <definedName name="RateHelpersSelected">Selected!$A$7</definedName>
    <definedName name="SerializationPath">'General Settings'!$I$5</definedName>
    <definedName name="Serialize">'General Settings'!$I$4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C3" i="16" l="1" a="1"/>
  <c r="C3" i="16"/>
  <c r="C4" i="16"/>
  <c r="C5" i="16"/>
  <c r="C6" i="16"/>
  <c r="C7" i="16"/>
  <c r="C8" i="16"/>
  <c r="C9" i="16"/>
  <c r="C10" i="16"/>
  <c r="C11" i="16"/>
  <c r="C12" i="16"/>
  <c r="C13" i="16"/>
  <c r="C14" i="16"/>
  <c r="C15" i="16"/>
  <c r="C16" i="16"/>
  <c r="C17" i="16"/>
  <c r="C18" i="16"/>
  <c r="C19" i="16"/>
  <c r="C20" i="16"/>
  <c r="C21" i="16"/>
  <c r="C22" i="16"/>
  <c r="C23" i="16"/>
  <c r="C24" i="16"/>
  <c r="C25" i="16"/>
  <c r="C26" i="16"/>
  <c r="C27" i="16"/>
  <c r="C28" i="16"/>
  <c r="C29" i="16"/>
  <c r="C30" i="16"/>
  <c r="C31" i="16"/>
  <c r="C32" i="16"/>
  <c r="C33" i="16"/>
  <c r="C34" i="16"/>
  <c r="B3" i="16" a="1"/>
  <c r="B3" i="16"/>
  <c r="B4" i="16"/>
  <c r="B5" i="16"/>
  <c r="B6" i="16"/>
  <c r="B7" i="16"/>
  <c r="B8" i="16"/>
  <c r="B9" i="16"/>
  <c r="B10" i="16"/>
  <c r="B11" i="16"/>
  <c r="B12" i="16"/>
  <c r="B13" i="16"/>
  <c r="B14" i="16"/>
  <c r="B15" i="16"/>
  <c r="B16" i="16"/>
  <c r="B17" i="16"/>
  <c r="B18" i="16"/>
  <c r="B19" i="16"/>
  <c r="B20" i="16"/>
  <c r="B21" i="16"/>
  <c r="B22" i="16"/>
  <c r="B23" i="16"/>
  <c r="B24" i="16"/>
  <c r="B25" i="16"/>
  <c r="B26" i="16"/>
  <c r="B27" i="16"/>
  <c r="B28" i="16"/>
  <c r="B29" i="16"/>
  <c r="B30" i="16"/>
  <c r="B31" i="16"/>
  <c r="B32" i="16"/>
  <c r="B33" i="16"/>
  <c r="B34" i="16"/>
  <c r="A3" i="16" a="1"/>
  <c r="A3" i="16"/>
  <c r="A4" i="16"/>
  <c r="A5" i="16"/>
  <c r="A6" i="16"/>
  <c r="A7" i="16"/>
  <c r="A8" i="16"/>
  <c r="A9" i="16"/>
  <c r="A10" i="16"/>
  <c r="A11" i="16"/>
  <c r="A12" i="16"/>
  <c r="A13" i="16"/>
  <c r="A14" i="16"/>
  <c r="A15" i="16"/>
  <c r="A16" i="16"/>
  <c r="A17" i="16"/>
  <c r="A18" i="16"/>
  <c r="A19" i="16"/>
  <c r="A20" i="16"/>
  <c r="A21" i="16"/>
  <c r="A22" i="16"/>
  <c r="A23" i="16"/>
  <c r="A24" i="16"/>
  <c r="A25" i="16"/>
  <c r="A26" i="16"/>
  <c r="A27" i="16"/>
  <c r="A28" i="16"/>
  <c r="A29" i="16"/>
  <c r="A30" i="16"/>
  <c r="A31" i="16"/>
  <c r="A32" i="16"/>
  <c r="A33" i="16"/>
  <c r="A34" i="16"/>
  <c r="H6" i="9"/>
  <c r="H7" i="9"/>
  <c r="H8" i="9"/>
  <c r="H9" i="9"/>
  <c r="H10" i="9"/>
  <c r="H11" i="9"/>
  <c r="H12" i="9"/>
  <c r="H13" i="9"/>
  <c r="H14" i="9"/>
  <c r="H15" i="9"/>
  <c r="E5" i="7"/>
  <c r="D5" i="7"/>
  <c r="I26" i="6"/>
  <c r="J4" i="16"/>
  <c r="J12" i="16"/>
  <c r="J20" i="16"/>
  <c r="J28" i="16"/>
  <c r="J14" i="16"/>
  <c r="J11" i="16"/>
  <c r="J19" i="16"/>
  <c r="J8" i="16"/>
  <c r="J24" i="16"/>
  <c r="J13" i="16"/>
  <c r="J21" i="16"/>
  <c r="J26" i="16"/>
  <c r="J7" i="16"/>
  <c r="J15" i="16"/>
  <c r="J9" i="16"/>
  <c r="J17" i="16"/>
  <c r="J25" i="16"/>
  <c r="J6" i="16"/>
  <c r="J22" i="16"/>
  <c r="J27" i="16"/>
  <c r="J16" i="16"/>
  <c r="J5" i="16"/>
  <c r="J29" i="16"/>
  <c r="J10" i="16"/>
  <c r="J18" i="16"/>
  <c r="J23" i="16"/>
  <c r="M3" i="11"/>
  <c r="E4" i="9" a="1"/>
  <c r="F5" i="7"/>
  <c r="G5" i="7"/>
  <c r="B3" i="4" l="1"/>
  <c r="E11" i="9"/>
  <c r="K11" i="9" s="1"/>
  <c r="E4" i="9"/>
  <c r="K4" i="9" s="1"/>
  <c r="E12" i="9"/>
  <c r="K12" i="9" s="1"/>
  <c r="E5" i="9"/>
  <c r="K5" i="9" s="1"/>
  <c r="E13" i="9"/>
  <c r="K13" i="9" s="1"/>
  <c r="E6" i="9"/>
  <c r="K6" i="9" s="1"/>
  <c r="E14" i="9"/>
  <c r="K14" i="9" s="1"/>
  <c r="E7" i="9"/>
  <c r="K7" i="9" s="1"/>
  <c r="E15" i="9"/>
  <c r="K15" i="9" s="1"/>
  <c r="E8" i="9"/>
  <c r="K8" i="9" s="1"/>
  <c r="E9" i="9"/>
  <c r="K9" i="9" s="1"/>
  <c r="E10" i="9"/>
  <c r="K10" i="9" s="1"/>
  <c r="J3" i="4"/>
  <c r="I3" i="4"/>
  <c r="D3" i="4"/>
  <c r="C3" i="4"/>
  <c r="F11" i="9"/>
  <c r="F15" i="9"/>
  <c r="F8" i="9"/>
  <c r="F12" i="9"/>
  <c r="F9" i="9"/>
  <c r="F10" i="9"/>
  <c r="F13" i="9"/>
  <c r="F6" i="9"/>
  <c r="F14" i="9"/>
  <c r="F7" i="9"/>
  <c r="I7" i="9" l="1"/>
  <c r="J7" i="9"/>
  <c r="I14" i="9"/>
  <c r="J14" i="9"/>
  <c r="I6" i="9"/>
  <c r="J6" i="9"/>
  <c r="I13" i="9"/>
  <c r="J13" i="9"/>
  <c r="I10" i="9"/>
  <c r="J10" i="9"/>
  <c r="I9" i="9"/>
  <c r="J9" i="9"/>
  <c r="I12" i="9"/>
  <c r="J12" i="9"/>
  <c r="I8" i="9"/>
  <c r="J8" i="9"/>
  <c r="I15" i="9"/>
  <c r="J15" i="9"/>
  <c r="I11" i="9"/>
  <c r="J11" i="9"/>
  <c r="D16" i="6"/>
  <c r="L9" i="9"/>
  <c r="L7" i="9"/>
  <c r="L12" i="9"/>
  <c r="L15" i="9"/>
  <c r="L14" i="9"/>
  <c r="L13" i="9"/>
  <c r="L10" i="9"/>
  <c r="L8" i="9"/>
  <c r="L11" i="9"/>
  <c r="L6" i="9"/>
  <c r="M9" i="9"/>
  <c r="M7" i="9"/>
  <c r="M12" i="9"/>
  <c r="M15" i="9"/>
  <c r="M14" i="9"/>
  <c r="M13" i="9"/>
  <c r="M10" i="9"/>
  <c r="M8" i="9"/>
  <c r="M11" i="9"/>
  <c r="M6" i="9"/>
  <c r="B9" i="4" l="1"/>
  <c r="B14" i="4"/>
  <c r="B11" i="4"/>
  <c r="B13" i="4"/>
  <c r="B16" i="4"/>
  <c r="B17" i="4"/>
  <c r="B18" i="4"/>
  <c r="B15" i="4"/>
  <c r="B10" i="4"/>
  <c r="B12" i="4"/>
  <c r="L18" i="11"/>
  <c r="L17" i="11"/>
  <c r="L16" i="11"/>
  <c r="L15" i="11"/>
  <c r="L14" i="11"/>
  <c r="L13" i="11"/>
  <c r="L12" i="11"/>
  <c r="L11" i="11"/>
  <c r="L10" i="11"/>
  <c r="L9" i="11"/>
  <c r="L8" i="11"/>
  <c r="L7" i="11"/>
  <c r="L6" i="11"/>
  <c r="L5" i="11"/>
  <c r="L4" i="11"/>
  <c r="E8" i="7"/>
  <c r="E7" i="7"/>
  <c r="E6" i="7"/>
  <c r="E4" i="7"/>
  <c r="I18" i="6"/>
  <c r="I17" i="6"/>
  <c r="C26" i="6"/>
  <c r="C9" i="4"/>
  <c r="J9" i="4"/>
  <c r="I9" i="4"/>
  <c r="E9" i="4"/>
  <c r="D9" i="4"/>
  <c r="E10" i="4"/>
  <c r="D10" i="4"/>
  <c r="C10" i="4"/>
  <c r="J10" i="4"/>
  <c r="I10" i="4"/>
  <c r="E14" i="4"/>
  <c r="D14" i="4"/>
  <c r="C14" i="4"/>
  <c r="J14" i="4"/>
  <c r="I14" i="4"/>
  <c r="J12" i="4"/>
  <c r="I12" i="4"/>
  <c r="E12" i="4"/>
  <c r="D12" i="4"/>
  <c r="C12" i="4"/>
  <c r="J11" i="4"/>
  <c r="I11" i="4"/>
  <c r="E11" i="4"/>
  <c r="D11" i="4"/>
  <c r="C11" i="4"/>
  <c r="C13" i="4"/>
  <c r="J13" i="4"/>
  <c r="I13" i="4"/>
  <c r="E13" i="4"/>
  <c r="D13" i="4"/>
  <c r="J16" i="4"/>
  <c r="I16" i="4"/>
  <c r="E16" i="4"/>
  <c r="D16" i="4"/>
  <c r="C16" i="4"/>
  <c r="C17" i="4"/>
  <c r="J17" i="4"/>
  <c r="I17" i="4"/>
  <c r="E17" i="4"/>
  <c r="D17" i="4"/>
  <c r="E18" i="4"/>
  <c r="D18" i="4"/>
  <c r="C18" i="4"/>
  <c r="J18" i="4"/>
  <c r="I18" i="4"/>
  <c r="J15" i="4"/>
  <c r="I15" i="4"/>
  <c r="E15" i="4"/>
  <c r="D15" i="4"/>
  <c r="C15" i="4"/>
  <c r="D8" i="7" l="1"/>
  <c r="D7" i="7"/>
  <c r="D6" i="7"/>
  <c r="D4" i="7"/>
  <c r="J3" i="16"/>
  <c r="D9" i="6" l="1"/>
  <c r="F4" i="7"/>
  <c r="J5" i="9" l="1"/>
  <c r="J4" i="9"/>
  <c r="C6" i="7"/>
  <c r="C8" i="7"/>
  <c r="C7" i="7"/>
  <c r="F6" i="7"/>
  <c r="F8" i="7"/>
  <c r="F7" i="7"/>
  <c r="G6" i="7"/>
  <c r="G7" i="7"/>
  <c r="G8" i="7"/>
  <c r="B5" i="4" l="1"/>
  <c r="B6" i="4"/>
  <c r="B4" i="4"/>
  <c r="K1" i="11"/>
  <c r="M1" i="11" s="1"/>
  <c r="G1" i="9"/>
  <c r="I1" i="9" s="1"/>
  <c r="H4" i="9"/>
  <c r="H5" i="9"/>
  <c r="D1" i="7"/>
  <c r="F1" i="7" s="1"/>
  <c r="J5" i="4"/>
  <c r="I5" i="4"/>
  <c r="D5" i="4"/>
  <c r="C5" i="4"/>
  <c r="J6" i="4"/>
  <c r="I6" i="4"/>
  <c r="D6" i="4"/>
  <c r="C6" i="4"/>
  <c r="D4" i="4"/>
  <c r="C4" i="4"/>
  <c r="J4" i="4"/>
  <c r="I4" i="4"/>
  <c r="B2" i="4" l="1"/>
  <c r="J2" i="4"/>
  <c r="F4" i="9"/>
  <c r="L4" i="9" s="1"/>
  <c r="F5" i="9"/>
  <c r="C2" i="4"/>
  <c r="I5" i="9" l="1"/>
  <c r="I4" i="9"/>
  <c r="K13" i="11"/>
  <c r="G7" i="11"/>
  <c r="G13" i="11"/>
  <c r="K14" i="11"/>
  <c r="K5" i="11"/>
  <c r="G11" i="11"/>
  <c r="G14" i="11"/>
  <c r="K9" i="11"/>
  <c r="K12" i="11"/>
  <c r="K11" i="11"/>
  <c r="K7" i="11"/>
  <c r="K4" i="11"/>
  <c r="G12" i="11"/>
  <c r="G4" i="11"/>
  <c r="G9" i="11"/>
  <c r="K10" i="11"/>
  <c r="G8" i="11"/>
  <c r="G5" i="11"/>
  <c r="G10" i="11"/>
  <c r="G6" i="11"/>
  <c r="K6" i="11"/>
  <c r="K8" i="11"/>
  <c r="G16" i="11"/>
  <c r="K16" i="11"/>
  <c r="K17" i="11"/>
  <c r="G17" i="11"/>
  <c r="G18" i="11"/>
  <c r="K18" i="11"/>
  <c r="K15" i="11"/>
  <c r="G15" i="11"/>
  <c r="L2" i="9"/>
  <c r="F2" i="7"/>
  <c r="M14" i="11"/>
  <c r="M9" i="11"/>
  <c r="M16" i="11"/>
  <c r="M8" i="11"/>
  <c r="M5" i="11"/>
  <c r="M17" i="11"/>
  <c r="M13" i="11"/>
  <c r="M10" i="11"/>
  <c r="M6" i="11"/>
  <c r="M12" i="11"/>
  <c r="M4" i="11"/>
  <c r="M15" i="11"/>
  <c r="M7" i="11"/>
  <c r="M18" i="11"/>
  <c r="M11" i="11"/>
  <c r="G4" i="7"/>
  <c r="L5" i="9"/>
  <c r="N3" i="11"/>
  <c r="B8" i="4" l="1"/>
  <c r="B28" i="4"/>
  <c r="B30" i="4"/>
  <c r="B26" i="4"/>
  <c r="B31" i="4"/>
  <c r="B21" i="4"/>
  <c r="B33" i="4"/>
  <c r="B32" i="4"/>
  <c r="B27" i="4"/>
  <c r="B24" i="4"/>
  <c r="B22" i="4"/>
  <c r="B20" i="4"/>
  <c r="B25" i="4"/>
  <c r="B19" i="4"/>
  <c r="B23" i="4"/>
  <c r="B29" i="4"/>
  <c r="B7" i="4"/>
  <c r="M2" i="11"/>
  <c r="J8" i="4"/>
  <c r="I8" i="4"/>
  <c r="E8" i="4"/>
  <c r="D8" i="4"/>
  <c r="C8" i="4"/>
  <c r="D6" i="6"/>
  <c r="D32" i="4" l="1"/>
  <c r="N13" i="11"/>
  <c r="C31" i="4"/>
  <c r="N15" i="11"/>
  <c r="C19" i="4"/>
  <c r="D22" i="4"/>
  <c r="D27" i="4"/>
  <c r="E30" i="4"/>
  <c r="J21" i="4"/>
  <c r="D31" i="4"/>
  <c r="I20" i="4"/>
  <c r="C33" i="4"/>
  <c r="I21" i="4"/>
  <c r="M2" i="9"/>
  <c r="E19" i="4"/>
  <c r="D30" i="4"/>
  <c r="N10" i="11"/>
  <c r="D21" i="4"/>
  <c r="I31" i="4"/>
  <c r="N4" i="11"/>
  <c r="N16" i="11"/>
  <c r="C29" i="4"/>
  <c r="I30" i="4"/>
  <c r="M5" i="9"/>
  <c r="D20" i="4"/>
  <c r="E27" i="4"/>
  <c r="J31" i="4"/>
  <c r="N6" i="11"/>
  <c r="C7" i="4"/>
  <c r="N18" i="11"/>
  <c r="E25" i="4"/>
  <c r="C26" i="4"/>
  <c r="I23" i="4"/>
  <c r="N8" i="11"/>
  <c r="C22" i="4"/>
  <c r="D7" i="4"/>
  <c r="D28" i="4"/>
  <c r="E28" i="4"/>
  <c r="E20" i="4"/>
  <c r="C27" i="4"/>
  <c r="E26" i="4"/>
  <c r="I24" i="4"/>
  <c r="N5" i="11"/>
  <c r="D29" i="4"/>
  <c r="E21" i="4"/>
  <c r="I33" i="4"/>
  <c r="I27" i="4"/>
  <c r="C20" i="4"/>
  <c r="J32" i="4"/>
  <c r="J33" i="4"/>
  <c r="J7" i="4"/>
  <c r="E24" i="4"/>
  <c r="N14" i="11"/>
  <c r="N2" i="11"/>
  <c r="C23" i="4"/>
  <c r="N17" i="11"/>
  <c r="I28" i="4"/>
  <c r="I32" i="4"/>
  <c r="J19" i="4"/>
  <c r="C21" i="4"/>
  <c r="M4" i="9"/>
  <c r="D2" i="4"/>
  <c r="N11" i="11"/>
  <c r="E33" i="4"/>
  <c r="C24" i="4"/>
  <c r="N7" i="11"/>
  <c r="I19" i="4"/>
  <c r="B1" i="6"/>
  <c r="D33" i="4"/>
  <c r="D24" i="4"/>
  <c r="I29" i="4"/>
  <c r="D23" i="4"/>
  <c r="J24" i="4"/>
  <c r="J28" i="4"/>
  <c r="G2" i="7"/>
  <c r="N9" i="11"/>
  <c r="C32" i="4"/>
  <c r="E32" i="4"/>
  <c r="C28" i="4"/>
  <c r="J30" i="4"/>
  <c r="E31" i="4"/>
  <c r="D2" i="5" a="1"/>
  <c r="I22" i="4"/>
  <c r="J22" i="4"/>
  <c r="D25" i="4"/>
  <c r="C25" i="4"/>
  <c r="E7" i="4"/>
  <c r="D26" i="4"/>
  <c r="J27" i="4"/>
  <c r="I26" i="4"/>
  <c r="E22" i="4"/>
  <c r="N12" i="11"/>
  <c r="E23" i="4"/>
  <c r="E29" i="4"/>
  <c r="J25" i="4"/>
  <c r="I25" i="4"/>
  <c r="I7" i="4"/>
  <c r="J20" i="4"/>
  <c r="D19" i="4"/>
  <c r="J23" i="4"/>
  <c r="C30" i="4"/>
  <c r="I2" i="4"/>
  <c r="J29" i="4"/>
  <c r="J26" i="4"/>
  <c r="D107" i="5" l="1"/>
  <c r="D12" i="5"/>
  <c r="D63" i="5"/>
  <c r="D77" i="5"/>
  <c r="D61" i="5"/>
  <c r="D89" i="5"/>
  <c r="D3" i="5"/>
  <c r="D16" i="5"/>
  <c r="D91" i="5"/>
  <c r="D109" i="5"/>
  <c r="D67" i="5"/>
  <c r="D53" i="5"/>
  <c r="D10" i="5"/>
  <c r="D121" i="5"/>
  <c r="D97" i="5"/>
  <c r="D35" i="5"/>
  <c r="D38" i="5"/>
  <c r="D54" i="5"/>
  <c r="D86" i="5"/>
  <c r="D40" i="5"/>
  <c r="D93" i="5"/>
  <c r="D126" i="5"/>
  <c r="D87" i="5"/>
  <c r="D122" i="5"/>
  <c r="D60" i="5"/>
  <c r="D102" i="5"/>
  <c r="D26" i="5"/>
  <c r="D69" i="5"/>
  <c r="D92" i="5"/>
  <c r="D98" i="5"/>
  <c r="D105" i="5"/>
  <c r="D114" i="5"/>
  <c r="D104" i="5"/>
  <c r="D90" i="5"/>
  <c r="D48" i="5"/>
  <c r="D25" i="5"/>
  <c r="D28" i="5"/>
  <c r="D123" i="5"/>
  <c r="D33" i="5"/>
  <c r="D13" i="5"/>
  <c r="D124" i="5"/>
  <c r="D55" i="5"/>
  <c r="D71" i="5"/>
  <c r="D57" i="5"/>
  <c r="D23" i="5"/>
  <c r="D119" i="5"/>
  <c r="D85" i="5"/>
  <c r="D32" i="5"/>
  <c r="D43" i="5"/>
  <c r="D45" i="5"/>
  <c r="D18" i="5"/>
  <c r="D65" i="5"/>
  <c r="D80" i="5"/>
  <c r="D42" i="5"/>
  <c r="D20" i="5"/>
  <c r="D39" i="5"/>
  <c r="D110" i="5"/>
  <c r="D103" i="5"/>
  <c r="D108" i="5"/>
  <c r="D106" i="5"/>
  <c r="D51" i="5"/>
  <c r="D68" i="5"/>
  <c r="D5" i="5"/>
  <c r="D74" i="5"/>
  <c r="D83" i="5"/>
  <c r="D44" i="5"/>
  <c r="D2" i="5"/>
  <c r="D70" i="5"/>
  <c r="D79" i="5"/>
  <c r="D19" i="5"/>
  <c r="D96" i="5"/>
  <c r="D11" i="5"/>
  <c r="D64" i="5"/>
  <c r="D50" i="5"/>
  <c r="D24" i="5"/>
  <c r="D84" i="5"/>
  <c r="D59" i="5"/>
  <c r="D6" i="5"/>
  <c r="D17" i="5"/>
  <c r="D37" i="5"/>
  <c r="D116" i="5"/>
  <c r="D117" i="5"/>
  <c r="D100" i="5"/>
  <c r="D30" i="5"/>
  <c r="D14" i="5"/>
  <c r="D22" i="5"/>
  <c r="D56" i="5"/>
  <c r="D8" i="5"/>
  <c r="D125" i="5"/>
  <c r="D118" i="5"/>
  <c r="D21" i="5"/>
  <c r="D88" i="5"/>
  <c r="D81" i="5"/>
  <c r="D66" i="5"/>
  <c r="D29" i="5"/>
  <c r="D75" i="5"/>
  <c r="D78" i="5"/>
  <c r="D36" i="5"/>
  <c r="D115" i="5"/>
  <c r="D76" i="5"/>
  <c r="D99" i="5"/>
  <c r="D73" i="5"/>
  <c r="D82" i="5"/>
  <c r="D72" i="5"/>
  <c r="D52" i="5"/>
  <c r="D7" i="5"/>
  <c r="D113" i="5"/>
  <c r="D4" i="5"/>
  <c r="D112" i="5"/>
  <c r="D34" i="5"/>
  <c r="D101" i="5"/>
  <c r="D9" i="5"/>
  <c r="D49" i="5"/>
  <c r="D47" i="5"/>
  <c r="D62" i="5"/>
  <c r="D31" i="5"/>
  <c r="D95" i="5"/>
  <c r="D58" i="5"/>
  <c r="D15" i="5"/>
  <c r="D41" i="5"/>
  <c r="D120" i="5"/>
  <c r="D94" i="5"/>
  <c r="D111" i="5"/>
  <c r="D46" i="5"/>
  <c r="D27" i="5"/>
  <c r="E107" i="5"/>
  <c r="I107" i="5"/>
  <c r="H107" i="5"/>
  <c r="J107" i="5"/>
  <c r="F107" i="5"/>
  <c r="G107" i="5"/>
  <c r="F91" i="5"/>
  <c r="J91" i="5"/>
  <c r="I91" i="5"/>
  <c r="H91" i="5"/>
  <c r="G91" i="5"/>
  <c r="E91" i="5"/>
  <c r="H38" i="5"/>
  <c r="E38" i="5"/>
  <c r="I38" i="5"/>
  <c r="F38" i="5"/>
  <c r="J38" i="5"/>
  <c r="G38" i="5"/>
  <c r="J60" i="5"/>
  <c r="H60" i="5"/>
  <c r="F60" i="5"/>
  <c r="G60" i="5"/>
  <c r="I60" i="5"/>
  <c r="E60" i="5"/>
  <c r="E104" i="5"/>
  <c r="I104" i="5"/>
  <c r="J104" i="5"/>
  <c r="G104" i="5"/>
  <c r="F104" i="5"/>
  <c r="H104" i="5"/>
  <c r="E124" i="5"/>
  <c r="G124" i="5"/>
  <c r="H124" i="5"/>
  <c r="J124" i="5"/>
  <c r="F124" i="5"/>
  <c r="I124" i="5"/>
  <c r="F43" i="5"/>
  <c r="H43" i="5"/>
  <c r="I43" i="5"/>
  <c r="J43" i="5"/>
  <c r="E43" i="5"/>
  <c r="G43" i="5"/>
  <c r="J110" i="5"/>
  <c r="G110" i="5"/>
  <c r="F110" i="5"/>
  <c r="H110" i="5"/>
  <c r="I110" i="5"/>
  <c r="E110" i="5"/>
  <c r="F83" i="5"/>
  <c r="I83" i="5"/>
  <c r="J83" i="5"/>
  <c r="E83" i="5"/>
  <c r="H83" i="5"/>
  <c r="G83" i="5"/>
  <c r="G64" i="5"/>
  <c r="F64" i="5"/>
  <c r="I64" i="5"/>
  <c r="J64" i="5"/>
  <c r="H64" i="5"/>
  <c r="E64" i="5"/>
  <c r="I116" i="5"/>
  <c r="H116" i="5"/>
  <c r="E116" i="5"/>
  <c r="F116" i="5"/>
  <c r="G116" i="5"/>
  <c r="J116" i="5"/>
  <c r="G125" i="5"/>
  <c r="I125" i="5"/>
  <c r="J125" i="5"/>
  <c r="E125" i="5"/>
  <c r="H125" i="5"/>
  <c r="F125" i="5"/>
  <c r="H78" i="5"/>
  <c r="J78" i="5"/>
  <c r="G78" i="5"/>
  <c r="F78" i="5"/>
  <c r="E78" i="5"/>
  <c r="I78" i="5"/>
  <c r="E52" i="5"/>
  <c r="G52" i="5"/>
  <c r="I52" i="5"/>
  <c r="H52" i="5"/>
  <c r="F52" i="5"/>
  <c r="J52" i="5"/>
  <c r="E49" i="5"/>
  <c r="J49" i="5"/>
  <c r="I49" i="5"/>
  <c r="G49" i="5"/>
  <c r="H49" i="5"/>
  <c r="F49" i="5"/>
  <c r="F120" i="5"/>
  <c r="E120" i="5"/>
  <c r="H120" i="5"/>
  <c r="G120" i="5"/>
  <c r="I120" i="5"/>
  <c r="J120" i="5"/>
  <c r="H67" i="5"/>
  <c r="I67" i="5"/>
  <c r="E67" i="5"/>
  <c r="F67" i="5"/>
  <c r="G67" i="5"/>
  <c r="J67" i="5"/>
  <c r="G86" i="5"/>
  <c r="H86" i="5"/>
  <c r="I86" i="5"/>
  <c r="J86" i="5"/>
  <c r="E86" i="5"/>
  <c r="F86" i="5"/>
  <c r="H26" i="5"/>
  <c r="J26" i="5"/>
  <c r="E26" i="5"/>
  <c r="G26" i="5"/>
  <c r="F26" i="5"/>
  <c r="I26" i="5"/>
  <c r="E48" i="5"/>
  <c r="J48" i="5"/>
  <c r="I48" i="5"/>
  <c r="H48" i="5"/>
  <c r="G48" i="5"/>
  <c r="F48" i="5"/>
  <c r="I71" i="5"/>
  <c r="F71" i="5"/>
  <c r="G71" i="5"/>
  <c r="J71" i="5"/>
  <c r="E71" i="5"/>
  <c r="H71" i="5"/>
  <c r="J18" i="5"/>
  <c r="G18" i="5"/>
  <c r="F18" i="5"/>
  <c r="I18" i="5"/>
  <c r="H18" i="5"/>
  <c r="E18" i="5"/>
  <c r="H108" i="5"/>
  <c r="F108" i="5"/>
  <c r="J108" i="5"/>
  <c r="G108" i="5"/>
  <c r="I108" i="5"/>
  <c r="E108" i="5"/>
  <c r="B6" i="5"/>
  <c r="I2" i="5"/>
  <c r="G2" i="5"/>
  <c r="F2" i="5"/>
  <c r="J2" i="5"/>
  <c r="H2" i="5"/>
  <c r="E2" i="5"/>
  <c r="H24" i="5"/>
  <c r="J24" i="5"/>
  <c r="E24" i="5"/>
  <c r="I24" i="5"/>
  <c r="G24" i="5"/>
  <c r="F24" i="5"/>
  <c r="H100" i="5"/>
  <c r="I100" i="5"/>
  <c r="G100" i="5"/>
  <c r="E100" i="5"/>
  <c r="J100" i="5"/>
  <c r="F100" i="5"/>
  <c r="J21" i="5"/>
  <c r="F21" i="5"/>
  <c r="I21" i="5"/>
  <c r="G21" i="5"/>
  <c r="E21" i="5"/>
  <c r="H21" i="5"/>
  <c r="H113" i="5"/>
  <c r="J113" i="5"/>
  <c r="G113" i="5"/>
  <c r="I113" i="5"/>
  <c r="E113" i="5"/>
  <c r="F113" i="5"/>
  <c r="F62" i="5"/>
  <c r="I62" i="5"/>
  <c r="H62" i="5"/>
  <c r="J62" i="5"/>
  <c r="E62" i="5"/>
  <c r="G62" i="5"/>
  <c r="G111" i="5"/>
  <c r="I111" i="5"/>
  <c r="F111" i="5"/>
  <c r="E111" i="5"/>
  <c r="J111" i="5"/>
  <c r="H111" i="5"/>
  <c r="E77" i="5"/>
  <c r="J77" i="5"/>
  <c r="I77" i="5"/>
  <c r="F77" i="5"/>
  <c r="H77" i="5"/>
  <c r="G77" i="5"/>
  <c r="H57" i="5"/>
  <c r="E57" i="5"/>
  <c r="F57" i="5"/>
  <c r="I57" i="5"/>
  <c r="G57" i="5"/>
  <c r="J57" i="5"/>
  <c r="G84" i="5"/>
  <c r="J84" i="5"/>
  <c r="E84" i="5"/>
  <c r="I84" i="5"/>
  <c r="F84" i="5"/>
  <c r="H84" i="5"/>
  <c r="G31" i="5"/>
  <c r="F31" i="5"/>
  <c r="I31" i="5"/>
  <c r="J31" i="5"/>
  <c r="H31" i="5"/>
  <c r="E31" i="5"/>
  <c r="F10" i="5"/>
  <c r="E10" i="5"/>
  <c r="G10" i="5"/>
  <c r="J10" i="5"/>
  <c r="I10" i="5"/>
  <c r="H10" i="5"/>
  <c r="I93" i="5"/>
  <c r="J93" i="5"/>
  <c r="H93" i="5"/>
  <c r="E93" i="5"/>
  <c r="G93" i="5"/>
  <c r="F93" i="5"/>
  <c r="E92" i="5"/>
  <c r="F92" i="5"/>
  <c r="I92" i="5"/>
  <c r="H92" i="5"/>
  <c r="G92" i="5"/>
  <c r="J92" i="5"/>
  <c r="E28" i="5"/>
  <c r="H28" i="5"/>
  <c r="F28" i="5"/>
  <c r="G28" i="5"/>
  <c r="J28" i="5"/>
  <c r="I28" i="5"/>
  <c r="F23" i="5"/>
  <c r="J23" i="5"/>
  <c r="G23" i="5"/>
  <c r="I23" i="5"/>
  <c r="E23" i="5"/>
  <c r="H23" i="5"/>
  <c r="H80" i="5"/>
  <c r="F80" i="5"/>
  <c r="I80" i="5"/>
  <c r="G80" i="5"/>
  <c r="J80" i="5"/>
  <c r="E80" i="5"/>
  <c r="G79" i="5"/>
  <c r="H79" i="5"/>
  <c r="F79" i="5"/>
  <c r="J79" i="5"/>
  <c r="E79" i="5"/>
  <c r="I79" i="5"/>
  <c r="J59" i="5"/>
  <c r="I59" i="5"/>
  <c r="H59" i="5"/>
  <c r="F59" i="5"/>
  <c r="E59" i="5"/>
  <c r="G59" i="5"/>
  <c r="H14" i="5"/>
  <c r="G14" i="5"/>
  <c r="J14" i="5"/>
  <c r="I14" i="5"/>
  <c r="F14" i="5"/>
  <c r="E14" i="5"/>
  <c r="G81" i="5"/>
  <c r="I81" i="5"/>
  <c r="E81" i="5"/>
  <c r="F81" i="5"/>
  <c r="J81" i="5"/>
  <c r="H81" i="5"/>
  <c r="G112" i="5"/>
  <c r="I112" i="5"/>
  <c r="H112" i="5"/>
  <c r="E112" i="5"/>
  <c r="F112" i="5"/>
  <c r="J112" i="5"/>
  <c r="F95" i="5"/>
  <c r="H95" i="5"/>
  <c r="J95" i="5"/>
  <c r="G95" i="5"/>
  <c r="E95" i="5"/>
  <c r="I95" i="5"/>
  <c r="J27" i="5"/>
  <c r="H27" i="5"/>
  <c r="F27" i="5"/>
  <c r="E27" i="5"/>
  <c r="I27" i="5"/>
  <c r="G27" i="5"/>
  <c r="H121" i="5"/>
  <c r="J121" i="5"/>
  <c r="E121" i="5"/>
  <c r="F121" i="5"/>
  <c r="G121" i="5"/>
  <c r="I121" i="5"/>
  <c r="F68" i="5"/>
  <c r="I68" i="5"/>
  <c r="J68" i="5"/>
  <c r="H68" i="5"/>
  <c r="E68" i="5"/>
  <c r="G68" i="5"/>
  <c r="E34" i="5"/>
  <c r="G34" i="5"/>
  <c r="I34" i="5"/>
  <c r="F34" i="5"/>
  <c r="J34" i="5"/>
  <c r="H34" i="5"/>
  <c r="G97" i="5"/>
  <c r="I97" i="5"/>
  <c r="E97" i="5"/>
  <c r="F97" i="5"/>
  <c r="J97" i="5"/>
  <c r="H97" i="5"/>
  <c r="I87" i="5"/>
  <c r="E87" i="5"/>
  <c r="H87" i="5"/>
  <c r="J87" i="5"/>
  <c r="F87" i="5"/>
  <c r="G87" i="5"/>
  <c r="E33" i="5"/>
  <c r="F33" i="5"/>
  <c r="I33" i="5"/>
  <c r="J33" i="5"/>
  <c r="H33" i="5"/>
  <c r="G33" i="5"/>
  <c r="H20" i="5"/>
  <c r="I20" i="5"/>
  <c r="F20" i="5"/>
  <c r="E20" i="5"/>
  <c r="G20" i="5"/>
  <c r="J20" i="5"/>
  <c r="H96" i="5"/>
  <c r="I96" i="5"/>
  <c r="E96" i="5"/>
  <c r="G96" i="5"/>
  <c r="F96" i="5"/>
  <c r="J96" i="5"/>
  <c r="I56" i="5"/>
  <c r="G56" i="5"/>
  <c r="E56" i="5"/>
  <c r="F56" i="5"/>
  <c r="J56" i="5"/>
  <c r="H56" i="5"/>
  <c r="F82" i="5"/>
  <c r="H82" i="5"/>
  <c r="E82" i="5"/>
  <c r="G82" i="5"/>
  <c r="J82" i="5"/>
  <c r="I82" i="5"/>
  <c r="I15" i="5"/>
  <c r="H15" i="5"/>
  <c r="E15" i="5"/>
  <c r="F15" i="5"/>
  <c r="G15" i="5"/>
  <c r="J15" i="5"/>
  <c r="G35" i="5"/>
  <c r="H35" i="5"/>
  <c r="F35" i="5"/>
  <c r="I35" i="5"/>
  <c r="E35" i="5"/>
  <c r="J35" i="5"/>
  <c r="E122" i="5"/>
  <c r="G122" i="5"/>
  <c r="J122" i="5"/>
  <c r="H122" i="5"/>
  <c r="I122" i="5"/>
  <c r="F122" i="5"/>
  <c r="G13" i="5"/>
  <c r="J13" i="5"/>
  <c r="H13" i="5"/>
  <c r="I13" i="5"/>
  <c r="F13" i="5"/>
  <c r="E13" i="5"/>
  <c r="J32" i="5"/>
  <c r="E32" i="5"/>
  <c r="F32" i="5"/>
  <c r="G32" i="5"/>
  <c r="H32" i="5"/>
  <c r="I32" i="5"/>
  <c r="J74" i="5"/>
  <c r="F74" i="5"/>
  <c r="E74" i="5"/>
  <c r="I74" i="5"/>
  <c r="G74" i="5"/>
  <c r="H74" i="5"/>
  <c r="J11" i="5"/>
  <c r="E11" i="5"/>
  <c r="H11" i="5"/>
  <c r="F11" i="5"/>
  <c r="G11" i="5"/>
  <c r="I11" i="5"/>
  <c r="I8" i="5"/>
  <c r="F8" i="5"/>
  <c r="G8" i="5"/>
  <c r="J8" i="5"/>
  <c r="E8" i="5"/>
  <c r="H8" i="5"/>
  <c r="H72" i="5"/>
  <c r="I72" i="5"/>
  <c r="E72" i="5"/>
  <c r="F72" i="5"/>
  <c r="G72" i="5"/>
  <c r="J72" i="5"/>
  <c r="G12" i="5"/>
  <c r="E12" i="5"/>
  <c r="H12" i="5"/>
  <c r="J12" i="5"/>
  <c r="I12" i="5"/>
  <c r="F12" i="5"/>
  <c r="H109" i="5"/>
  <c r="I109" i="5"/>
  <c r="F109" i="5"/>
  <c r="E109" i="5"/>
  <c r="J109" i="5"/>
  <c r="G109" i="5"/>
  <c r="J54" i="5"/>
  <c r="F54" i="5"/>
  <c r="I54" i="5"/>
  <c r="H54" i="5"/>
  <c r="E54" i="5"/>
  <c r="G54" i="5"/>
  <c r="F102" i="5"/>
  <c r="I102" i="5"/>
  <c r="G102" i="5"/>
  <c r="J102" i="5"/>
  <c r="E102" i="5"/>
  <c r="H102" i="5"/>
  <c r="E90" i="5"/>
  <c r="H90" i="5"/>
  <c r="G90" i="5"/>
  <c r="J90" i="5"/>
  <c r="F90" i="5"/>
  <c r="I90" i="5"/>
  <c r="G55" i="5"/>
  <c r="J55" i="5"/>
  <c r="E55" i="5"/>
  <c r="I55" i="5"/>
  <c r="H55" i="5"/>
  <c r="F55" i="5"/>
  <c r="E45" i="5"/>
  <c r="F45" i="5"/>
  <c r="G45" i="5"/>
  <c r="I45" i="5"/>
  <c r="J45" i="5"/>
  <c r="H45" i="5"/>
  <c r="G103" i="5"/>
  <c r="F103" i="5"/>
  <c r="E103" i="5"/>
  <c r="J103" i="5"/>
  <c r="H103" i="5"/>
  <c r="I103" i="5"/>
  <c r="J44" i="5"/>
  <c r="G44" i="5"/>
  <c r="H44" i="5"/>
  <c r="I44" i="5"/>
  <c r="E44" i="5"/>
  <c r="F44" i="5"/>
  <c r="J50" i="5"/>
  <c r="F50" i="5"/>
  <c r="G50" i="5"/>
  <c r="E50" i="5"/>
  <c r="H50" i="5"/>
  <c r="I50" i="5"/>
  <c r="E117" i="5"/>
  <c r="G117" i="5"/>
  <c r="F117" i="5"/>
  <c r="H117" i="5"/>
  <c r="I117" i="5"/>
  <c r="J117" i="5"/>
  <c r="F118" i="5"/>
  <c r="J118" i="5"/>
  <c r="G118" i="5"/>
  <c r="H118" i="5"/>
  <c r="E118" i="5"/>
  <c r="I118" i="5"/>
  <c r="J36" i="5"/>
  <c r="H36" i="5"/>
  <c r="F36" i="5"/>
  <c r="E36" i="5"/>
  <c r="G36" i="5"/>
  <c r="I36" i="5"/>
  <c r="I7" i="5"/>
  <c r="H7" i="5"/>
  <c r="J7" i="5"/>
  <c r="E7" i="5"/>
  <c r="F7" i="5"/>
  <c r="G7" i="5"/>
  <c r="E47" i="5"/>
  <c r="I47" i="5"/>
  <c r="J47" i="5"/>
  <c r="H47" i="5"/>
  <c r="G47" i="5"/>
  <c r="F47" i="5"/>
  <c r="J94" i="5"/>
  <c r="G94" i="5"/>
  <c r="E94" i="5"/>
  <c r="F94" i="5"/>
  <c r="I94" i="5"/>
  <c r="H94" i="5"/>
  <c r="J63" i="5"/>
  <c r="H63" i="5"/>
  <c r="F63" i="5"/>
  <c r="I63" i="5"/>
  <c r="G63" i="5"/>
  <c r="E63" i="5"/>
  <c r="F115" i="5"/>
  <c r="H115" i="5"/>
  <c r="E115" i="5"/>
  <c r="G115" i="5"/>
  <c r="I115" i="5"/>
  <c r="J115" i="5"/>
  <c r="I53" i="5"/>
  <c r="F53" i="5"/>
  <c r="J53" i="5"/>
  <c r="E53" i="5"/>
  <c r="G53" i="5"/>
  <c r="H53" i="5"/>
  <c r="I40" i="5"/>
  <c r="F40" i="5"/>
  <c r="H40" i="5"/>
  <c r="J40" i="5"/>
  <c r="G40" i="5"/>
  <c r="E40" i="5"/>
  <c r="J69" i="5"/>
  <c r="F69" i="5"/>
  <c r="H69" i="5"/>
  <c r="G69" i="5"/>
  <c r="I69" i="5"/>
  <c r="E69" i="5"/>
  <c r="F25" i="5"/>
  <c r="G25" i="5"/>
  <c r="H25" i="5"/>
  <c r="E25" i="5"/>
  <c r="I25" i="5"/>
  <c r="J25" i="5"/>
  <c r="E65" i="5"/>
  <c r="G65" i="5"/>
  <c r="F65" i="5"/>
  <c r="J65" i="5"/>
  <c r="H65" i="5"/>
  <c r="I65" i="5"/>
  <c r="G106" i="5"/>
  <c r="I106" i="5"/>
  <c r="E106" i="5"/>
  <c r="H106" i="5"/>
  <c r="J106" i="5"/>
  <c r="F106" i="5"/>
  <c r="G70" i="5"/>
  <c r="E70" i="5"/>
  <c r="I70" i="5"/>
  <c r="H70" i="5"/>
  <c r="F70" i="5"/>
  <c r="J70" i="5"/>
  <c r="J30" i="5"/>
  <c r="F30" i="5"/>
  <c r="E30" i="5"/>
  <c r="H30" i="5"/>
  <c r="I30" i="5"/>
  <c r="G30" i="5"/>
  <c r="J88" i="5"/>
  <c r="F88" i="5"/>
  <c r="G88" i="5"/>
  <c r="E88" i="5"/>
  <c r="I88" i="5"/>
  <c r="H88" i="5"/>
  <c r="I76" i="5"/>
  <c r="E76" i="5"/>
  <c r="J76" i="5"/>
  <c r="F76" i="5"/>
  <c r="H76" i="5"/>
  <c r="G76" i="5"/>
  <c r="F4" i="5"/>
  <c r="G4" i="5"/>
  <c r="E4" i="5"/>
  <c r="H4" i="5"/>
  <c r="J4" i="5"/>
  <c r="I4" i="5"/>
  <c r="J46" i="5"/>
  <c r="E46" i="5"/>
  <c r="H46" i="5"/>
  <c r="F46" i="5"/>
  <c r="G46" i="5"/>
  <c r="I46" i="5"/>
  <c r="G61" i="5"/>
  <c r="E61" i="5"/>
  <c r="J61" i="5"/>
  <c r="H61" i="5"/>
  <c r="I61" i="5"/>
  <c r="F61" i="5"/>
  <c r="G51" i="5"/>
  <c r="J51" i="5"/>
  <c r="E51" i="5"/>
  <c r="F51" i="5"/>
  <c r="H51" i="5"/>
  <c r="I51" i="5"/>
  <c r="H99" i="5"/>
  <c r="I99" i="5"/>
  <c r="J99" i="5"/>
  <c r="G99" i="5"/>
  <c r="E99" i="5"/>
  <c r="F99" i="5"/>
  <c r="E89" i="5"/>
  <c r="F89" i="5"/>
  <c r="J89" i="5"/>
  <c r="I89" i="5"/>
  <c r="H89" i="5"/>
  <c r="G89" i="5"/>
  <c r="I126" i="5"/>
  <c r="J126" i="5"/>
  <c r="G126" i="5"/>
  <c r="E126" i="5"/>
  <c r="F126" i="5"/>
  <c r="H126" i="5"/>
  <c r="G98" i="5"/>
  <c r="I98" i="5"/>
  <c r="J98" i="5"/>
  <c r="E98" i="5"/>
  <c r="H98" i="5"/>
  <c r="F98" i="5"/>
  <c r="G123" i="5"/>
  <c r="H123" i="5"/>
  <c r="I123" i="5"/>
  <c r="J123" i="5"/>
  <c r="E123" i="5"/>
  <c r="F123" i="5"/>
  <c r="I119" i="5"/>
  <c r="J119" i="5"/>
  <c r="E119" i="5"/>
  <c r="G119" i="5"/>
  <c r="H119" i="5"/>
  <c r="F119" i="5"/>
  <c r="G42" i="5"/>
  <c r="J42" i="5"/>
  <c r="E42" i="5"/>
  <c r="H42" i="5"/>
  <c r="F42" i="5"/>
  <c r="I42" i="5"/>
  <c r="J19" i="5"/>
  <c r="H19" i="5"/>
  <c r="E19" i="5"/>
  <c r="G19" i="5"/>
  <c r="F19" i="5"/>
  <c r="I19" i="5"/>
  <c r="I6" i="5"/>
  <c r="E6" i="5"/>
  <c r="G6" i="5"/>
  <c r="H6" i="5"/>
  <c r="F6" i="5"/>
  <c r="J6" i="5"/>
  <c r="E22" i="5"/>
  <c r="I22" i="5"/>
  <c r="G22" i="5"/>
  <c r="H22" i="5"/>
  <c r="F22" i="5"/>
  <c r="J22" i="5"/>
  <c r="J66" i="5"/>
  <c r="I66" i="5"/>
  <c r="H66" i="5"/>
  <c r="F66" i="5"/>
  <c r="G66" i="5"/>
  <c r="E66" i="5"/>
  <c r="J73" i="5"/>
  <c r="I73" i="5"/>
  <c r="H73" i="5"/>
  <c r="E73" i="5"/>
  <c r="F73" i="5"/>
  <c r="G73" i="5"/>
  <c r="G58" i="5"/>
  <c r="F58" i="5"/>
  <c r="I58" i="5"/>
  <c r="H58" i="5"/>
  <c r="E58" i="5"/>
  <c r="J58" i="5"/>
  <c r="F3" i="5"/>
  <c r="I3" i="5"/>
  <c r="H3" i="5"/>
  <c r="E3" i="5"/>
  <c r="J3" i="5"/>
  <c r="G3" i="5"/>
  <c r="H105" i="5"/>
  <c r="F105" i="5"/>
  <c r="G105" i="5"/>
  <c r="I105" i="5"/>
  <c r="E105" i="5"/>
  <c r="J105" i="5"/>
  <c r="E85" i="5"/>
  <c r="G85" i="5"/>
  <c r="I85" i="5"/>
  <c r="H85" i="5"/>
  <c r="F85" i="5"/>
  <c r="J85" i="5"/>
  <c r="F5" i="5"/>
  <c r="I5" i="5"/>
  <c r="E5" i="5"/>
  <c r="G5" i="5"/>
  <c r="H5" i="5"/>
  <c r="J5" i="5"/>
  <c r="H17" i="5"/>
  <c r="F17" i="5"/>
  <c r="G17" i="5"/>
  <c r="I17" i="5"/>
  <c r="J17" i="5"/>
  <c r="E17" i="5"/>
  <c r="E29" i="5"/>
  <c r="H29" i="5"/>
  <c r="I29" i="5"/>
  <c r="G29" i="5"/>
  <c r="J29" i="5"/>
  <c r="F29" i="5"/>
  <c r="E101" i="5"/>
  <c r="H101" i="5"/>
  <c r="F101" i="5"/>
  <c r="I101" i="5"/>
  <c r="J101" i="5"/>
  <c r="G101" i="5"/>
  <c r="E16" i="5"/>
  <c r="G16" i="5"/>
  <c r="H16" i="5"/>
  <c r="I16" i="5"/>
  <c r="J16" i="5"/>
  <c r="F16" i="5"/>
  <c r="G114" i="5"/>
  <c r="J114" i="5"/>
  <c r="H114" i="5"/>
  <c r="E114" i="5"/>
  <c r="F114" i="5"/>
  <c r="I114" i="5"/>
  <c r="E39" i="5"/>
  <c r="H39" i="5"/>
  <c r="F39" i="5"/>
  <c r="J39" i="5"/>
  <c r="I39" i="5"/>
  <c r="G39" i="5"/>
  <c r="H37" i="5"/>
  <c r="E37" i="5"/>
  <c r="I37" i="5"/>
  <c r="J37" i="5"/>
  <c r="G37" i="5"/>
  <c r="F37" i="5"/>
  <c r="F75" i="5"/>
  <c r="E75" i="5"/>
  <c r="H75" i="5"/>
  <c r="I75" i="5"/>
  <c r="G75" i="5"/>
  <c r="J75" i="5"/>
  <c r="I9" i="5"/>
  <c r="J9" i="5"/>
  <c r="G9" i="5"/>
  <c r="H9" i="5"/>
  <c r="E9" i="5"/>
  <c r="F9" i="5"/>
  <c r="I41" i="5"/>
  <c r="E41" i="5"/>
  <c r="F41" i="5"/>
  <c r="H41" i="5"/>
  <c r="G41" i="5"/>
  <c r="J41" i="5"/>
  <c r="D10" i="16" l="1"/>
  <c r="E10" i="16" s="1"/>
  <c r="F10" i="16"/>
  <c r="D17" i="16"/>
  <c r="E17" i="16" s="1"/>
  <c r="F17" i="16"/>
  <c r="D30" i="16"/>
  <c r="E30" i="16" s="1"/>
  <c r="F30" i="16"/>
  <c r="F18" i="16"/>
  <c r="D18" i="16"/>
  <c r="E18" i="16" s="1"/>
  <c r="F6" i="16"/>
  <c r="D6" i="16"/>
  <c r="E6" i="16" s="1"/>
  <c r="F4" i="16"/>
  <c r="D4" i="16"/>
  <c r="E4" i="16" s="1"/>
  <c r="F23" i="16"/>
  <c r="D23" i="16"/>
  <c r="E23" i="16" s="1"/>
  <c r="F7" i="16"/>
  <c r="D7" i="16"/>
  <c r="E7" i="16" s="1"/>
  <c r="D20" i="16"/>
  <c r="E20" i="16" s="1"/>
  <c r="F20" i="16"/>
  <c r="F5" i="16"/>
  <c r="D5" i="16"/>
  <c r="E5" i="16" s="1"/>
  <c r="D31" i="16"/>
  <c r="E31" i="16" s="1"/>
  <c r="F31" i="16"/>
  <c r="F26" i="16"/>
  <c r="D26" i="16"/>
  <c r="E26" i="16" s="1"/>
  <c r="D8" i="16"/>
  <c r="E8" i="16" s="1"/>
  <c r="F8" i="16"/>
  <c r="D13" i="16"/>
  <c r="E13" i="16" s="1"/>
  <c r="F13" i="16"/>
  <c r="F9" i="16"/>
  <c r="D9" i="16"/>
  <c r="E9" i="16" s="1"/>
  <c r="D12" i="16"/>
  <c r="E12" i="16" s="1"/>
  <c r="F12" i="16"/>
  <c r="D33" i="16"/>
  <c r="E33" i="16" s="1"/>
  <c r="F33" i="16"/>
  <c r="D14" i="16"/>
  <c r="E14" i="16" s="1"/>
  <c r="F14" i="16"/>
  <c r="F16" i="16"/>
  <c r="D16" i="16"/>
  <c r="E16" i="16" s="1"/>
  <c r="F21" i="16"/>
  <c r="D21" i="16"/>
  <c r="E21" i="16" s="1"/>
  <c r="F34" i="16"/>
  <c r="D34" i="16"/>
  <c r="E34" i="16" s="1"/>
  <c r="D28" i="16"/>
  <c r="E28" i="16" s="1"/>
  <c r="F28" i="16"/>
  <c r="D15" i="16"/>
  <c r="E15" i="16" s="1"/>
  <c r="F15" i="16"/>
  <c r="F24" i="16"/>
  <c r="D24" i="16"/>
  <c r="E24" i="16" s="1"/>
  <c r="F29" i="16"/>
  <c r="D29" i="16"/>
  <c r="E29" i="16" s="1"/>
  <c r="F11" i="16"/>
  <c r="D11" i="16"/>
  <c r="E11" i="16" s="1"/>
  <c r="F32" i="16"/>
  <c r="D32" i="16"/>
  <c r="E32" i="16" s="1"/>
  <c r="D22" i="16"/>
  <c r="E22" i="16" s="1"/>
  <c r="F22" i="16"/>
  <c r="D25" i="16"/>
  <c r="E25" i="16" s="1"/>
  <c r="F25" i="16"/>
  <c r="D19" i="16"/>
  <c r="E19" i="16" s="1"/>
  <c r="F19" i="16"/>
  <c r="D27" i="16"/>
  <c r="E27" i="16" s="1"/>
  <c r="F27" i="16"/>
  <c r="F3" i="16"/>
  <c r="D3" i="16"/>
  <c r="E3" i="16" s="1"/>
  <c r="D14" i="6" l="1"/>
  <c r="L3" i="16"/>
  <c r="L26" i="16"/>
  <c r="O16" i="16"/>
  <c r="L10" i="16"/>
  <c r="O27" i="16"/>
  <c r="L21" i="16"/>
  <c r="L13" i="16"/>
  <c r="O22" i="16"/>
  <c r="O14" i="16"/>
  <c r="L8" i="16"/>
  <c r="O25" i="16"/>
  <c r="L19" i="16"/>
  <c r="O9" i="16"/>
  <c r="O20" i="16"/>
  <c r="O12" i="16"/>
  <c r="O4" i="16"/>
  <c r="L25" i="16"/>
  <c r="O15" i="16"/>
  <c r="L9" i="16"/>
  <c r="L28" i="16"/>
  <c r="O26" i="16"/>
  <c r="L20" i="16"/>
  <c r="O18" i="16"/>
  <c r="L12" i="16"/>
  <c r="O10" i="16"/>
  <c r="L4" i="16"/>
  <c r="O24" i="16"/>
  <c r="L18" i="16"/>
  <c r="O8" i="16"/>
  <c r="L29" i="16"/>
  <c r="O19" i="16"/>
  <c r="O11" i="16"/>
  <c r="L5" i="16"/>
  <c r="L24" i="16"/>
  <c r="L16" i="16"/>
  <c r="O6" i="16"/>
  <c r="L27" i="16"/>
  <c r="O17" i="16"/>
  <c r="L11" i="16"/>
  <c r="O28" i="16"/>
  <c r="L22" i="16"/>
  <c r="L14" i="16"/>
  <c r="L6" i="16"/>
  <c r="O23" i="16"/>
  <c r="L17" i="16"/>
  <c r="O7" i="16"/>
  <c r="O29" i="16"/>
  <c r="L23" i="16"/>
  <c r="O21" i="16"/>
  <c r="L15" i="16"/>
  <c r="O13" i="16"/>
  <c r="L7" i="16"/>
  <c r="O5" i="16"/>
  <c r="P5" i="16" l="1"/>
  <c r="M7" i="16"/>
  <c r="P13" i="16"/>
  <c r="M15" i="16"/>
  <c r="P21" i="16"/>
  <c r="M23" i="16"/>
  <c r="P29" i="16"/>
  <c r="P7" i="16"/>
  <c r="M17" i="16"/>
  <c r="P23" i="16"/>
  <c r="M6" i="16"/>
  <c r="M14" i="16"/>
  <c r="M22" i="16"/>
  <c r="P28" i="16"/>
  <c r="M11" i="16"/>
  <c r="P17" i="16"/>
  <c r="M27" i="16"/>
  <c r="P6" i="16"/>
  <c r="M16" i="16"/>
  <c r="M24" i="16"/>
  <c r="M5" i="16"/>
  <c r="P11" i="16"/>
  <c r="P19" i="16"/>
  <c r="M29" i="16"/>
  <c r="P8" i="16"/>
  <c r="M18" i="16"/>
  <c r="P24" i="16"/>
  <c r="M4" i="16"/>
  <c r="P10" i="16"/>
  <c r="M12" i="16"/>
  <c r="P18" i="16"/>
  <c r="M20" i="16"/>
  <c r="P26" i="16"/>
  <c r="M28" i="16"/>
  <c r="M9" i="16"/>
  <c r="P15" i="16"/>
  <c r="M25" i="16"/>
  <c r="P4" i="16"/>
  <c r="P12" i="16"/>
  <c r="P20" i="16"/>
  <c r="P9" i="16"/>
  <c r="M19" i="16"/>
  <c r="P25" i="16"/>
  <c r="M8" i="16"/>
  <c r="P14" i="16"/>
  <c r="P22" i="16"/>
  <c r="M13" i="16"/>
  <c r="M21" i="16"/>
  <c r="P27" i="16"/>
  <c r="M10" i="16"/>
  <c r="P16" i="16"/>
  <c r="M26" i="16"/>
  <c r="M3" i="16"/>
  <c r="O3" i="16"/>
  <c r="P3" i="16"/>
  <c r="K1" i="5" a="1"/>
  <c r="K92" i="5"/>
  <c r="K55" i="5"/>
  <c r="K48" i="5"/>
  <c r="K14" i="5"/>
  <c r="K44" i="5"/>
  <c r="K91" i="5"/>
  <c r="K31" i="5"/>
  <c r="K42" i="5"/>
  <c r="K107" i="5"/>
  <c r="K84" i="5"/>
  <c r="K116" i="5"/>
  <c r="K41" i="5"/>
  <c r="K49" i="5"/>
  <c r="K111" i="5"/>
  <c r="K88" i="5"/>
  <c r="K104" i="5"/>
  <c r="K70" i="5"/>
  <c r="K98" i="5"/>
  <c r="K75" i="5"/>
  <c r="K126" i="5"/>
  <c r="K78" i="5"/>
  <c r="K81" i="5"/>
  <c r="K121" i="5"/>
  <c r="K79" i="5"/>
  <c r="K34" i="5"/>
  <c r="K27" i="5"/>
  <c r="K6" i="5"/>
  <c r="K46" i="5"/>
  <c r="K16" i="5"/>
  <c r="K76" i="5"/>
  <c r="K102" i="5"/>
  <c r="K47" i="5"/>
  <c r="K67" i="5"/>
  <c r="K56" i="5"/>
  <c r="K21" i="5"/>
  <c r="K87" i="5"/>
  <c r="K5" i="5"/>
  <c r="K4" i="5"/>
  <c r="K125" i="5"/>
  <c r="K62" i="5"/>
  <c r="K50" i="5"/>
  <c r="K90" i="5"/>
  <c r="K51" i="5"/>
  <c r="K20" i="5"/>
  <c r="K103" i="5"/>
  <c r="K118" i="5"/>
  <c r="K97" i="5"/>
  <c r="K9" i="5"/>
  <c r="K123" i="5"/>
  <c r="K30" i="5"/>
  <c r="K17" i="5"/>
  <c r="K18" i="5"/>
  <c r="K43" i="5"/>
  <c r="K52" i="5"/>
  <c r="K110" i="5"/>
  <c r="K108" i="5"/>
  <c r="K28" i="5"/>
  <c r="K39" i="5"/>
  <c r="K25" i="5"/>
  <c r="K53" i="5"/>
  <c r="K65" i="5"/>
  <c r="K40" i="5"/>
  <c r="K105" i="5"/>
  <c r="K74" i="5"/>
  <c r="K106" i="5"/>
  <c r="K37" i="5"/>
  <c r="K82" i="5"/>
  <c r="K72" i="5"/>
  <c r="K101" i="5"/>
  <c r="K61" i="5"/>
  <c r="K12" i="5"/>
  <c r="K73" i="5"/>
  <c r="K94" i="5"/>
  <c r="K64" i="5"/>
  <c r="K59" i="5"/>
  <c r="K93" i="5"/>
  <c r="K8" i="5"/>
  <c r="K124" i="5"/>
  <c r="K10" i="5"/>
  <c r="K57" i="5"/>
  <c r="K114" i="5"/>
  <c r="K115" i="5"/>
  <c r="K69" i="5"/>
  <c r="K13" i="5"/>
  <c r="K38" i="5"/>
  <c r="K58" i="5"/>
  <c r="K120" i="5"/>
  <c r="K1" i="5"/>
  <c r="D25" i="6"/>
  <c r="K109" i="5"/>
  <c r="K71" i="5"/>
  <c r="K95" i="5"/>
  <c r="K68" i="5"/>
  <c r="K113" i="5"/>
  <c r="K86" i="5"/>
  <c r="K23" i="5"/>
  <c r="K112" i="5"/>
  <c r="K100" i="5"/>
  <c r="K122" i="5"/>
  <c r="K85" i="5"/>
  <c r="K96" i="5"/>
  <c r="K36" i="5"/>
  <c r="K32" i="5"/>
  <c r="K11" i="5"/>
  <c r="K66" i="5"/>
  <c r="K117" i="5"/>
  <c r="K77" i="5"/>
  <c r="K3" i="5"/>
  <c r="K63" i="5"/>
  <c r="K33" i="5"/>
  <c r="K7" i="5"/>
  <c r="K29" i="5"/>
  <c r="K45" i="5"/>
  <c r="K60" i="5"/>
  <c r="K80" i="5"/>
  <c r="K89" i="5"/>
  <c r="K2" i="5"/>
  <c r="K15" i="5"/>
  <c r="K19" i="5"/>
  <c r="K35" i="5"/>
  <c r="K26" i="5"/>
  <c r="K119" i="5"/>
  <c r="K54" i="5"/>
  <c r="K99" i="5"/>
  <c r="K22" i="5"/>
  <c r="K24" i="5"/>
  <c r="K83" i="5"/>
  <c r="D15" i="6"/>
  <c r="C23" i="6"/>
  <c r="D26" i="6"/>
  <c r="C24" i="6"/>
  <c r="D23" i="6"/>
  <c r="D24"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<sst xmlns="http://schemas.openxmlformats.org/spreadsheetml/2006/main" count="263" uniqueCount="126">
  <si>
    <t>60Y</t>
  </si>
  <si>
    <t>50Y</t>
  </si>
  <si>
    <t>40Y</t>
  </si>
  <si>
    <t>30Y</t>
  </si>
  <si>
    <t>25Y</t>
  </si>
  <si>
    <t>20Y</t>
  </si>
  <si>
    <t>15Y</t>
  </si>
  <si>
    <t>12Y</t>
  </si>
  <si>
    <t>10Y</t>
  </si>
  <si>
    <t>9Y</t>
  </si>
  <si>
    <t>8Y</t>
  </si>
  <si>
    <t>7Y</t>
  </si>
  <si>
    <t>6Y</t>
  </si>
  <si>
    <t>5Y</t>
  </si>
  <si>
    <t>4Y</t>
  </si>
  <si>
    <t>Earliest Date</t>
  </si>
  <si>
    <t>Min Distance</t>
  </si>
  <si>
    <t>Priority</t>
  </si>
  <si>
    <t>Include Flag</t>
  </si>
  <si>
    <t>Conv. Adj. / Spread</t>
  </si>
  <si>
    <t>Quote Value</t>
  </si>
  <si>
    <t>Rate Helpers</t>
  </si>
  <si>
    <t>Error</t>
  </si>
  <si>
    <t>DepoFuturesPriority</t>
  </si>
  <si>
    <t>FrontFuturesRollingDays</t>
  </si>
  <si>
    <t>nSerialFutures</t>
  </si>
  <si>
    <t>nIMMFutures</t>
  </si>
  <si>
    <t>Rate</t>
  </si>
  <si>
    <t>Rate Helpers Selected</t>
  </si>
  <si>
    <t>Rate Helpers Selection</t>
  </si>
  <si>
    <t>Linear</t>
  </si>
  <si>
    <t>InterpolatorID</t>
  </si>
  <si>
    <t>ZeroYield</t>
  </si>
  <si>
    <t>TraitsID</t>
  </si>
  <si>
    <t>Accuracy</t>
  </si>
  <si>
    <t>UnitedKingdom::Exchange</t>
  </si>
  <si>
    <t>Calendar</t>
  </si>
  <si>
    <t>NDays</t>
  </si>
  <si>
    <t>ObjectID</t>
  </si>
  <si>
    <t>PiecewiseYieldCurve</t>
  </si>
  <si>
    <t>ObjectOverwrite</t>
  </si>
  <si>
    <t>Trigger</t>
  </si>
  <si>
    <t>Permanent</t>
  </si>
  <si>
    <t>RateHelperPrefix</t>
  </si>
  <si>
    <t>SwapFixedFreq</t>
  </si>
  <si>
    <t>6L</t>
  </si>
  <si>
    <t>IborType</t>
  </si>
  <si>
    <t>IndexTenor</t>
  </si>
  <si>
    <t>Months</t>
  </si>
  <si>
    <t>Currency</t>
  </si>
  <si>
    <t>General Settings</t>
  </si>
  <si>
    <t>3M</t>
  </si>
  <si>
    <t>2M</t>
  </si>
  <si>
    <t>1M</t>
  </si>
  <si>
    <t>SW</t>
  </si>
  <si>
    <t>ON</t>
  </si>
  <si>
    <t>Quote Object ID</t>
  </si>
  <si>
    <t>Index</t>
  </si>
  <si>
    <t>STD</t>
  </si>
  <si>
    <t>_Quote</t>
  </si>
  <si>
    <t>QuoteSuffix</t>
  </si>
  <si>
    <t>Libor</t>
  </si>
  <si>
    <t>FamilyName</t>
  </si>
  <si>
    <t>ADDITIONAL SETTINGS</t>
  </si>
  <si>
    <t>FileOverwrite</t>
  </si>
  <si>
    <t>SerializationPath</t>
  </si>
  <si>
    <t>Serialize</t>
  </si>
  <si>
    <t>GENERAL SETTINGS</t>
  </si>
  <si>
    <t>ConvAdj Quote Object ID</t>
  </si>
  <si>
    <t>Future Code</t>
  </si>
  <si>
    <t>Main Cycle</t>
  </si>
  <si>
    <t>Modified Following</t>
  </si>
  <si>
    <t>0D</t>
  </si>
  <si>
    <t>Spread</t>
  </si>
  <si>
    <t>Day Count Convention</t>
  </si>
  <si>
    <t>Business Day Convention</t>
  </si>
  <si>
    <t>Freq</t>
  </si>
  <si>
    <t>Fwd start</t>
  </si>
  <si>
    <t>Discounting2</t>
  </si>
  <si>
    <t>Discounting</t>
  </si>
  <si>
    <t>Actual/365 (Fixed)</t>
  </si>
  <si>
    <t>MoneyMarketDayCounter</t>
  </si>
  <si>
    <t>BondBasisDayCounter</t>
  </si>
  <si>
    <t>Extrapolation</t>
  </si>
  <si>
    <t>Instruments</t>
  </si>
  <si>
    <t>Instruments Selected</t>
  </si>
  <si>
    <t>#</t>
  </si>
  <si>
    <t>Future Type</t>
  </si>
  <si>
    <t>Future Date</t>
  </si>
  <si>
    <t>IMM</t>
  </si>
  <si>
    <t>Settl Days</t>
  </si>
  <si>
    <t>Maturity Date</t>
  </si>
  <si>
    <t>AllDepos</t>
  </si>
  <si>
    <t>Day Counter</t>
  </si>
  <si>
    <t>LCH Maturity Date</t>
  </si>
  <si>
    <t>LCH Quote</t>
  </si>
  <si>
    <t>QL Quote</t>
  </si>
  <si>
    <t>QL Maturity Date</t>
  </si>
  <si>
    <t>Instruments = REP00078</t>
  </si>
  <si>
    <t>Curve</t>
  </si>
  <si>
    <t>LCH Zero</t>
  </si>
  <si>
    <t>QL Zero</t>
  </si>
  <si>
    <t>LCH Discount</t>
  </si>
  <si>
    <t>QL Discount</t>
  </si>
  <si>
    <t>Curve (Linear on Zero) Analysis = REP00079</t>
  </si>
  <si>
    <t>LCH Quote Overwrite</t>
  </si>
  <si>
    <t>LCHlinear</t>
  </si>
  <si>
    <t>_linearLCH</t>
  </si>
  <si>
    <t>LCHQuoteSuffix</t>
  </si>
  <si>
    <t>_LCHQuote</t>
  </si>
  <si>
    <t>Pillar Date</t>
  </si>
  <si>
    <t>USD</t>
  </si>
  <si>
    <t>JOIN CALENDAR</t>
  </si>
  <si>
    <t>JoinCalendarRule</t>
  </si>
  <si>
    <t>GBCalendar</t>
  </si>
  <si>
    <t>USCalendar</t>
  </si>
  <si>
    <t>JoinCalendar</t>
  </si>
  <si>
    <t>JoinHolidays</t>
  </si>
  <si>
    <t>NullCalendar</t>
  </si>
  <si>
    <t>UnitedStates::Settlement</t>
  </si>
  <si>
    <t>AM</t>
  </si>
  <si>
    <t>UsdFedFunds</t>
  </si>
  <si>
    <t>TN</t>
  </si>
  <si>
    <t>Actual/360</t>
  </si>
  <si>
    <t>3L</t>
  </si>
  <si>
    <t>USD_LIBOR_EOD</t>
  </si>
</sst>
</file>

<file path=xl/styles.xml><?xml version="1.0" encoding="utf-8"?>
<styleSheet xmlns="http://schemas.openxmlformats.org/spreadsheetml/2006/main" xmlns:mc="http://schemas.openxmlformats.org/markup-compatibility/2006" xmlns:x14ac="http://schemas.microsoft.com/office/spreadsheetml/2009/9/ac" mc:Ignorable="x14ac">
  <numFmts count="19">
    <numFmt numFmtId="43" formatCode="_(* #,##0.00_);_(* \(#,##0.00\);_(* &quot;-&quot;??_);_(@_)"/>
    <numFmt numFmtId="164" formatCode="ddd\,\ d\-mmm\-yyyy"/>
    <numFmt numFmtId="165" formatCode="0.0000%"/>
    <numFmt numFmtId="166" formatCode="0.0000"/>
    <numFmt numFmtId="167" formatCode="ddd\,\ dd\-mmm\-yyyy"/>
    <numFmt numFmtId="168" formatCode="0.000000000"/>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 numFmtId="177" formatCode="0.00000%"/>
    <numFmt numFmtId="178" formatCode="0.0000000"/>
    <numFmt numFmtId="179" formatCode="0.000000"/>
    <numFmt numFmtId="180" formatCode="dd\-mmm\-yy"/>
    <numFmt numFmtId="181" formatCode="0.E+00"/>
  </numFmts>
  <fonts count="23"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b/>
      <sz val="8"/>
      <name val="Arial"/>
      <family val="2"/>
    </font>
    <font>
      <sz val="8"/>
      <color indexed="10"/>
      <name val="Arial"/>
      <family val="2"/>
    </font>
    <font>
      <sz val="14"/>
      <name val="Arial"/>
      <family val="2"/>
    </font>
    <font>
      <i/>
      <sz val="8"/>
      <name val="Courier New"/>
      <family val="3"/>
    </font>
    <font>
      <sz val="10"/>
      <name val="Helv"/>
    </font>
    <font>
      <sz val="12"/>
      <name val="Helv"/>
    </font>
    <font>
      <b/>
      <sz val="12"/>
      <color indexed="16"/>
      <name val="MS Sans Serif"/>
      <family val="2"/>
    </font>
    <font>
      <sz val="8"/>
      <name val="Arial"/>
      <family val="2"/>
    </font>
    <font>
      <sz val="10"/>
      <name val="MS Sans Serif"/>
      <family val="2"/>
    </font>
    <font>
      <sz val="8"/>
      <name val="Microsoft Sans Serif"/>
      <family val="2"/>
    </font>
    <font>
      <sz val="8"/>
      <name val="MS Sans Serif"/>
      <family val="2"/>
    </font>
    <font>
      <b/>
      <u/>
      <sz val="8"/>
      <name val="Courier New"/>
      <family val="3"/>
    </font>
    <font>
      <sz val="8"/>
      <color indexed="9"/>
      <name val="Courier New"/>
      <family val="3"/>
    </font>
    <font>
      <sz val="8"/>
      <color theme="1"/>
      <name val="Courier New"/>
      <family val="3"/>
    </font>
    <font>
      <sz val="8"/>
      <color rgb="FFFF0000"/>
      <name val="Arial"/>
      <family val="2"/>
    </font>
  </fonts>
  <fills count="14">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22"/>
        <bgColor indexed="64"/>
      </patternFill>
    </fill>
    <fill>
      <patternFill patternType="solid">
        <fgColor indexed="65"/>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
      <patternFill patternType="solid">
        <fgColor theme="8" tint="0.59999389629810485"/>
        <bgColor indexed="64"/>
      </patternFill>
    </fill>
    <fill>
      <patternFill patternType="gray0625">
        <fgColor indexed="22"/>
        <bgColor theme="8" tint="0.79998168889431442"/>
      </patternFill>
    </fill>
    <fill>
      <patternFill patternType="solid">
        <fgColor theme="8" tint="0.79998168889431442"/>
        <bgColor indexed="64"/>
      </patternFill>
    </fill>
    <fill>
      <patternFill patternType="solid">
        <fgColor theme="0" tint="-0.249977111117893"/>
        <bgColor indexed="64"/>
      </patternFill>
    </fill>
    <fill>
      <patternFill patternType="gray0625">
        <fgColor indexed="22"/>
        <bgColor theme="8" tint="0.59999389629810485"/>
      </patternFill>
    </fill>
  </fills>
  <borders count="43">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thin">
        <color indexed="64"/>
      </left>
      <right/>
      <top style="medium">
        <color indexed="64"/>
      </top>
      <bottom style="medium">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2" fillId="0" borderId="0" applyFont="0" applyFill="0" applyBorder="0" applyAlignment="0" applyProtection="0"/>
    <xf numFmtId="40" fontId="12" fillId="0" borderId="0" applyFont="0" applyFill="0" applyBorder="0" applyAlignment="0" applyProtection="0"/>
    <xf numFmtId="174" fontId="13" fillId="0" borderId="0"/>
    <xf numFmtId="175" fontId="14" fillId="6" borderId="0">
      <alignment horizontal="center" vertical="center"/>
    </xf>
    <xf numFmtId="176" fontId="12" fillId="0" borderId="0" applyFont="0" applyFill="0" applyBorder="0" applyAlignment="0" applyProtection="0"/>
    <xf numFmtId="176" fontId="12" fillId="0" borderId="0" applyFont="0" applyFill="0" applyBorder="0" applyAlignment="0" applyProtection="0"/>
    <xf numFmtId="0" fontId="15" fillId="0" borderId="0"/>
  </cellStyleXfs>
  <cellXfs count="277">
    <xf numFmtId="0" fontId="0" fillId="0" borderId="0" xfId="0"/>
    <xf numFmtId="164" fontId="2" fillId="2" borderId="3" xfId="1" applyNumberFormat="1" applyFont="1" applyFill="1" applyBorder="1" applyAlignment="1">
      <alignment horizontal="right"/>
    </xf>
    <xf numFmtId="164" fontId="2" fillId="2" borderId="0" xfId="1" applyNumberFormat="1" applyFont="1" applyFill="1" applyBorder="1" applyAlignment="1">
      <alignment horizontal="right"/>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164" fontId="2" fillId="2" borderId="5" xfId="1" applyNumberFormat="1" applyFont="1" applyFill="1" applyBorder="1" applyAlignment="1">
      <alignment horizontal="right"/>
    </xf>
    <xf numFmtId="164" fontId="2" fillId="2" borderId="6" xfId="1" applyNumberFormat="1" applyFont="1" applyFill="1" applyBorder="1" applyAlignment="1">
      <alignment horizontal="right"/>
    </xf>
    <xf numFmtId="0" fontId="2" fillId="2" borderId="6" xfId="1" applyFont="1" applyFill="1" applyBorder="1" applyAlignment="1">
      <alignment horizontal="center"/>
    </xf>
    <xf numFmtId="165" fontId="2" fillId="2" borderId="6" xfId="2" applyNumberFormat="1" applyFont="1" applyFill="1" applyBorder="1" applyAlignment="1">
      <alignment horizontal="right"/>
    </xf>
    <xf numFmtId="0" fontId="2" fillId="2" borderId="6" xfId="1" applyFont="1" applyFill="1" applyBorder="1" applyAlignment="1">
      <alignment horizontal="left"/>
    </xf>
    <xf numFmtId="166" fontId="2" fillId="2" borderId="0" xfId="1" applyNumberFormat="1" applyFont="1" applyFill="1" applyBorder="1" applyAlignment="1">
      <alignment horizontal="right"/>
    </xf>
    <xf numFmtId="0" fontId="2" fillId="2" borderId="15" xfId="1" applyFont="1" applyFill="1" applyBorder="1" applyAlignment="1"/>
    <xf numFmtId="0" fontId="3" fillId="4" borderId="19" xfId="1" applyFont="1" applyFill="1" applyBorder="1" applyAlignment="1">
      <alignment horizontal="right"/>
    </xf>
    <xf numFmtId="0" fontId="2" fillId="5" borderId="18" xfId="1" applyFont="1" applyFill="1" applyBorder="1" applyAlignment="1">
      <alignment horizontal="center"/>
    </xf>
    <xf numFmtId="3" fontId="2" fillId="5" borderId="18" xfId="1" applyNumberFormat="1" applyFont="1" applyFill="1" applyBorder="1" applyAlignment="1">
      <alignment horizontal="center"/>
    </xf>
    <xf numFmtId="0" fontId="5" fillId="2" borderId="11" xfId="3" applyFont="1" applyFill="1" applyBorder="1"/>
    <xf numFmtId="0" fontId="5" fillId="2" borderId="12" xfId="3" applyFont="1" applyFill="1" applyBorder="1"/>
    <xf numFmtId="0" fontId="5" fillId="2" borderId="13" xfId="3" applyFont="1" applyFill="1" applyBorder="1"/>
    <xf numFmtId="0" fontId="5" fillId="2" borderId="14" xfId="3" applyFont="1" applyFill="1" applyBorder="1"/>
    <xf numFmtId="0" fontId="5" fillId="2" borderId="0" xfId="3" applyFont="1" applyFill="1" applyBorder="1"/>
    <xf numFmtId="167" fontId="5" fillId="2" borderId="25" xfId="1" applyNumberFormat="1" applyFont="1" applyFill="1" applyBorder="1" applyAlignment="1">
      <alignment horizontal="right"/>
    </xf>
    <xf numFmtId="0" fontId="5" fillId="2" borderId="15" xfId="3" applyFont="1" applyFill="1" applyBorder="1"/>
    <xf numFmtId="0" fontId="5" fillId="2" borderId="3" xfId="1" applyFont="1" applyFill="1" applyBorder="1" applyAlignment="1">
      <alignment horizontal="center"/>
    </xf>
    <xf numFmtId="164" fontId="5" fillId="2" borderId="26" xfId="1" applyNumberFormat="1" applyFont="1" applyFill="1" applyBorder="1" applyAlignment="1">
      <alignment horizontal="right"/>
    </xf>
    <xf numFmtId="164" fontId="5" fillId="2" borderId="27" xfId="1" applyNumberFormat="1" applyFont="1" applyFill="1" applyBorder="1" applyAlignment="1">
      <alignment horizontal="right"/>
    </xf>
    <xf numFmtId="169" fontId="5" fillId="2" borderId="0" xfId="3" applyNumberFormat="1" applyFont="1" applyFill="1" applyBorder="1" applyAlignment="1">
      <alignment horizontal="center"/>
    </xf>
    <xf numFmtId="0" fontId="5" fillId="5" borderId="1" xfId="1" applyFont="1" applyFill="1" applyBorder="1" applyAlignment="1">
      <alignment horizontal="center"/>
    </xf>
    <xf numFmtId="0" fontId="8" fillId="4" borderId="25" xfId="1" applyFont="1" applyFill="1" applyBorder="1" applyAlignment="1">
      <alignment horizontal="right"/>
    </xf>
    <xf numFmtId="0" fontId="5" fillId="5" borderId="3" xfId="1" applyFont="1" applyFill="1" applyBorder="1" applyAlignment="1">
      <alignment horizontal="center"/>
    </xf>
    <xf numFmtId="0" fontId="8" fillId="4" borderId="26" xfId="1" applyFont="1" applyFill="1" applyBorder="1" applyAlignment="1">
      <alignment horizontal="right"/>
    </xf>
    <xf numFmtId="11" fontId="5" fillId="5" borderId="3" xfId="1" applyNumberFormat="1" applyFont="1" applyFill="1" applyBorder="1" applyAlignment="1">
      <alignment horizontal="center"/>
    </xf>
    <xf numFmtId="0" fontId="5" fillId="2" borderId="3" xfId="3" applyFont="1" applyFill="1" applyBorder="1" applyAlignment="1">
      <alignment horizontal="center"/>
    </xf>
    <xf numFmtId="3" fontId="5" fillId="5" borderId="3" xfId="1" applyNumberFormat="1" applyFont="1" applyFill="1" applyBorder="1" applyAlignment="1">
      <alignment horizontal="center"/>
    </xf>
    <xf numFmtId="170" fontId="5" fillId="5" borderId="5" xfId="1" applyNumberFormat="1" applyFont="1" applyFill="1" applyBorder="1" applyAlignment="1">
      <alignment horizontal="center"/>
    </xf>
    <xf numFmtId="0" fontId="8" fillId="4" borderId="27" xfId="1" applyFont="1" applyFill="1" applyBorder="1" applyAlignment="1">
      <alignment horizontal="right"/>
    </xf>
    <xf numFmtId="0" fontId="5" fillId="2" borderId="1" xfId="1" applyFont="1" applyFill="1" applyBorder="1" applyAlignment="1">
      <alignment horizontal="center"/>
    </xf>
    <xf numFmtId="0" fontId="5" fillId="4" borderId="25" xfId="1" applyFont="1" applyFill="1" applyBorder="1"/>
    <xf numFmtId="171" fontId="5" fillId="2" borderId="3" xfId="1" applyNumberFormat="1" applyFont="1" applyFill="1" applyBorder="1" applyAlignment="1">
      <alignment horizontal="center"/>
    </xf>
    <xf numFmtId="0" fontId="5" fillId="4" borderId="26" xfId="1" applyFont="1" applyFill="1" applyBorder="1"/>
    <xf numFmtId="0" fontId="5" fillId="4" borderId="26" xfId="3" applyFont="1" applyFill="1" applyBorder="1"/>
    <xf numFmtId="0" fontId="5" fillId="4" borderId="25" xfId="3" applyFont="1" applyFill="1" applyBorder="1"/>
    <xf numFmtId="0" fontId="5" fillId="4" borderId="27" xfId="3" applyFont="1" applyFill="1" applyBorder="1"/>
    <xf numFmtId="0" fontId="5" fillId="2" borderId="5" xfId="3" applyFont="1" applyFill="1" applyBorder="1" applyAlignment="1">
      <alignment horizontal="center"/>
    </xf>
    <xf numFmtId="0" fontId="8" fillId="2" borderId="0" xfId="3" applyFont="1" applyFill="1" applyBorder="1"/>
    <xf numFmtId="0" fontId="2" fillId="2" borderId="12" xfId="1" applyFont="1" applyFill="1" applyBorder="1"/>
    <xf numFmtId="0" fontId="2" fillId="2" borderId="11" xfId="1" applyFont="1" applyFill="1" applyBorder="1"/>
    <xf numFmtId="0" fontId="2" fillId="2" borderId="0" xfId="1" applyFont="1" applyFill="1" applyBorder="1" applyAlignment="1">
      <alignment horizontal="center"/>
    </xf>
    <xf numFmtId="0" fontId="2" fillId="2" borderId="13" xfId="1" applyFont="1" applyFill="1" applyBorder="1"/>
    <xf numFmtId="0" fontId="2" fillId="2" borderId="14" xfId="1" applyFont="1" applyFill="1" applyBorder="1"/>
    <xf numFmtId="0" fontId="2" fillId="2" borderId="15" xfId="1" applyFont="1" applyFill="1" applyBorder="1" applyAlignment="1">
      <alignment horizontal="center"/>
    </xf>
    <xf numFmtId="0" fontId="2" fillId="2" borderId="0" xfId="1" applyFont="1" applyFill="1" applyBorder="1"/>
    <xf numFmtId="0" fontId="2" fillId="2" borderId="15" xfId="1" applyFont="1" applyFill="1" applyBorder="1"/>
    <xf numFmtId="0" fontId="1" fillId="2" borderId="11" xfId="1" applyFill="1" applyBorder="1"/>
    <xf numFmtId="0" fontId="1" fillId="2" borderId="12" xfId="1" applyFill="1" applyBorder="1"/>
    <xf numFmtId="0" fontId="1" fillId="2" borderId="13" xfId="1" applyFill="1" applyBorder="1"/>
    <xf numFmtId="0" fontId="16" fillId="2" borderId="14" xfId="1" applyFont="1" applyFill="1" applyBorder="1"/>
    <xf numFmtId="0" fontId="18" fillId="4" borderId="8" xfId="1" applyFont="1" applyFill="1" applyBorder="1"/>
    <xf numFmtId="0" fontId="16" fillId="2" borderId="15" xfId="1" applyFont="1" applyFill="1" applyBorder="1"/>
    <xf numFmtId="0" fontId="16" fillId="2" borderId="0" xfId="1" applyFont="1" applyFill="1" applyBorder="1"/>
    <xf numFmtId="0" fontId="17" fillId="2" borderId="11" xfId="1" applyFont="1" applyFill="1" applyBorder="1"/>
    <xf numFmtId="0" fontId="17" fillId="2" borderId="12" xfId="1" applyFont="1" applyFill="1" applyBorder="1"/>
    <xf numFmtId="0" fontId="17" fillId="2" borderId="13" xfId="1" applyFont="1" applyFill="1" applyBorder="1"/>
    <xf numFmtId="15" fontId="17" fillId="2" borderId="14" xfId="1" applyNumberFormat="1" applyFont="1" applyFill="1" applyBorder="1"/>
    <xf numFmtId="0" fontId="17" fillId="4" borderId="8" xfId="1" applyNumberFormat="1" applyFont="1" applyFill="1" applyBorder="1"/>
    <xf numFmtId="0" fontId="17" fillId="2" borderId="15" xfId="1" applyFont="1" applyFill="1" applyBorder="1"/>
    <xf numFmtId="0" fontId="17" fillId="2" borderId="14" xfId="1" applyFont="1" applyFill="1" applyBorder="1"/>
    <xf numFmtId="0" fontId="17" fillId="2" borderId="0" xfId="1" applyFont="1" applyFill="1" applyBorder="1"/>
    <xf numFmtId="0" fontId="5" fillId="7" borderId="0" xfId="3" applyFont="1" applyFill="1"/>
    <xf numFmtId="0" fontId="15" fillId="7" borderId="0" xfId="10" applyFill="1"/>
    <xf numFmtId="167" fontId="5" fillId="2" borderId="26" xfId="1" applyNumberFormat="1" applyFont="1" applyFill="1" applyBorder="1" applyAlignment="1">
      <alignment horizontal="right"/>
    </xf>
    <xf numFmtId="168" fontId="5" fillId="2" borderId="27" xfId="1" applyNumberFormat="1" applyFont="1" applyFill="1" applyBorder="1" applyAlignment="1">
      <alignment horizontal="center"/>
    </xf>
    <xf numFmtId="0" fontId="5" fillId="2" borderId="26" xfId="1" applyFont="1" applyFill="1" applyBorder="1" applyAlignment="1">
      <alignment horizontal="center"/>
    </xf>
    <xf numFmtId="0" fontId="5" fillId="2" borderId="26" xfId="1" applyFont="1" applyFill="1" applyBorder="1" applyAlignment="1">
      <alignment horizontal="left"/>
    </xf>
    <xf numFmtId="0" fontId="20" fillId="2" borderId="15" xfId="1" applyFont="1" applyFill="1" applyBorder="1"/>
    <xf numFmtId="0" fontId="3" fillId="2" borderId="2" xfId="1" applyFont="1" applyFill="1" applyBorder="1" applyAlignment="1">
      <alignment horizontal="center"/>
    </xf>
    <xf numFmtId="0" fontId="2" fillId="2" borderId="25" xfId="1" applyFont="1" applyFill="1" applyBorder="1" applyAlignment="1">
      <alignment horizontal="center"/>
    </xf>
    <xf numFmtId="0" fontId="2" fillId="2" borderId="25" xfId="1" quotePrefix="1" applyFont="1" applyFill="1" applyBorder="1" applyAlignment="1">
      <alignment horizontal="center"/>
    </xf>
    <xf numFmtId="0" fontId="2" fillId="2" borderId="2" xfId="2" applyNumberFormat="1" applyFont="1" applyFill="1" applyBorder="1" applyAlignment="1">
      <alignment horizontal="left"/>
    </xf>
    <xf numFmtId="0" fontId="20" fillId="2" borderId="13" xfId="1" applyFont="1" applyFill="1" applyBorder="1"/>
    <xf numFmtId="0" fontId="20" fillId="2" borderId="12" xfId="1" applyFont="1" applyFill="1" applyBorder="1"/>
    <xf numFmtId="0" fontId="3" fillId="3" borderId="24" xfId="1" applyFont="1" applyFill="1" applyBorder="1" applyAlignment="1">
      <alignment horizontal="center" vertical="center" wrapText="1"/>
    </xf>
    <xf numFmtId="166" fontId="2" fillId="2" borderId="6" xfId="1" applyNumberFormat="1" applyFont="1" applyFill="1" applyBorder="1" applyAlignment="1">
      <alignment horizontal="right"/>
    </xf>
    <xf numFmtId="0" fontId="2" fillId="2" borderId="4" xfId="1" applyFont="1" applyFill="1" applyBorder="1" applyAlignment="1">
      <alignment horizontal="left"/>
    </xf>
    <xf numFmtId="0" fontId="2" fillId="2" borderId="7" xfId="1" applyFont="1" applyFill="1" applyBorder="1" applyAlignment="1">
      <alignment horizontal="left"/>
    </xf>
    <xf numFmtId="0" fontId="2" fillId="2" borderId="2" xfId="1" applyFont="1" applyFill="1" applyBorder="1" applyAlignment="1">
      <alignment horizontal="left"/>
    </xf>
    <xf numFmtId="0" fontId="11" fillId="2" borderId="8" xfId="1" applyFont="1" applyFill="1" applyBorder="1" applyAlignment="1">
      <alignment horizontal="left" vertical="center"/>
    </xf>
    <xf numFmtId="0" fontId="19" fillId="2" borderId="14" xfId="1" applyFont="1" applyFill="1" applyBorder="1"/>
    <xf numFmtId="0" fontId="2" fillId="2" borderId="8" xfId="1" applyFont="1" applyFill="1" applyBorder="1"/>
    <xf numFmtId="0" fontId="2" fillId="0" borderId="30" xfId="1" applyFont="1" applyBorder="1" applyAlignment="1">
      <alignment horizontal="center"/>
    </xf>
    <xf numFmtId="0" fontId="2" fillId="0" borderId="12" xfId="1" applyFont="1" applyBorder="1" applyAlignment="1">
      <alignment horizontal="center"/>
    </xf>
    <xf numFmtId="0" fontId="2" fillId="2" borderId="12" xfId="1" applyFont="1" applyFill="1" applyBorder="1" applyAlignment="1">
      <alignment horizontal="left"/>
    </xf>
    <xf numFmtId="0" fontId="2" fillId="2" borderId="11" xfId="1" applyFont="1" applyFill="1" applyBorder="1" applyAlignment="1">
      <alignment horizontal="left"/>
    </xf>
    <xf numFmtId="0" fontId="2" fillId="2" borderId="12" xfId="1" applyFont="1" applyFill="1" applyBorder="1" applyAlignment="1">
      <alignment horizontal="center"/>
    </xf>
    <xf numFmtId="0" fontId="2" fillId="0" borderId="12" xfId="1" applyFont="1" applyBorder="1"/>
    <xf numFmtId="0" fontId="3" fillId="4" borderId="33" xfId="1" applyFont="1" applyFill="1" applyBorder="1" applyAlignment="1">
      <alignment horizontal="right"/>
    </xf>
    <xf numFmtId="3" fontId="2" fillId="5" borderId="34" xfId="1" applyNumberFormat="1" applyFont="1" applyFill="1" applyBorder="1" applyAlignment="1">
      <alignment horizontal="center"/>
    </xf>
    <xf numFmtId="0" fontId="3" fillId="4" borderId="17" xfId="1" applyFont="1" applyFill="1" applyBorder="1" applyAlignment="1">
      <alignment horizontal="right"/>
    </xf>
    <xf numFmtId="180" fontId="2" fillId="2" borderId="25" xfId="1" quotePrefix="1" applyNumberFormat="1" applyFont="1" applyFill="1" applyBorder="1" applyAlignment="1">
      <alignment horizontal="center"/>
    </xf>
    <xf numFmtId="173" fontId="2" fillId="8" borderId="25" xfId="1" applyNumberFormat="1" applyFont="1" applyFill="1" applyBorder="1" applyAlignment="1">
      <alignment horizontal="right"/>
    </xf>
    <xf numFmtId="0" fontId="3" fillId="2" borderId="7" xfId="1" applyFont="1" applyFill="1" applyBorder="1" applyAlignment="1">
      <alignment horizontal="center"/>
    </xf>
    <xf numFmtId="0" fontId="2" fillId="2" borderId="27" xfId="1" applyFont="1" applyFill="1" applyBorder="1" applyAlignment="1">
      <alignment horizontal="center"/>
    </xf>
    <xf numFmtId="0" fontId="2" fillId="2" borderId="27" xfId="1" quotePrefix="1" applyFont="1" applyFill="1" applyBorder="1" applyAlignment="1">
      <alignment horizontal="center"/>
    </xf>
    <xf numFmtId="180" fontId="2" fillId="2" borderId="27" xfId="1" quotePrefix="1" applyNumberFormat="1" applyFont="1" applyFill="1" applyBorder="1" applyAlignment="1">
      <alignment horizontal="center"/>
    </xf>
    <xf numFmtId="0" fontId="2" fillId="2" borderId="7" xfId="2" applyNumberFormat="1" applyFont="1" applyFill="1" applyBorder="1" applyAlignment="1">
      <alignment horizontal="left"/>
    </xf>
    <xf numFmtId="0" fontId="3" fillId="2" borderId="4" xfId="1" applyFont="1" applyFill="1" applyBorder="1" applyAlignment="1">
      <alignment horizontal="center"/>
    </xf>
    <xf numFmtId="0" fontId="2" fillId="2" borderId="26" xfId="1" applyFont="1" applyFill="1" applyBorder="1" applyAlignment="1">
      <alignment horizontal="center"/>
    </xf>
    <xf numFmtId="0" fontId="2" fillId="2" borderId="26" xfId="1" quotePrefix="1" applyFont="1" applyFill="1" applyBorder="1" applyAlignment="1">
      <alignment horizontal="center"/>
    </xf>
    <xf numFmtId="180" fontId="2" fillId="2" borderId="26" xfId="1" quotePrefix="1" applyNumberFormat="1" applyFont="1" applyFill="1" applyBorder="1" applyAlignment="1">
      <alignment horizontal="center"/>
    </xf>
    <xf numFmtId="0" fontId="2" fillId="2" borderId="4" xfId="2" applyNumberFormat="1" applyFont="1" applyFill="1" applyBorder="1" applyAlignment="1">
      <alignment horizontal="left"/>
    </xf>
    <xf numFmtId="0" fontId="2" fillId="2" borderId="27" xfId="1" applyFont="1" applyFill="1" applyBorder="1" applyAlignment="1">
      <alignment horizontal="right"/>
    </xf>
    <xf numFmtId="0" fontId="2" fillId="8" borderId="27" xfId="1" applyFont="1" applyFill="1" applyBorder="1" applyAlignment="1">
      <alignment horizontal="right"/>
    </xf>
    <xf numFmtId="173" fontId="2" fillId="8" borderId="27" xfId="1" applyNumberFormat="1" applyFont="1" applyFill="1" applyBorder="1" applyAlignment="1">
      <alignment horizontal="right"/>
    </xf>
    <xf numFmtId="0" fontId="2" fillId="8" borderId="27" xfId="1" applyNumberFormat="1" applyFont="1" applyFill="1" applyBorder="1" applyAlignment="1"/>
    <xf numFmtId="0" fontId="2" fillId="2" borderId="26" xfId="1" applyFont="1" applyFill="1" applyBorder="1" applyAlignment="1">
      <alignment horizontal="right"/>
    </xf>
    <xf numFmtId="0" fontId="2" fillId="8" borderId="26" xfId="1" applyFont="1" applyFill="1" applyBorder="1" applyAlignment="1">
      <alignment horizontal="right"/>
    </xf>
    <xf numFmtId="173" fontId="2" fillId="8" borderId="26" xfId="1" applyNumberFormat="1" applyFont="1" applyFill="1" applyBorder="1" applyAlignment="1">
      <alignment horizontal="right"/>
    </xf>
    <xf numFmtId="0" fontId="2" fillId="8" borderId="26" xfId="1" applyNumberFormat="1" applyFont="1" applyFill="1" applyBorder="1" applyAlignment="1"/>
    <xf numFmtId="0" fontId="2" fillId="2" borderId="25" xfId="1" applyFont="1" applyFill="1" applyBorder="1" applyAlignment="1">
      <alignment horizontal="right"/>
    </xf>
    <xf numFmtId="0" fontId="2" fillId="8" borderId="25" xfId="1" applyFont="1" applyFill="1" applyBorder="1" applyAlignment="1">
      <alignment horizontal="right"/>
    </xf>
    <xf numFmtId="0" fontId="2" fillId="8" borderId="25" xfId="1" applyNumberFormat="1" applyFont="1" applyFill="1" applyBorder="1" applyAlignment="1"/>
    <xf numFmtId="0" fontId="2" fillId="2" borderId="26" xfId="1" applyNumberFormat="1" applyFont="1" applyFill="1" applyBorder="1" applyAlignment="1">
      <alignment horizontal="center"/>
    </xf>
    <xf numFmtId="165" fontId="2" fillId="2" borderId="26" xfId="1" applyNumberFormat="1" applyFont="1" applyFill="1" applyBorder="1" applyAlignment="1"/>
    <xf numFmtId="0" fontId="2" fillId="2" borderId="25" xfId="1" applyNumberFormat="1" applyFont="1" applyFill="1" applyBorder="1" applyAlignment="1">
      <alignment horizontal="center"/>
    </xf>
    <xf numFmtId="165" fontId="2" fillId="2" borderId="25" xfId="1" applyNumberFormat="1" applyFont="1" applyFill="1" applyBorder="1" applyAlignment="1"/>
    <xf numFmtId="0" fontId="2" fillId="8" borderId="5" xfId="1" applyNumberFormat="1" applyFont="1" applyFill="1" applyBorder="1" applyAlignment="1">
      <alignment horizontal="left" vertical="center"/>
    </xf>
    <xf numFmtId="0" fontId="2" fillId="8" borderId="3" xfId="1" applyNumberFormat="1" applyFont="1" applyFill="1" applyBorder="1" applyAlignment="1">
      <alignment horizontal="left" vertical="center"/>
    </xf>
    <xf numFmtId="0" fontId="2" fillId="8" borderId="1" xfId="1" applyNumberFormat="1" applyFont="1" applyFill="1" applyBorder="1" applyAlignment="1">
      <alignment horizontal="left" vertical="center"/>
    </xf>
    <xf numFmtId="0" fontId="2" fillId="0" borderId="12" xfId="1" applyNumberFormat="1" applyFont="1" applyBorder="1" applyAlignment="1">
      <alignment horizontal="left" vertical="center"/>
    </xf>
    <xf numFmtId="165" fontId="2" fillId="8" borderId="5" xfId="2" applyNumberFormat="1" applyFont="1" applyFill="1" applyBorder="1" applyAlignment="1">
      <alignment horizontal="left"/>
    </xf>
    <xf numFmtId="165" fontId="2" fillId="8" borderId="3" xfId="2" applyNumberFormat="1" applyFont="1" applyFill="1" applyBorder="1" applyAlignment="1">
      <alignment horizontal="left"/>
    </xf>
    <xf numFmtId="0" fontId="20" fillId="2" borderId="12" xfId="1" applyFont="1" applyFill="1" applyBorder="1" applyAlignment="1">
      <alignment horizontal="left"/>
    </xf>
    <xf numFmtId="0" fontId="2" fillId="2" borderId="4" xfId="1" applyFont="1" applyFill="1" applyBorder="1" applyAlignment="1"/>
    <xf numFmtId="0" fontId="2" fillId="2" borderId="2" xfId="1" applyFont="1" applyFill="1" applyBorder="1" applyAlignment="1"/>
    <xf numFmtId="0" fontId="2" fillId="2" borderId="3" xfId="1" applyNumberFormat="1" applyFont="1" applyFill="1" applyBorder="1" applyAlignment="1"/>
    <xf numFmtId="0" fontId="2" fillId="2" borderId="1" xfId="1" applyNumberFormat="1" applyFont="1" applyFill="1" applyBorder="1" applyAlignment="1"/>
    <xf numFmtId="173" fontId="2" fillId="2" borderId="3" xfId="2" applyNumberFormat="1" applyFont="1" applyFill="1" applyBorder="1" applyAlignment="1">
      <alignment horizontal="center" vertical="center"/>
    </xf>
    <xf numFmtId="173" fontId="2" fillId="2" borderId="1" xfId="2" applyNumberFormat="1" applyFont="1" applyFill="1" applyBorder="1" applyAlignment="1">
      <alignment horizontal="center" vertical="center"/>
    </xf>
    <xf numFmtId="0" fontId="5" fillId="8" borderId="5" xfId="1" applyFont="1" applyFill="1" applyBorder="1" applyAlignment="1">
      <alignment horizontal="center"/>
    </xf>
    <xf numFmtId="170" fontId="5" fillId="10" borderId="5" xfId="1" quotePrefix="1" applyNumberFormat="1" applyFont="1" applyFill="1" applyBorder="1" applyAlignment="1">
      <alignment horizontal="center"/>
    </xf>
    <xf numFmtId="1" fontId="9" fillId="10" borderId="1" xfId="1" applyNumberFormat="1" applyFont="1" applyFill="1" applyBorder="1" applyAlignment="1">
      <alignment horizontal="left"/>
    </xf>
    <xf numFmtId="171" fontId="17" fillId="10" borderId="9" xfId="1" applyNumberFormat="1" applyFont="1" applyFill="1" applyBorder="1" applyAlignment="1" applyProtection="1">
      <alignment horizontal="center"/>
    </xf>
    <xf numFmtId="171" fontId="17" fillId="10" borderId="9" xfId="1" quotePrefix="1" applyNumberFormat="1" applyFont="1" applyFill="1" applyBorder="1" applyAlignment="1" applyProtection="1">
      <alignment horizontal="center"/>
    </xf>
    <xf numFmtId="171" fontId="17" fillId="10" borderId="9" xfId="1" quotePrefix="1" applyNumberFormat="1" applyFont="1" applyFill="1" applyBorder="1" applyAlignment="1" applyProtection="1">
      <alignment horizontal="left"/>
    </xf>
    <xf numFmtId="0" fontId="3" fillId="9" borderId="8" xfId="1" applyFont="1" applyFill="1" applyBorder="1" applyAlignment="1">
      <alignment horizontal="center" vertical="center" wrapText="1"/>
    </xf>
    <xf numFmtId="0" fontId="11" fillId="2" borderId="12" xfId="1" applyFont="1" applyFill="1" applyBorder="1" applyAlignment="1">
      <alignment horizontal="center" vertical="center"/>
    </xf>
    <xf numFmtId="0" fontId="2" fillId="2" borderId="0" xfId="1" applyNumberFormat="1" applyFont="1" applyFill="1" applyBorder="1" applyAlignment="1">
      <alignment vertical="center" wrapText="1"/>
    </xf>
    <xf numFmtId="0" fontId="2" fillId="2" borderId="29" xfId="1" applyFont="1" applyFill="1" applyBorder="1"/>
    <xf numFmtId="0" fontId="2" fillId="2" borderId="30" xfId="1" applyFont="1" applyFill="1" applyBorder="1"/>
    <xf numFmtId="0" fontId="2" fillId="2" borderId="30" xfId="1" applyFont="1" applyFill="1" applyBorder="1" applyAlignment="1">
      <alignment horizontal="center"/>
    </xf>
    <xf numFmtId="0" fontId="2" fillId="0" borderId="30" xfId="1" applyNumberFormat="1" applyFont="1" applyBorder="1" applyAlignment="1">
      <alignment horizontal="left" vertical="center"/>
    </xf>
    <xf numFmtId="0" fontId="11" fillId="2" borderId="36" xfId="1" applyFont="1" applyFill="1" applyBorder="1" applyAlignment="1">
      <alignment horizontal="center" vertical="center"/>
    </xf>
    <xf numFmtId="0" fontId="2" fillId="0" borderId="30" xfId="1" applyFont="1" applyBorder="1"/>
    <xf numFmtId="0" fontId="2" fillId="2" borderId="28" xfId="1" applyFont="1" applyFill="1" applyBorder="1"/>
    <xf numFmtId="0" fontId="2" fillId="12" borderId="0" xfId="1" applyFont="1" applyFill="1"/>
    <xf numFmtId="178" fontId="2" fillId="12" borderId="0" xfId="1" applyNumberFormat="1" applyFont="1" applyFill="1"/>
    <xf numFmtId="0" fontId="2" fillId="12" borderId="0" xfId="1" applyNumberFormat="1" applyFont="1" applyFill="1" applyAlignment="1">
      <alignment horizontal="left" vertical="center"/>
    </xf>
    <xf numFmtId="0" fontId="2" fillId="12" borderId="0" xfId="1" applyFont="1" applyFill="1" applyBorder="1"/>
    <xf numFmtId="167" fontId="2" fillId="12" borderId="0" xfId="1" applyNumberFormat="1" applyFont="1" applyFill="1"/>
    <xf numFmtId="0" fontId="2" fillId="10" borderId="9" xfId="1" applyNumberFormat="1" applyFont="1" applyFill="1" applyBorder="1" applyAlignment="1" applyProtection="1">
      <alignment horizontal="center" vertical="center"/>
    </xf>
    <xf numFmtId="0" fontId="6" fillId="10" borderId="8" xfId="1" applyNumberFormat="1" applyFont="1" applyFill="1" applyBorder="1" applyAlignment="1" applyProtection="1">
      <alignment vertical="center"/>
    </xf>
    <xf numFmtId="172" fontId="6" fillId="10" borderId="27" xfId="1" applyNumberFormat="1" applyFont="1" applyFill="1" applyBorder="1" applyAlignment="1" applyProtection="1"/>
    <xf numFmtId="172" fontId="6" fillId="10" borderId="26" xfId="1" applyNumberFormat="1" applyFont="1" applyFill="1" applyBorder="1" applyAlignment="1" applyProtection="1"/>
    <xf numFmtId="172" fontId="6" fillId="10" borderId="25" xfId="1" applyNumberFormat="1" applyFont="1" applyFill="1" applyBorder="1" applyAlignment="1" applyProtection="1"/>
    <xf numFmtId="0" fontId="2" fillId="9" borderId="8" xfId="1" applyFont="1" applyFill="1" applyBorder="1" applyAlignment="1">
      <alignment horizontal="center" vertical="center" wrapText="1"/>
    </xf>
    <xf numFmtId="165" fontId="2" fillId="8" borderId="1" xfId="2" applyNumberFormat="1" applyFont="1" applyFill="1" applyBorder="1" applyAlignment="1">
      <alignment horizontal="left"/>
    </xf>
    <xf numFmtId="173" fontId="2" fillId="2" borderId="5" xfId="2" applyNumberFormat="1" applyFont="1" applyFill="1" applyBorder="1" applyAlignment="1">
      <alignment horizontal="center" vertical="center"/>
    </xf>
    <xf numFmtId="165" fontId="2" fillId="2" borderId="27" xfId="2" applyNumberFormat="1" applyFont="1" applyFill="1" applyBorder="1" applyAlignment="1">
      <alignment horizontal="center"/>
    </xf>
    <xf numFmtId="165" fontId="2" fillId="2" borderId="26" xfId="2" applyNumberFormat="1" applyFont="1" applyFill="1" applyBorder="1" applyAlignment="1">
      <alignment horizontal="center"/>
    </xf>
    <xf numFmtId="165" fontId="2" fillId="2" borderId="25" xfId="2" applyNumberFormat="1" applyFont="1" applyFill="1" applyBorder="1" applyAlignment="1">
      <alignment horizontal="center"/>
    </xf>
    <xf numFmtId="0" fontId="3" fillId="9" borderId="10" xfId="1" applyFont="1" applyFill="1" applyBorder="1" applyAlignment="1">
      <alignment horizontal="center" vertical="center" wrapText="1"/>
    </xf>
    <xf numFmtId="0" fontId="3" fillId="9" borderId="9" xfId="1" applyFont="1" applyFill="1" applyBorder="1" applyAlignment="1">
      <alignment horizontal="center" vertical="center" wrapText="1"/>
    </xf>
    <xf numFmtId="0" fontId="2" fillId="10" borderId="8" xfId="1" applyNumberFormat="1" applyFont="1" applyFill="1" applyBorder="1" applyAlignment="1" applyProtection="1">
      <alignment horizontal="center" vertical="center"/>
    </xf>
    <xf numFmtId="0" fontId="6" fillId="10" borderId="8" xfId="1" applyNumberFormat="1" applyFont="1" applyFill="1" applyBorder="1" applyAlignment="1" applyProtection="1">
      <alignment horizontal="left" vertical="center"/>
    </xf>
    <xf numFmtId="172" fontId="6" fillId="10" borderId="5" xfId="1" applyNumberFormat="1" applyFont="1" applyFill="1" applyBorder="1" applyAlignment="1" applyProtection="1">
      <alignment horizontal="left"/>
    </xf>
    <xf numFmtId="172" fontId="6" fillId="10" borderId="3" xfId="1" applyNumberFormat="1" applyFont="1" applyFill="1" applyBorder="1" applyAlignment="1" applyProtection="1">
      <alignment horizontal="left"/>
    </xf>
    <xf numFmtId="172" fontId="6" fillId="10" borderId="1" xfId="1" applyNumberFormat="1" applyFont="1" applyFill="1" applyBorder="1" applyAlignment="1" applyProtection="1">
      <alignment horizontal="left"/>
    </xf>
    <xf numFmtId="0" fontId="19" fillId="2" borderId="30" xfId="1" applyFont="1" applyFill="1" applyBorder="1"/>
    <xf numFmtId="0" fontId="2" fillId="2" borderId="30" xfId="1" applyFont="1" applyFill="1" applyBorder="1" applyAlignment="1">
      <alignment horizontal="left"/>
    </xf>
    <xf numFmtId="0" fontId="2" fillId="0" borderId="30" xfId="1" applyFont="1" applyBorder="1" applyAlignment="1">
      <alignment horizontal="left"/>
    </xf>
    <xf numFmtId="0" fontId="3" fillId="2" borderId="14" xfId="1" applyFont="1" applyFill="1" applyBorder="1" applyAlignment="1">
      <alignment vertical="center" wrapText="1"/>
    </xf>
    <xf numFmtId="0" fontId="2" fillId="12" borderId="0" xfId="1" applyFont="1" applyFill="1" applyAlignment="1">
      <alignment horizontal="left"/>
    </xf>
    <xf numFmtId="179" fontId="2" fillId="12" borderId="0" xfId="1" applyNumberFormat="1" applyFont="1" applyFill="1"/>
    <xf numFmtId="0" fontId="2" fillId="10" borderId="8" xfId="1" applyNumberFormat="1" applyFont="1" applyFill="1" applyBorder="1" applyAlignment="1" applyProtection="1">
      <alignment horizontal="left" vertical="center"/>
    </xf>
    <xf numFmtId="172" fontId="6" fillId="10" borderId="8" xfId="1" applyNumberFormat="1" applyFont="1" applyFill="1" applyBorder="1" applyAlignment="1" applyProtection="1">
      <alignment horizontal="left"/>
    </xf>
    <xf numFmtId="0" fontId="2" fillId="10" borderId="26" xfId="1" applyNumberFormat="1" applyFont="1" applyFill="1" applyBorder="1" applyAlignment="1" applyProtection="1">
      <alignment horizontal="left" vertical="center"/>
    </xf>
    <xf numFmtId="0" fontId="2" fillId="10" borderId="25" xfId="1" applyNumberFormat="1" applyFont="1" applyFill="1" applyBorder="1" applyAlignment="1" applyProtection="1">
      <alignment horizontal="left" vertical="center"/>
    </xf>
    <xf numFmtId="0" fontId="2" fillId="2" borderId="35" xfId="1" applyFont="1" applyFill="1" applyBorder="1" applyAlignment="1">
      <alignment horizontal="left"/>
    </xf>
    <xf numFmtId="166" fontId="2" fillId="2" borderId="35" xfId="1" applyNumberFormat="1" applyFont="1" applyFill="1" applyBorder="1" applyAlignment="1">
      <alignment horizontal="right"/>
    </xf>
    <xf numFmtId="165" fontId="2" fillId="2" borderId="35" xfId="2" applyNumberFormat="1" applyFont="1" applyFill="1" applyBorder="1" applyAlignment="1">
      <alignment horizontal="right"/>
    </xf>
    <xf numFmtId="0" fontId="2" fillId="2" borderId="35" xfId="1" applyFont="1" applyFill="1" applyBorder="1" applyAlignment="1">
      <alignment horizontal="center"/>
    </xf>
    <xf numFmtId="164" fontId="2" fillId="2" borderId="35" xfId="1" applyNumberFormat="1" applyFont="1" applyFill="1" applyBorder="1" applyAlignment="1">
      <alignment horizontal="right"/>
    </xf>
    <xf numFmtId="164" fontId="2" fillId="2" borderId="1" xfId="1" applyNumberFormat="1" applyFont="1" applyFill="1" applyBorder="1" applyAlignment="1">
      <alignment horizontal="right"/>
    </xf>
    <xf numFmtId="0" fontId="2" fillId="8" borderId="29" xfId="1" applyFont="1" applyFill="1" applyBorder="1"/>
    <xf numFmtId="0" fontId="3" fillId="9" borderId="36" xfId="1" applyFont="1" applyFill="1" applyBorder="1" applyAlignment="1">
      <alignment horizontal="center" vertical="center" wrapText="1"/>
    </xf>
    <xf numFmtId="0" fontId="2" fillId="8" borderId="28" xfId="1" applyFont="1" applyFill="1" applyBorder="1"/>
    <xf numFmtId="0" fontId="2" fillId="8" borderId="15" xfId="1" applyFont="1" applyFill="1" applyBorder="1"/>
    <xf numFmtId="0" fontId="2" fillId="8" borderId="14" xfId="1" applyFont="1" applyFill="1" applyBorder="1"/>
    <xf numFmtId="0" fontId="2" fillId="8" borderId="15" xfId="1" applyNumberFormat="1" applyFont="1" applyFill="1" applyBorder="1" applyAlignment="1">
      <alignment horizontal="center"/>
    </xf>
    <xf numFmtId="0" fontId="2" fillId="8" borderId="13" xfId="1" applyFont="1" applyFill="1" applyBorder="1"/>
    <xf numFmtId="0" fontId="2" fillId="8" borderId="32" xfId="1" applyFont="1" applyFill="1" applyBorder="1" applyAlignment="1">
      <alignment horizontal="left"/>
    </xf>
    <xf numFmtId="0" fontId="2" fillId="8" borderId="11" xfId="1" applyFont="1" applyFill="1" applyBorder="1"/>
    <xf numFmtId="166" fontId="2" fillId="12" borderId="0" xfId="1" applyNumberFormat="1" applyFont="1" applyFill="1"/>
    <xf numFmtId="165" fontId="2" fillId="12" borderId="0" xfId="1" applyNumberFormat="1" applyFont="1" applyFill="1"/>
    <xf numFmtId="0" fontId="3" fillId="9" borderId="22" xfId="1" applyFont="1" applyFill="1" applyBorder="1" applyAlignment="1">
      <alignment horizontal="center" vertical="center" wrapText="1"/>
    </xf>
    <xf numFmtId="0" fontId="3" fillId="9" borderId="21" xfId="1" applyFont="1" applyFill="1" applyBorder="1" applyAlignment="1">
      <alignment horizontal="center" vertical="center" wrapText="1"/>
    </xf>
    <xf numFmtId="0" fontId="3" fillId="9" borderId="20" xfId="1" applyFont="1" applyFill="1" applyBorder="1" applyAlignment="1">
      <alignment horizontal="center" vertical="center" wrapText="1"/>
    </xf>
    <xf numFmtId="0" fontId="6" fillId="10" borderId="16" xfId="1" applyFont="1" applyFill="1" applyBorder="1" applyAlignment="1">
      <alignment horizontal="left"/>
    </xf>
    <xf numFmtId="0" fontId="21" fillId="8" borderId="30" xfId="0" applyFont="1" applyFill="1" applyBorder="1"/>
    <xf numFmtId="0" fontId="21" fillId="8" borderId="14" xfId="0" applyFont="1" applyFill="1" applyBorder="1"/>
    <xf numFmtId="0" fontId="21" fillId="12" borderId="0" xfId="0" applyFont="1" applyFill="1"/>
    <xf numFmtId="0" fontId="21" fillId="9" borderId="19" xfId="0" applyFont="1" applyFill="1" applyBorder="1"/>
    <xf numFmtId="0" fontId="21" fillId="9" borderId="8" xfId="0" applyFont="1" applyFill="1" applyBorder="1"/>
    <xf numFmtId="0" fontId="21" fillId="8" borderId="0" xfId="0" applyFont="1" applyFill="1" applyBorder="1"/>
    <xf numFmtId="0" fontId="21" fillId="0" borderId="41" xfId="0" applyFont="1" applyFill="1" applyBorder="1"/>
    <xf numFmtId="167" fontId="2" fillId="0" borderId="26" xfId="1" applyNumberFormat="1" applyFont="1" applyFill="1" applyBorder="1" applyAlignment="1"/>
    <xf numFmtId="165" fontId="21" fillId="0" borderId="26" xfId="0" applyNumberFormat="1" applyFont="1" applyFill="1" applyBorder="1"/>
    <xf numFmtId="181" fontId="21" fillId="11" borderId="26" xfId="0" applyNumberFormat="1" applyFont="1" applyFill="1" applyBorder="1"/>
    <xf numFmtId="0" fontId="21" fillId="0" borderId="26" xfId="0" applyFont="1" applyFill="1" applyBorder="1"/>
    <xf numFmtId="166" fontId="2" fillId="0" borderId="26" xfId="1" applyNumberFormat="1" applyFont="1" applyFill="1" applyBorder="1" applyAlignment="1"/>
    <xf numFmtId="165" fontId="2" fillId="0" borderId="26" xfId="1" applyNumberFormat="1" applyFont="1" applyFill="1" applyBorder="1" applyAlignment="1"/>
    <xf numFmtId="168" fontId="2" fillId="0" borderId="26" xfId="1" applyNumberFormat="1" applyFont="1" applyFill="1" applyBorder="1" applyAlignment="1"/>
    <xf numFmtId="11" fontId="21" fillId="8" borderId="0" xfId="0" applyNumberFormat="1" applyFont="1" applyFill="1" applyBorder="1"/>
    <xf numFmtId="0" fontId="21" fillId="0" borderId="25" xfId="0" applyFont="1" applyFill="1" applyBorder="1"/>
    <xf numFmtId="167" fontId="2" fillId="0" borderId="25" xfId="1" applyNumberFormat="1" applyFont="1" applyFill="1" applyBorder="1" applyAlignment="1"/>
    <xf numFmtId="166" fontId="2" fillId="0" borderId="25" xfId="1" applyNumberFormat="1" applyFont="1" applyFill="1" applyBorder="1" applyAlignment="1"/>
    <xf numFmtId="165" fontId="2" fillId="0" borderId="25" xfId="1" applyNumberFormat="1" applyFont="1" applyFill="1" applyBorder="1" applyAlignment="1"/>
    <xf numFmtId="181" fontId="21" fillId="11" borderId="25" xfId="0" applyNumberFormat="1" applyFont="1" applyFill="1" applyBorder="1"/>
    <xf numFmtId="168" fontId="2" fillId="0" borderId="25" xfId="1" applyNumberFormat="1" applyFont="1" applyFill="1" applyBorder="1" applyAlignment="1"/>
    <xf numFmtId="0" fontId="21" fillId="8" borderId="13" xfId="0" applyFont="1" applyFill="1" applyBorder="1"/>
    <xf numFmtId="0" fontId="21" fillId="8" borderId="12" xfId="0" applyFont="1" applyFill="1" applyBorder="1"/>
    <xf numFmtId="0" fontId="21" fillId="8" borderId="11" xfId="0" applyFont="1" applyFill="1" applyBorder="1"/>
    <xf numFmtId="0" fontId="21" fillId="8" borderId="6" xfId="0" applyFont="1" applyFill="1" applyBorder="1"/>
    <xf numFmtId="167" fontId="2" fillId="8" borderId="6" xfId="1" applyNumberFormat="1" applyFont="1" applyFill="1" applyBorder="1" applyAlignment="1"/>
    <xf numFmtId="165" fontId="21" fillId="8" borderId="6" xfId="0" applyNumberFormat="1" applyFont="1" applyFill="1" applyBorder="1"/>
    <xf numFmtId="181" fontId="21" fillId="8" borderId="6" xfId="0" applyNumberFormat="1" applyFont="1" applyFill="1" applyBorder="1"/>
    <xf numFmtId="167" fontId="2" fillId="8" borderId="0" xfId="1" applyNumberFormat="1" applyFont="1" applyFill="1" applyBorder="1" applyAlignment="1"/>
    <xf numFmtId="165" fontId="21" fillId="8" borderId="0" xfId="0" applyNumberFormat="1" applyFont="1" applyFill="1" applyBorder="1"/>
    <xf numFmtId="181" fontId="21" fillId="8" borderId="0" xfId="0" applyNumberFormat="1" applyFont="1" applyFill="1" applyBorder="1"/>
    <xf numFmtId="43" fontId="2" fillId="12" borderId="0" xfId="1" applyNumberFormat="1" applyFont="1" applyFill="1"/>
    <xf numFmtId="11" fontId="2" fillId="12" borderId="0" xfId="1" applyNumberFormat="1" applyFont="1" applyFill="1"/>
    <xf numFmtId="11" fontId="2" fillId="12" borderId="0" xfId="1" applyNumberFormat="1" applyFont="1" applyFill="1" applyAlignment="1">
      <alignment horizontal="left"/>
    </xf>
    <xf numFmtId="0" fontId="2" fillId="0" borderId="0" xfId="1" applyFont="1" applyFill="1"/>
    <xf numFmtId="165" fontId="2" fillId="0" borderId="0" xfId="1" applyNumberFormat="1" applyFont="1" applyFill="1"/>
    <xf numFmtId="177" fontId="2" fillId="0" borderId="0" xfId="1" applyNumberFormat="1" applyFont="1" applyFill="1"/>
    <xf numFmtId="164" fontId="2" fillId="0" borderId="0" xfId="1" applyNumberFormat="1" applyFont="1" applyFill="1" applyBorder="1" applyAlignment="1"/>
    <xf numFmtId="16" fontId="2" fillId="0" borderId="0" xfId="1" applyNumberFormat="1" applyFont="1" applyFill="1"/>
    <xf numFmtId="0" fontId="2" fillId="0" borderId="0" xfId="1" applyFont="1" applyFill="1" applyAlignment="1">
      <alignment horizontal="left"/>
    </xf>
    <xf numFmtId="0" fontId="2" fillId="0" borderId="15" xfId="1" applyFont="1" applyFill="1" applyBorder="1" applyAlignment="1"/>
    <xf numFmtId="165" fontId="2" fillId="0" borderId="0" xfId="1" applyNumberFormat="1" applyFont="1" applyFill="1" applyBorder="1" applyAlignment="1"/>
    <xf numFmtId="164" fontId="2" fillId="0" borderId="14" xfId="1" applyNumberFormat="1" applyFont="1" applyFill="1" applyBorder="1" applyAlignment="1"/>
    <xf numFmtId="0" fontId="2" fillId="0" borderId="13" xfId="1" applyFont="1" applyFill="1" applyBorder="1" applyAlignment="1"/>
    <xf numFmtId="165" fontId="2" fillId="0" borderId="12" xfId="1" applyNumberFormat="1" applyFont="1" applyFill="1" applyBorder="1" applyAlignment="1"/>
    <xf numFmtId="164" fontId="2" fillId="0" borderId="12" xfId="1" applyNumberFormat="1" applyFont="1" applyFill="1" applyBorder="1" applyAlignment="1"/>
    <xf numFmtId="164" fontId="2" fillId="0" borderId="11" xfId="1" applyNumberFormat="1" applyFont="1" applyFill="1" applyBorder="1" applyAlignment="1"/>
    <xf numFmtId="0" fontId="2" fillId="8" borderId="26" xfId="1" applyFont="1" applyFill="1" applyBorder="1" applyAlignment="1">
      <alignment horizontal="left"/>
    </xf>
    <xf numFmtId="0" fontId="2" fillId="8" borderId="25" xfId="1" applyFont="1" applyFill="1" applyBorder="1" applyAlignment="1">
      <alignment horizontal="left"/>
    </xf>
    <xf numFmtId="0" fontId="3" fillId="8" borderId="8" xfId="1" applyFont="1" applyFill="1" applyBorder="1" applyAlignment="1">
      <alignment vertical="center" wrapText="1"/>
    </xf>
    <xf numFmtId="0" fontId="2" fillId="9" borderId="8" xfId="1" applyNumberFormat="1" applyFont="1" applyFill="1" applyBorder="1" applyAlignment="1">
      <alignment vertical="center" wrapText="1"/>
    </xf>
    <xf numFmtId="0" fontId="22" fillId="2" borderId="12" xfId="3" applyFont="1" applyFill="1" applyBorder="1"/>
    <xf numFmtId="0" fontId="5" fillId="2" borderId="25" xfId="1" applyFont="1" applyFill="1" applyBorder="1" applyAlignment="1">
      <alignment horizontal="center"/>
    </xf>
    <xf numFmtId="0" fontId="3" fillId="9" borderId="42" xfId="1" applyFont="1" applyFill="1" applyBorder="1" applyAlignment="1">
      <alignment horizontal="center" vertical="center" wrapText="1"/>
    </xf>
    <xf numFmtId="0" fontId="10" fillId="9" borderId="24" xfId="3" applyFont="1" applyFill="1" applyBorder="1" applyAlignment="1">
      <alignment horizontal="center"/>
    </xf>
    <xf numFmtId="0" fontId="10" fillId="9" borderId="31" xfId="3" applyFont="1" applyFill="1" applyBorder="1" applyAlignment="1">
      <alignment horizontal="center"/>
    </xf>
    <xf numFmtId="0" fontId="10" fillId="9" borderId="23" xfId="1" applyFont="1" applyFill="1" applyBorder="1" applyAlignment="1"/>
    <xf numFmtId="0" fontId="10" fillId="9" borderId="23" xfId="3" applyFont="1" applyFill="1" applyBorder="1" applyAlignment="1">
      <alignment horizontal="center"/>
    </xf>
    <xf numFmtId="0" fontId="3" fillId="9" borderId="24" xfId="1" applyFont="1" applyFill="1" applyBorder="1" applyAlignment="1">
      <alignment horizontal="center" vertical="center" wrapText="1"/>
    </xf>
    <xf numFmtId="0" fontId="3" fillId="9" borderId="23" xfId="1" applyFont="1" applyFill="1" applyBorder="1" applyAlignment="1">
      <alignment horizontal="center" vertical="center" wrapText="1"/>
    </xf>
    <xf numFmtId="0" fontId="2" fillId="13" borderId="37" xfId="1" applyNumberFormat="1" applyFont="1" applyFill="1" applyBorder="1" applyAlignment="1" applyProtection="1">
      <alignment horizontal="center" vertical="center"/>
    </xf>
    <xf numFmtId="0" fontId="2" fillId="13" borderId="38" xfId="1" applyNumberFormat="1" applyFont="1" applyFill="1" applyBorder="1" applyAlignment="1" applyProtection="1">
      <alignment horizontal="center" vertical="center"/>
    </xf>
    <xf numFmtId="0" fontId="2" fillId="13" borderId="39" xfId="1" applyNumberFormat="1" applyFont="1" applyFill="1" applyBorder="1" applyAlignment="1" applyProtection="1">
      <alignment horizontal="center" vertical="center"/>
    </xf>
    <xf numFmtId="0" fontId="2" fillId="13" borderId="40" xfId="1" applyNumberFormat="1" applyFont="1" applyFill="1" applyBorder="1" applyAlignment="1" applyProtection="1">
      <alignment horizontal="center" vertical="center"/>
    </xf>
    <xf numFmtId="0" fontId="2" fillId="2" borderId="8" xfId="1" applyFont="1" applyFill="1" applyBorder="1" applyAlignment="1">
      <alignment horizontal="right"/>
    </xf>
    <xf numFmtId="0" fontId="2" fillId="8" borderId="8" xfId="1" applyFont="1" applyFill="1" applyBorder="1" applyAlignment="1">
      <alignment horizontal="right"/>
    </xf>
    <xf numFmtId="173" fontId="2" fillId="8" borderId="8" xfId="1" applyNumberFormat="1" applyFont="1" applyFill="1" applyBorder="1" applyAlignment="1">
      <alignment horizontal="right"/>
    </xf>
    <xf numFmtId="0" fontId="2" fillId="8" borderId="9" xfId="1" applyNumberFormat="1" applyFont="1" applyFill="1" applyBorder="1" applyAlignment="1">
      <alignment horizontal="left" vertical="center"/>
    </xf>
    <xf numFmtId="0" fontId="2" fillId="8" borderId="8" xfId="1" applyNumberFormat="1" applyFont="1" applyFill="1" applyBorder="1" applyAlignment="1"/>
    <xf numFmtId="172" fontId="6" fillId="10" borderId="8" xfId="1" applyNumberFormat="1" applyFont="1" applyFill="1" applyBorder="1" applyAlignment="1" applyProtection="1"/>
  </cellXfs>
  <cellStyles count="11">
    <cellStyle name="Migliaia (0)_AZIONI" xfId="4"/>
    <cellStyle name="Migliaia_AZIONI" xfId="5"/>
    <cellStyle name="Normal" xfId="0" builtinId="0"/>
    <cellStyle name="Normal 2" xfId="1"/>
    <cellStyle name="Normal_SwaptionATMVols" xfId="3"/>
    <cellStyle name="Normal_SwaptionATMVols 2" xfId="10"/>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D_Market_L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ettings"/>
      <sheetName val="Libor"/>
      <sheetName val="1M"/>
      <sheetName val="3M"/>
      <sheetName val="6M"/>
      <sheetName val="1Y"/>
      <sheetName val="ON"/>
      <sheetName val="STD"/>
    </sheetNames>
    <sheetDataSet>
      <sheetData sheetId="0"/>
      <sheetData sheetId="1"/>
      <sheetData sheetId="2"/>
      <sheetData sheetId="3"/>
      <sheetData sheetId="4"/>
      <sheetData sheetId="5"/>
      <sheetData sheetId="6"/>
      <sheetData sheetId="7">
        <row r="3">
          <cell r="B3" t="str">
            <v>USDOND</v>
          </cell>
          <cell r="C3">
            <v>42193</v>
          </cell>
          <cell r="E3">
            <v>1.2600000000000001E-3</v>
          </cell>
        </row>
        <row r="4">
          <cell r="B4" t="str">
            <v>USDTND</v>
          </cell>
          <cell r="C4">
            <v>42194</v>
          </cell>
          <cell r="E4">
            <v>1.2600000000000001E-3</v>
          </cell>
        </row>
        <row r="5">
          <cell r="B5" t="str">
            <v>USD1WD</v>
          </cell>
          <cell r="C5">
            <v>42201</v>
          </cell>
          <cell r="E5">
            <v>1.495E-3</v>
          </cell>
        </row>
        <row r="6">
          <cell r="B6" t="str">
            <v>USD1MD</v>
          </cell>
          <cell r="C6">
            <v>42226</v>
          </cell>
          <cell r="E6">
            <v>1.895E-3</v>
          </cell>
        </row>
        <row r="7">
          <cell r="B7" t="str">
            <v>USD2MD</v>
          </cell>
          <cell r="C7">
            <v>42256</v>
          </cell>
          <cell r="E7">
            <v>2.3500000000000001E-3</v>
          </cell>
        </row>
        <row r="8">
          <cell r="B8" t="str">
            <v>EDU5</v>
          </cell>
          <cell r="C8">
            <v>42354</v>
          </cell>
          <cell r="E8">
            <v>3.444E-3</v>
          </cell>
        </row>
        <row r="9">
          <cell r="B9" t="str">
            <v>EDZ5</v>
          </cell>
          <cell r="C9">
            <v>42445</v>
          </cell>
          <cell r="E9">
            <v>4.8809999999999999E-3</v>
          </cell>
        </row>
        <row r="10">
          <cell r="B10" t="str">
            <v>EDH6</v>
          </cell>
          <cell r="C10">
            <v>42536</v>
          </cell>
          <cell r="E10">
            <v>6.4130000000000003E-3</v>
          </cell>
        </row>
        <row r="11">
          <cell r="B11" t="str">
            <v>EDM6</v>
          </cell>
          <cell r="C11">
            <v>42634</v>
          </cell>
          <cell r="E11">
            <v>8.3389999999999992E-3</v>
          </cell>
        </row>
        <row r="12">
          <cell r="B12" t="str">
            <v>EDU6</v>
          </cell>
          <cell r="C12">
            <v>42725</v>
          </cell>
          <cell r="E12">
            <v>1.0410000000000001E-2</v>
          </cell>
        </row>
        <row r="13">
          <cell r="B13" t="str">
            <v>EDZ6</v>
          </cell>
          <cell r="C13">
            <v>42809</v>
          </cell>
          <cell r="E13">
            <v>1.2479000000000001E-2</v>
          </cell>
        </row>
        <row r="14">
          <cell r="B14" t="str">
            <v>EDH7</v>
          </cell>
          <cell r="C14">
            <v>42907</v>
          </cell>
          <cell r="E14">
            <v>1.4289E-2</v>
          </cell>
        </row>
        <row r="15">
          <cell r="B15" t="str">
            <v>EDM7</v>
          </cell>
          <cell r="C15">
            <v>42998</v>
          </cell>
          <cell r="E15">
            <v>1.5996E-2</v>
          </cell>
        </row>
        <row r="16">
          <cell r="B16" t="str">
            <v>EDU7</v>
          </cell>
          <cell r="C16">
            <v>43089</v>
          </cell>
          <cell r="E16">
            <v>1.7499000000000001E-2</v>
          </cell>
        </row>
        <row r="17">
          <cell r="B17" t="str">
            <v>EDZ7</v>
          </cell>
          <cell r="C17">
            <v>43180</v>
          </cell>
          <cell r="E17">
            <v>1.8846999999999999E-2</v>
          </cell>
        </row>
        <row r="18">
          <cell r="B18" t="str">
            <v>EDH8</v>
          </cell>
          <cell r="C18">
            <v>43271</v>
          </cell>
          <cell r="E18">
            <v>2.0041E-2</v>
          </cell>
        </row>
        <row r="19">
          <cell r="B19" t="str">
            <v>EDM8</v>
          </cell>
          <cell r="C19">
            <v>43362</v>
          </cell>
          <cell r="E19">
            <v>2.1180999999999998E-2</v>
          </cell>
        </row>
        <row r="20">
          <cell r="B20" t="str">
            <v>USDAM3L4Y</v>
          </cell>
          <cell r="C20">
            <v>43655</v>
          </cell>
          <cell r="E20">
            <v>1.4248E-2</v>
          </cell>
        </row>
        <row r="21">
          <cell r="B21" t="str">
            <v>USDAM3L5Y</v>
          </cell>
          <cell r="C21">
            <v>44021</v>
          </cell>
          <cell r="E21">
            <v>1.65855E-2</v>
          </cell>
        </row>
        <row r="22">
          <cell r="B22" t="str">
            <v>USDAM3L6Y</v>
          </cell>
          <cell r="C22">
            <v>44386</v>
          </cell>
          <cell r="E22">
            <v>1.8518699999999999E-2</v>
          </cell>
        </row>
        <row r="23">
          <cell r="B23" t="str">
            <v>USDAM3L7Y</v>
          </cell>
          <cell r="C23">
            <v>44753</v>
          </cell>
          <cell r="E23">
            <v>2.0098999999999999E-2</v>
          </cell>
        </row>
        <row r="24">
          <cell r="B24" t="str">
            <v>USDAM3L8Y</v>
          </cell>
          <cell r="C24">
            <v>45117</v>
          </cell>
          <cell r="E24">
            <v>2.1382999999999999E-2</v>
          </cell>
        </row>
        <row r="25">
          <cell r="B25" t="str">
            <v>USDAM3L9Y</v>
          </cell>
          <cell r="C25">
            <v>45482</v>
          </cell>
          <cell r="E25">
            <v>2.2445099999999999E-2</v>
          </cell>
        </row>
        <row r="26">
          <cell r="B26" t="str">
            <v>USDAM3L10Y</v>
          </cell>
          <cell r="C26">
            <v>45847</v>
          </cell>
          <cell r="E26">
            <v>2.3337E-2</v>
          </cell>
        </row>
        <row r="27">
          <cell r="B27" t="str">
            <v>USDAM3L12Y</v>
          </cell>
          <cell r="C27">
            <v>46577</v>
          </cell>
          <cell r="E27">
            <v>2.472425E-2</v>
          </cell>
        </row>
        <row r="28">
          <cell r="B28" t="str">
            <v>USDAM3L15Y</v>
          </cell>
          <cell r="C28">
            <v>47673</v>
          </cell>
          <cell r="E28">
            <v>2.6019125000000001E-2</v>
          </cell>
        </row>
        <row r="29">
          <cell r="B29" t="str">
            <v>USDAM3L20Y</v>
          </cell>
          <cell r="C29">
            <v>49499</v>
          </cell>
          <cell r="E29">
            <v>2.72213E-2</v>
          </cell>
        </row>
        <row r="30">
          <cell r="B30" t="str">
            <v>USDAM3L25Y</v>
          </cell>
          <cell r="C30">
            <v>51326</v>
          </cell>
          <cell r="E30">
            <v>2.7786124999999998E-2</v>
          </cell>
        </row>
        <row r="31">
          <cell r="B31" t="str">
            <v>USDAM3L30Y</v>
          </cell>
          <cell r="C31">
            <v>53153</v>
          </cell>
          <cell r="E31">
            <v>2.8137800000000001E-2</v>
          </cell>
        </row>
        <row r="32">
          <cell r="B32" t="str">
            <v>USDAM3L40Y</v>
          </cell>
          <cell r="C32">
            <v>56804</v>
          </cell>
          <cell r="E32">
            <v>2.8305E-2</v>
          </cell>
        </row>
        <row r="33">
          <cell r="B33" t="str">
            <v>USDAM3L50Y</v>
          </cell>
          <cell r="C33">
            <v>60457</v>
          </cell>
          <cell r="E33">
            <v>2.8139999999999998E-2</v>
          </cell>
        </row>
        <row r="34">
          <cell r="B34" t="str">
            <v>USDAM3L60Y</v>
          </cell>
          <cell r="C34">
            <v>64109</v>
          </cell>
          <cell r="E34">
            <v>2.8469999999999999E-2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J28"/>
  <sheetViews>
    <sheetView tabSelected="1" workbookViewId="0">
      <selection activeCell="D11" sqref="D11"/>
    </sheetView>
  </sheetViews>
  <sheetFormatPr defaultColWidth="8" defaultRowHeight="11.25" x14ac:dyDescent="0.2"/>
  <cols>
    <col min="1" max="2" width="2.7109375" style="67" customWidth="1"/>
    <col min="3" max="3" width="18" style="67" bestFit="1" customWidth="1"/>
    <col min="4" max="4" width="23.85546875" style="67" bestFit="1" customWidth="1"/>
    <col min="5" max="7" width="2.7109375" style="67" customWidth="1"/>
    <col min="8" max="8" width="18.5703125" style="67" bestFit="1" customWidth="1"/>
    <col min="9" max="9" width="35.140625" style="67" customWidth="1"/>
    <col min="10" max="10" width="2.7109375" style="67" customWidth="1"/>
    <col min="11" max="16384" width="8" style="67"/>
  </cols>
  <sheetData>
    <row r="1" spans="2:10" ht="12" thickBot="1" x14ac:dyDescent="0.25">
      <c r="B1" s="67" t="str">
        <f>_xll.qlxlVersion(TRUE,Trigger)</f>
        <v>QuantLibXL 1.7.0 - MS VC++ (version unknown) - Multithreaded Dynamic Runtime library - Release Configuration - Aug 31 2015 19:54:36</v>
      </c>
    </row>
    <row r="2" spans="2:10" ht="18.75" thickBot="1" x14ac:dyDescent="0.3">
      <c r="B2" s="261" t="s">
        <v>50</v>
      </c>
      <c r="C2" s="262"/>
      <c r="D2" s="262"/>
      <c r="E2" s="263"/>
      <c r="G2" s="261" t="s">
        <v>67</v>
      </c>
      <c r="H2" s="262"/>
      <c r="I2" s="262"/>
      <c r="J2" s="264"/>
    </row>
    <row r="3" spans="2:10" x14ac:dyDescent="0.2">
      <c r="B3" s="21"/>
      <c r="C3" s="43"/>
      <c r="D3" s="19"/>
      <c r="E3" s="18"/>
      <c r="G3" s="64"/>
      <c r="H3" s="66"/>
      <c r="I3" s="66"/>
      <c r="J3" s="65"/>
    </row>
    <row r="4" spans="2:10" x14ac:dyDescent="0.2">
      <c r="B4" s="21"/>
      <c r="C4" s="41" t="s">
        <v>49</v>
      </c>
      <c r="D4" s="42" t="s">
        <v>111</v>
      </c>
      <c r="E4" s="18"/>
      <c r="G4" s="64"/>
      <c r="H4" s="63" t="s">
        <v>66</v>
      </c>
      <c r="I4" s="140" t="b">
        <v>0</v>
      </c>
      <c r="J4" s="62"/>
    </row>
    <row r="5" spans="2:10" x14ac:dyDescent="0.2">
      <c r="B5" s="21"/>
      <c r="C5" s="39" t="s">
        <v>48</v>
      </c>
      <c r="D5" s="22">
        <v>3</v>
      </c>
      <c r="E5" s="18"/>
      <c r="G5" s="64"/>
      <c r="H5" s="63" t="s">
        <v>65</v>
      </c>
      <c r="I5" s="142"/>
      <c r="J5" s="62"/>
    </row>
    <row r="6" spans="2:10" x14ac:dyDescent="0.2">
      <c r="B6" s="21"/>
      <c r="C6" s="39" t="s">
        <v>47</v>
      </c>
      <c r="D6" s="22" t="str">
        <f>_xll.qlPeriodEquivalent(D5&amp;"M")</f>
        <v>3M</v>
      </c>
      <c r="E6" s="18"/>
      <c r="G6" s="64"/>
      <c r="H6" s="63" t="s">
        <v>64</v>
      </c>
      <c r="I6" s="141" t="b">
        <v>1</v>
      </c>
      <c r="J6" s="62"/>
    </row>
    <row r="7" spans="2:10" ht="12" thickBot="1" x14ac:dyDescent="0.25">
      <c r="B7" s="21"/>
      <c r="C7" s="41" t="s">
        <v>46</v>
      </c>
      <c r="D7" s="137" t="s">
        <v>45</v>
      </c>
      <c r="E7" s="18"/>
      <c r="G7" s="61"/>
      <c r="H7" s="60"/>
      <c r="I7" s="60"/>
      <c r="J7" s="59"/>
    </row>
    <row r="8" spans="2:10" ht="12" thickBot="1" x14ac:dyDescent="0.25">
      <c r="B8" s="21"/>
      <c r="C8" s="40" t="s">
        <v>44</v>
      </c>
      <c r="D8" s="35" t="s">
        <v>120</v>
      </c>
      <c r="E8" s="18"/>
      <c r="G8" s="68"/>
      <c r="H8" s="68"/>
      <c r="I8" s="68"/>
      <c r="J8" s="68"/>
    </row>
    <row r="9" spans="2:10" ht="18.75" thickBot="1" x14ac:dyDescent="0.3">
      <c r="B9" s="21"/>
      <c r="C9" s="39" t="s">
        <v>43</v>
      </c>
      <c r="D9" s="22" t="str">
        <f>Currency&amp;"_"&amp;"YCSTD"&amp;"RH"</f>
        <v>USD_YCSTDRH</v>
      </c>
      <c r="E9" s="18"/>
      <c r="G9" s="261" t="s">
        <v>63</v>
      </c>
      <c r="H9" s="262"/>
      <c r="I9" s="262"/>
      <c r="J9" s="264"/>
    </row>
    <row r="10" spans="2:10" ht="12.75" x14ac:dyDescent="0.2">
      <c r="B10" s="21"/>
      <c r="C10" s="38" t="s">
        <v>42</v>
      </c>
      <c r="D10" s="22" t="b">
        <v>1</v>
      </c>
      <c r="E10" s="18"/>
      <c r="G10" s="57"/>
      <c r="H10" s="58"/>
      <c r="I10" s="58"/>
      <c r="J10" s="55"/>
    </row>
    <row r="11" spans="2:10" ht="12.75" x14ac:dyDescent="0.2">
      <c r="B11" s="21"/>
      <c r="C11" s="38" t="s">
        <v>41</v>
      </c>
      <c r="D11" s="37"/>
      <c r="E11" s="18"/>
      <c r="G11" s="57"/>
      <c r="H11" s="56" t="s">
        <v>62</v>
      </c>
      <c r="I11" s="140" t="s">
        <v>61</v>
      </c>
      <c r="J11" s="55"/>
    </row>
    <row r="12" spans="2:10" ht="12.75" x14ac:dyDescent="0.2">
      <c r="B12" s="21"/>
      <c r="C12" s="36" t="s">
        <v>40</v>
      </c>
      <c r="D12" s="35" t="b">
        <v>0</v>
      </c>
      <c r="E12" s="18"/>
      <c r="G12" s="57"/>
      <c r="H12" s="56" t="s">
        <v>60</v>
      </c>
      <c r="I12" s="141" t="s">
        <v>59</v>
      </c>
      <c r="J12" s="55"/>
    </row>
    <row r="13" spans="2:10" ht="12.75" x14ac:dyDescent="0.2">
      <c r="B13" s="21"/>
      <c r="C13" s="25"/>
      <c r="D13" s="25"/>
      <c r="E13" s="18"/>
      <c r="G13" s="57"/>
      <c r="H13" s="56" t="s">
        <v>108</v>
      </c>
      <c r="I13" s="141" t="s">
        <v>109</v>
      </c>
      <c r="J13" s="55"/>
    </row>
    <row r="14" spans="2:10" ht="12.75" x14ac:dyDescent="0.2">
      <c r="B14" s="21"/>
      <c r="C14" s="34" t="s">
        <v>39</v>
      </c>
      <c r="D14" s="138" t="str">
        <f>_xll.qlPiecewiseYieldCurve(D16,NDays,Calendar,_xll.ohPack(Selected!D2:D126),,,,Accuracy,TraitsID,InterpolatorID,Permanent,,ObjectOverwrite)</f>
        <v>_USDYCSTD_linearLCH#0010</v>
      </c>
      <c r="E14" s="18"/>
      <c r="G14" s="57"/>
      <c r="H14" s="56" t="s">
        <v>106</v>
      </c>
      <c r="I14" s="141" t="s">
        <v>107</v>
      </c>
      <c r="J14" s="55"/>
    </row>
    <row r="15" spans="2:10" ht="12.75" x14ac:dyDescent="0.2">
      <c r="B15" s="21"/>
      <c r="C15" s="27" t="s">
        <v>22</v>
      </c>
      <c r="D15" s="139" t="str">
        <f>_xll.ohRangeRetrieveError(YieldCurve)</f>
        <v/>
      </c>
      <c r="E15" s="18"/>
      <c r="G15" s="57"/>
      <c r="H15" s="56" t="s">
        <v>82</v>
      </c>
      <c r="I15" s="140" t="s">
        <v>80</v>
      </c>
      <c r="J15" s="55"/>
    </row>
    <row r="16" spans="2:10" ht="12.75" x14ac:dyDescent="0.2">
      <c r="B16" s="21"/>
      <c r="C16" s="34" t="s">
        <v>38</v>
      </c>
      <c r="D16" s="33" t="str">
        <f>"_"&amp;Currency&amp;"YCSTD"&amp;LCHlinear</f>
        <v>_USDYCSTD_linearLCH</v>
      </c>
      <c r="E16" s="18"/>
      <c r="G16" s="57"/>
      <c r="H16" s="56" t="s">
        <v>81</v>
      </c>
      <c r="I16" s="140" t="s">
        <v>80</v>
      </c>
      <c r="J16" s="55"/>
    </row>
    <row r="17" spans="2:10" ht="12.75" x14ac:dyDescent="0.2">
      <c r="B17" s="21"/>
      <c r="C17" s="29" t="s">
        <v>37</v>
      </c>
      <c r="D17" s="32">
        <v>0</v>
      </c>
      <c r="E17" s="18"/>
      <c r="G17" s="57"/>
      <c r="H17" s="56" t="s">
        <v>79</v>
      </c>
      <c r="I17" s="140" t="str">
        <f>UPPER(Currency)&amp;"ON"&amp;LCHlinear</f>
        <v>USDON_linearLCH</v>
      </c>
      <c r="J17" s="55"/>
    </row>
    <row r="18" spans="2:10" ht="12.75" x14ac:dyDescent="0.2">
      <c r="B18" s="21"/>
      <c r="C18" s="29" t="s">
        <v>36</v>
      </c>
      <c r="D18" s="31" t="s">
        <v>35</v>
      </c>
      <c r="E18" s="18"/>
      <c r="G18" s="57"/>
      <c r="H18" s="56" t="s">
        <v>78</v>
      </c>
      <c r="I18" s="140" t="str">
        <f>UPPER(Currency)&amp;"STD"&amp;LCHlinear</f>
        <v>USDSTD_linearLCH</v>
      </c>
      <c r="J18" s="55"/>
    </row>
    <row r="19" spans="2:10" ht="13.5" thickBot="1" x14ac:dyDescent="0.25">
      <c r="B19" s="21"/>
      <c r="C19" s="29" t="s">
        <v>34</v>
      </c>
      <c r="D19" s="30"/>
      <c r="E19" s="18"/>
      <c r="G19" s="54"/>
      <c r="H19" s="53"/>
      <c r="I19" s="53"/>
      <c r="J19" s="52"/>
    </row>
    <row r="20" spans="2:10" ht="12" thickBot="1" x14ac:dyDescent="0.25">
      <c r="B20" s="21"/>
      <c r="C20" s="29" t="s">
        <v>33</v>
      </c>
      <c r="D20" s="28" t="s">
        <v>32</v>
      </c>
      <c r="E20" s="18"/>
    </row>
    <row r="21" spans="2:10" ht="18.75" thickBot="1" x14ac:dyDescent="0.3">
      <c r="B21" s="21"/>
      <c r="C21" s="27" t="s">
        <v>31</v>
      </c>
      <c r="D21" s="26" t="s">
        <v>30</v>
      </c>
      <c r="E21" s="18"/>
      <c r="G21" s="261" t="s">
        <v>112</v>
      </c>
      <c r="H21" s="262"/>
      <c r="I21" s="262"/>
      <c r="J21" s="264"/>
    </row>
    <row r="22" spans="2:10" x14ac:dyDescent="0.2">
      <c r="B22" s="21"/>
      <c r="C22" s="25"/>
      <c r="D22" s="25"/>
      <c r="E22" s="18"/>
      <c r="G22" s="64"/>
      <c r="H22" s="66"/>
      <c r="I22" s="66"/>
      <c r="J22" s="65"/>
    </row>
    <row r="23" spans="2:10" x14ac:dyDescent="0.2">
      <c r="B23" s="21"/>
      <c r="C23" s="24">
        <f>_xll.qlTermStructureReferenceDate(YieldCurve)</f>
        <v>42192</v>
      </c>
      <c r="D23" s="70">
        <f>MAX(_xll.ohPack(Selected!K1:K126))</f>
        <v>2.9359921762654253E-2</v>
      </c>
      <c r="E23" s="18"/>
      <c r="G23" s="64"/>
      <c r="H23" s="63" t="s">
        <v>113</v>
      </c>
      <c r="I23" s="140" t="s">
        <v>117</v>
      </c>
      <c r="J23" s="62"/>
    </row>
    <row r="24" spans="2:10" x14ac:dyDescent="0.2">
      <c r="B24" s="21"/>
      <c r="C24" s="23">
        <f>MAX(_xll.ohPack(Selected!J2:J126))</f>
        <v>64109</v>
      </c>
      <c r="D24" s="71">
        <f>MIN(_xll.ohPack(Selected!K1:K126))</f>
        <v>1.2774977643928227E-3</v>
      </c>
      <c r="E24" s="18"/>
      <c r="G24" s="64"/>
      <c r="H24" s="63" t="s">
        <v>114</v>
      </c>
      <c r="I24" s="140" t="s">
        <v>118</v>
      </c>
      <c r="J24" s="62"/>
    </row>
    <row r="25" spans="2:10" x14ac:dyDescent="0.2">
      <c r="B25" s="21"/>
      <c r="C25" s="69" t="s">
        <v>22</v>
      </c>
      <c r="D25" s="72" t="str">
        <f>_xll.ohRangeRetrieveError(Selected!K1)</f>
        <v/>
      </c>
      <c r="E25" s="18"/>
      <c r="G25" s="64"/>
      <c r="H25" s="63" t="s">
        <v>115</v>
      </c>
      <c r="I25" s="141" t="s">
        <v>119</v>
      </c>
      <c r="J25" s="62"/>
    </row>
    <row r="26" spans="2:10" ht="14.25" customHeight="1" x14ac:dyDescent="0.2">
      <c r="B26" s="21"/>
      <c r="C26" s="69" t="str">
        <f>UPPER(Currency)&amp;"STD"&amp;LCHlinear</f>
        <v>USDSTD_linearLCH</v>
      </c>
      <c r="D26" s="71" t="b">
        <f>_xll.qlRelinkableHandleLinkTo(C26,YieldCurve)</f>
        <v>1</v>
      </c>
      <c r="E26" s="18"/>
      <c r="G26" s="64"/>
      <c r="H26" s="63" t="s">
        <v>116</v>
      </c>
      <c r="I26" s="141" t="str">
        <f>I23&amp;"("&amp;I24&amp;","&amp;I25&amp;")"</f>
        <v>JoinHolidays(NullCalendar,UnitedStates::Settlement)</v>
      </c>
      <c r="J26" s="62"/>
    </row>
    <row r="27" spans="2:10" ht="12" thickBot="1" x14ac:dyDescent="0.25">
      <c r="B27" s="21"/>
      <c r="C27" s="20" t="s">
        <v>83</v>
      </c>
      <c r="D27" s="259" t="b">
        <v>0</v>
      </c>
      <c r="E27" s="18"/>
      <c r="G27" s="61"/>
      <c r="H27" s="60"/>
      <c r="I27" s="60"/>
      <c r="J27" s="59"/>
    </row>
    <row r="28" spans="2:10" ht="12" thickBot="1" x14ac:dyDescent="0.25">
      <c r="B28" s="17"/>
      <c r="C28" s="258"/>
      <c r="D28" s="16"/>
      <c r="E28" s="15"/>
    </row>
  </sheetData>
  <mergeCells count="4">
    <mergeCell ref="B2:E2"/>
    <mergeCell ref="G2:J2"/>
    <mergeCell ref="G9:J9"/>
    <mergeCell ref="G21:J21"/>
  </mergeCells>
  <dataValidations count="9">
    <dataValidation type="list" allowBlank="1" showInputMessage="1" showErrorMessage="1" sqref="D21 IV21 SR21 ACN21 AMJ21 AWF21 BGB21 BPX21 BZT21 CJP21 CTL21 DDH21 DND21 DWZ21 EGV21 EQR21 FAN21 FKJ21 FUF21 GEB21 GNX21 GXT21 HHP21 HRL21 IBH21 ILD21 IUZ21 JEV21 JOR21 JYN21 KIJ21 KSF21 LCB21 LLX21 LVT21 MFP21 MPL21 MZH21 NJD21 NSZ21 OCV21 OMR21 OWN21 PGJ21 PQF21 QAB21 QJX21 QTT21 RDP21 RNL21 RXH21 SHD21 SQZ21 TAV21 TKR21 TUN21 UEJ21 UOF21 UYB21 VHX21 VRT21 WBP21 WLL21 WVH21 D65559 IV65557 SR65557 ACN65557 AMJ65557 AWF65557 BGB65557 BPX65557 BZT65557 CJP65557 CTL65557 DDH65557 DND65557 DWZ65557 EGV65557 EQR65557 FAN65557 FKJ65557 FUF65557 GEB65557 GNX65557 GXT65557 HHP65557 HRL65557 IBH65557 ILD65557 IUZ65557 JEV65557 JOR65557 JYN65557 KIJ65557 KSF65557 LCB65557 LLX65557 LVT65557 MFP65557 MPL65557 MZH65557 NJD65557 NSZ65557 OCV65557 OMR65557 OWN65557 PGJ65557 PQF65557 QAB65557 QJX65557 QTT65557 RDP65557 RNL65557 RXH65557 SHD65557 SQZ65557 TAV65557 TKR65557 TUN65557 UEJ65557 UOF65557 UYB65557 VHX65557 VRT65557 WBP65557 WLL65557 WVH65557 D131095 IV131093 SR131093 ACN131093 AMJ131093 AWF131093 BGB131093 BPX131093 BZT131093 CJP131093 CTL131093 DDH131093 DND131093 DWZ131093 EGV131093 EQR131093 FAN131093 FKJ131093 FUF131093 GEB131093 GNX131093 GXT131093 HHP131093 HRL131093 IBH131093 ILD131093 IUZ131093 JEV131093 JOR131093 JYN131093 KIJ131093 KSF131093 LCB131093 LLX131093 LVT131093 MFP131093 MPL131093 MZH131093 NJD131093 NSZ131093 OCV131093 OMR131093 OWN131093 PGJ131093 PQF131093 QAB131093 QJX131093 QTT131093 RDP131093 RNL131093 RXH131093 SHD131093 SQZ131093 TAV131093 TKR131093 TUN131093 UEJ131093 UOF131093 UYB131093 VHX131093 VRT131093 WBP131093 WLL131093 WVH131093 D196631 IV196629 SR196629 ACN196629 AMJ196629 AWF196629 BGB196629 BPX196629 BZT196629 CJP196629 CTL196629 DDH196629 DND196629 DWZ196629 EGV196629 EQR196629 FAN196629 FKJ196629 FUF196629 GEB196629 GNX196629 GXT196629 HHP196629 HRL196629 IBH196629 ILD196629 IUZ196629 JEV196629 JOR196629 JYN196629 KIJ196629 KSF196629 LCB196629 LLX196629 LVT196629 MFP196629 MPL196629 MZH196629 NJD196629 NSZ196629 OCV196629 OMR196629 OWN196629 PGJ196629 PQF196629 QAB196629 QJX196629 QTT196629 RDP196629 RNL196629 RXH196629 SHD196629 SQZ196629 TAV196629 TKR196629 TUN196629 UEJ196629 UOF196629 UYB196629 VHX196629 VRT196629 WBP196629 WLL196629 WVH196629 D262167 IV262165 SR262165 ACN262165 AMJ262165 AWF262165 BGB262165 BPX262165 BZT262165 CJP262165 CTL262165 DDH262165 DND262165 DWZ262165 EGV262165 EQR262165 FAN262165 FKJ262165 FUF262165 GEB262165 GNX262165 GXT262165 HHP262165 HRL262165 IBH262165 ILD262165 IUZ262165 JEV262165 JOR262165 JYN262165 KIJ262165 KSF262165 LCB262165 LLX262165 LVT262165 MFP262165 MPL262165 MZH262165 NJD262165 NSZ262165 OCV262165 OMR262165 OWN262165 PGJ262165 PQF262165 QAB262165 QJX262165 QTT262165 RDP262165 RNL262165 RXH262165 SHD262165 SQZ262165 TAV262165 TKR262165 TUN262165 UEJ262165 UOF262165 UYB262165 VHX262165 VRT262165 WBP262165 WLL262165 WVH262165 D327703 IV327701 SR327701 ACN327701 AMJ327701 AWF327701 BGB327701 BPX327701 BZT327701 CJP327701 CTL327701 DDH327701 DND327701 DWZ327701 EGV327701 EQR327701 FAN327701 FKJ327701 FUF327701 GEB327701 GNX327701 GXT327701 HHP327701 HRL327701 IBH327701 ILD327701 IUZ327701 JEV327701 JOR327701 JYN327701 KIJ327701 KSF327701 LCB327701 LLX327701 LVT327701 MFP327701 MPL327701 MZH327701 NJD327701 NSZ327701 OCV327701 OMR327701 OWN327701 PGJ327701 PQF327701 QAB327701 QJX327701 QTT327701 RDP327701 RNL327701 RXH327701 SHD327701 SQZ327701 TAV327701 TKR327701 TUN327701 UEJ327701 UOF327701 UYB327701 VHX327701 VRT327701 WBP327701 WLL327701 WVH327701 D393239 IV393237 SR393237 ACN393237 AMJ393237 AWF393237 BGB393237 BPX393237 BZT393237 CJP393237 CTL393237 DDH393237 DND393237 DWZ393237 EGV393237 EQR393237 FAN393237 FKJ393237 FUF393237 GEB393237 GNX393237 GXT393237 HHP393237 HRL393237 IBH393237 ILD393237 IUZ393237 JEV393237 JOR393237 JYN393237 KIJ393237 KSF393237 LCB393237 LLX393237 LVT393237 MFP393237 MPL393237 MZH393237 NJD393237 NSZ393237 OCV393237 OMR393237 OWN393237 PGJ393237 PQF393237 QAB393237 QJX393237 QTT393237 RDP393237 RNL393237 RXH393237 SHD393237 SQZ393237 TAV393237 TKR393237 TUN393237 UEJ393237 UOF393237 UYB393237 VHX393237 VRT393237 WBP393237 WLL393237 WVH393237 D458775 IV458773 SR458773 ACN458773 AMJ458773 AWF458773 BGB458773 BPX458773 BZT458773 CJP458773 CTL458773 DDH458773 DND458773 DWZ458773 EGV458773 EQR458773 FAN458773 FKJ458773 FUF458773 GEB458773 GNX458773 GXT458773 HHP458773 HRL458773 IBH458773 ILD458773 IUZ458773 JEV458773 JOR458773 JYN458773 KIJ458773 KSF458773 LCB458773 LLX458773 LVT458773 MFP458773 MPL458773 MZH458773 NJD458773 NSZ458773 OCV458773 OMR458773 OWN458773 PGJ458773 PQF458773 QAB458773 QJX458773 QTT458773 RDP458773 RNL458773 RXH458773 SHD458773 SQZ458773 TAV458773 TKR458773 TUN458773 UEJ458773 UOF458773 UYB458773 VHX458773 VRT458773 WBP458773 WLL458773 WVH458773 D524311 IV524309 SR524309 ACN524309 AMJ524309 AWF524309 BGB524309 BPX524309 BZT524309 CJP524309 CTL524309 DDH524309 DND524309 DWZ524309 EGV524309 EQR524309 FAN524309 FKJ524309 FUF524309 GEB524309 GNX524309 GXT524309 HHP524309 HRL524309 IBH524309 ILD524309 IUZ524309 JEV524309 JOR524309 JYN524309 KIJ524309 KSF524309 LCB524309 LLX524309 LVT524309 MFP524309 MPL524309 MZH524309 NJD524309 NSZ524309 OCV524309 OMR524309 OWN524309 PGJ524309 PQF524309 QAB524309 QJX524309 QTT524309 RDP524309 RNL524309 RXH524309 SHD524309 SQZ524309 TAV524309 TKR524309 TUN524309 UEJ524309 UOF524309 UYB524309 VHX524309 VRT524309 WBP524309 WLL524309 WVH524309 D589847 IV589845 SR589845 ACN589845 AMJ589845 AWF589845 BGB589845 BPX589845 BZT589845 CJP589845 CTL589845 DDH589845 DND589845 DWZ589845 EGV589845 EQR589845 FAN589845 FKJ589845 FUF589845 GEB589845 GNX589845 GXT589845 HHP589845 HRL589845 IBH589845 ILD589845 IUZ589845 JEV589845 JOR589845 JYN589845 KIJ589845 KSF589845 LCB589845 LLX589845 LVT589845 MFP589845 MPL589845 MZH589845 NJD589845 NSZ589845 OCV589845 OMR589845 OWN589845 PGJ589845 PQF589845 QAB589845 QJX589845 QTT589845 RDP589845 RNL589845 RXH589845 SHD589845 SQZ589845 TAV589845 TKR589845 TUN589845 UEJ589845 UOF589845 UYB589845 VHX589845 VRT589845 WBP589845 WLL589845 WVH589845 D655383 IV655381 SR655381 ACN655381 AMJ655381 AWF655381 BGB655381 BPX655381 BZT655381 CJP655381 CTL655381 DDH655381 DND655381 DWZ655381 EGV655381 EQR655381 FAN655381 FKJ655381 FUF655381 GEB655381 GNX655381 GXT655381 HHP655381 HRL655381 IBH655381 ILD655381 IUZ655381 JEV655381 JOR655381 JYN655381 KIJ655381 KSF655381 LCB655381 LLX655381 LVT655381 MFP655381 MPL655381 MZH655381 NJD655381 NSZ655381 OCV655381 OMR655381 OWN655381 PGJ655381 PQF655381 QAB655381 QJX655381 QTT655381 RDP655381 RNL655381 RXH655381 SHD655381 SQZ655381 TAV655381 TKR655381 TUN655381 UEJ655381 UOF655381 UYB655381 VHX655381 VRT655381 WBP655381 WLL655381 WVH655381 D720919 IV720917 SR720917 ACN720917 AMJ720917 AWF720917 BGB720917 BPX720917 BZT720917 CJP720917 CTL720917 DDH720917 DND720917 DWZ720917 EGV720917 EQR720917 FAN720917 FKJ720917 FUF720917 GEB720917 GNX720917 GXT720917 HHP720917 HRL720917 IBH720917 ILD720917 IUZ720917 JEV720917 JOR720917 JYN720917 KIJ720917 KSF720917 LCB720917 LLX720917 LVT720917 MFP720917 MPL720917 MZH720917 NJD720917 NSZ720917 OCV720917 OMR720917 OWN720917 PGJ720917 PQF720917 QAB720917 QJX720917 QTT720917 RDP720917 RNL720917 RXH720917 SHD720917 SQZ720917 TAV720917 TKR720917 TUN720917 UEJ720917 UOF720917 UYB720917 VHX720917 VRT720917 WBP720917 WLL720917 WVH720917 D786455 IV786453 SR786453 ACN786453 AMJ786453 AWF786453 BGB786453 BPX786453 BZT786453 CJP786453 CTL786453 DDH786453 DND786453 DWZ786453 EGV786453 EQR786453 FAN786453 FKJ786453 FUF786453 GEB786453 GNX786453 GXT786453 HHP786453 HRL786453 IBH786453 ILD786453 IUZ786453 JEV786453 JOR786453 JYN786453 KIJ786453 KSF786453 LCB786453 LLX786453 LVT786453 MFP786453 MPL786453 MZH786453 NJD786453 NSZ786453 OCV786453 OMR786453 OWN786453 PGJ786453 PQF786453 QAB786453 QJX786453 QTT786453 RDP786453 RNL786453 RXH786453 SHD786453 SQZ786453 TAV786453 TKR786453 TUN786453 UEJ786453 UOF786453 UYB786453 VHX786453 VRT786453 WBP786453 WLL786453 WVH786453 D851991 IV851989 SR851989 ACN851989 AMJ851989 AWF851989 BGB851989 BPX851989 BZT851989 CJP851989 CTL851989 DDH851989 DND851989 DWZ851989 EGV851989 EQR851989 FAN851989 FKJ851989 FUF851989 GEB851989 GNX851989 GXT851989 HHP851989 HRL851989 IBH851989 ILD851989 IUZ851989 JEV851989 JOR851989 JYN851989 KIJ851989 KSF851989 LCB851989 LLX851989 LVT851989 MFP851989 MPL851989 MZH851989 NJD851989 NSZ851989 OCV851989 OMR851989 OWN851989 PGJ851989 PQF851989 QAB851989 QJX851989 QTT851989 RDP851989 RNL851989 RXH851989 SHD851989 SQZ851989 TAV851989 TKR851989 TUN851989 UEJ851989 UOF851989 UYB851989 VHX851989 VRT851989 WBP851989 WLL851989 WVH851989 D917527 IV917525 SR917525 ACN917525 AMJ917525 AWF917525 BGB917525 BPX917525 BZT917525 CJP917525 CTL917525 DDH917525 DND917525 DWZ917525 EGV917525 EQR917525 FAN917525 FKJ917525 FUF917525 GEB917525 GNX917525 GXT917525 HHP917525 HRL917525 IBH917525 ILD917525 IUZ917525 JEV917525 JOR917525 JYN917525 KIJ917525 KSF917525 LCB917525 LLX917525 LVT917525 MFP917525 MPL917525 MZH917525 NJD917525 NSZ917525 OCV917525 OMR917525 OWN917525 PGJ917525 PQF917525 QAB917525 QJX917525 QTT917525 RDP917525 RNL917525 RXH917525 SHD917525 SQZ917525 TAV917525 TKR917525 TUN917525 UEJ917525 UOF917525 UYB917525 VHX917525 VRT917525 WBP917525 WLL917525 WVH917525 D983063 IV983061 SR983061 ACN983061 AMJ983061 AWF983061 BGB983061 BPX983061 BZT983061 CJP983061 CTL983061 DDH983061 DND983061 DWZ983061 EGV983061 EQR983061 FAN983061 FKJ983061 FUF983061 GEB983061 GNX983061 GXT983061 HHP983061 HRL983061 IBH983061 ILD983061 IUZ983061 JEV983061 JOR983061 JYN983061 KIJ983061 KSF983061 LCB983061 LLX983061 LVT983061 MFP983061 MPL983061 MZH983061 NJD983061 NSZ983061 OCV983061 OMR983061 OWN983061 PGJ983061 PQF983061 QAB983061 QJX983061 QTT983061 RDP983061 RNL983061 RXH983061 SHD983061 SQZ983061 TAV983061 TKR983061 TUN983061 UEJ983061 UOF983061 UYB983061 VHX983061 VRT983061 WBP983061 WLL983061 WVH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V6 SR6 ACN6 AMJ6 AWF6 BGB6 BPX6 BZT6 CJP6 CTL6 DDH6 DND6 DWZ6 EGV6 EQR6 FAN6 FKJ6 FUF6 GEB6 GNX6 GXT6 HHP6 HRL6 IBH6 ILD6 IUZ6 JEV6 JOR6 JYN6 KIJ6 KSF6 LCB6 LLX6 LVT6 MFP6 MPL6 MZH6 NJD6 NSZ6 OCV6 OMR6 OWN6 PGJ6 PQF6 QAB6 QJX6 QTT6 RDP6 RNL6 RXH6 SHD6 SQZ6 TAV6 TKR6 TUN6 UEJ6 UOF6 UYB6 VHX6 VRT6 WBP6 WLL6 WVH6 D65544 IV65542 SR65542 ACN65542 AMJ65542 AWF65542 BGB65542 BPX65542 BZT65542 CJP65542 CTL65542 DDH65542 DND65542 DWZ65542 EGV65542 EQR65542 FAN65542 FKJ65542 FUF65542 GEB65542 GNX65542 GXT65542 HHP65542 HRL65542 IBH65542 ILD65542 IUZ65542 JEV65542 JOR65542 JYN65542 KIJ65542 KSF65542 LCB65542 LLX65542 LVT65542 MFP65542 MPL65542 MZH65542 NJD65542 NSZ65542 OCV65542 OMR65542 OWN65542 PGJ65542 PQF65542 QAB65542 QJX65542 QTT65542 RDP65542 RNL65542 RXH65542 SHD65542 SQZ65542 TAV65542 TKR65542 TUN65542 UEJ65542 UOF65542 UYB65542 VHX65542 VRT65542 WBP65542 WLL65542 WVH65542 D131080 IV131078 SR131078 ACN131078 AMJ131078 AWF131078 BGB131078 BPX131078 BZT131078 CJP131078 CTL131078 DDH131078 DND131078 DWZ131078 EGV131078 EQR131078 FAN131078 FKJ131078 FUF131078 GEB131078 GNX131078 GXT131078 HHP131078 HRL131078 IBH131078 ILD131078 IUZ131078 JEV131078 JOR131078 JYN131078 KIJ131078 KSF131078 LCB131078 LLX131078 LVT131078 MFP131078 MPL131078 MZH131078 NJD131078 NSZ131078 OCV131078 OMR131078 OWN131078 PGJ131078 PQF131078 QAB131078 QJX131078 QTT131078 RDP131078 RNL131078 RXH131078 SHD131078 SQZ131078 TAV131078 TKR131078 TUN131078 UEJ131078 UOF131078 UYB131078 VHX131078 VRT131078 WBP131078 WLL131078 WVH131078 D196616 IV196614 SR196614 ACN196614 AMJ196614 AWF196614 BGB196614 BPX196614 BZT196614 CJP196614 CTL196614 DDH196614 DND196614 DWZ196614 EGV196614 EQR196614 FAN196614 FKJ196614 FUF196614 GEB196614 GNX196614 GXT196614 HHP196614 HRL196614 IBH196614 ILD196614 IUZ196614 JEV196614 JOR196614 JYN196614 KIJ196614 KSF196614 LCB196614 LLX196614 LVT196614 MFP196614 MPL196614 MZH196614 NJD196614 NSZ196614 OCV196614 OMR196614 OWN196614 PGJ196614 PQF196614 QAB196614 QJX196614 QTT196614 RDP196614 RNL196614 RXH196614 SHD196614 SQZ196614 TAV196614 TKR196614 TUN196614 UEJ196614 UOF196614 UYB196614 VHX196614 VRT196614 WBP196614 WLL196614 WVH196614 D262152 IV262150 SR262150 ACN262150 AMJ262150 AWF262150 BGB262150 BPX262150 BZT262150 CJP262150 CTL262150 DDH262150 DND262150 DWZ262150 EGV262150 EQR262150 FAN262150 FKJ262150 FUF262150 GEB262150 GNX262150 GXT262150 HHP262150 HRL262150 IBH262150 ILD262150 IUZ262150 JEV262150 JOR262150 JYN262150 KIJ262150 KSF262150 LCB262150 LLX262150 LVT262150 MFP262150 MPL262150 MZH262150 NJD262150 NSZ262150 OCV262150 OMR262150 OWN262150 PGJ262150 PQF262150 QAB262150 QJX262150 QTT262150 RDP262150 RNL262150 RXH262150 SHD262150 SQZ262150 TAV262150 TKR262150 TUN262150 UEJ262150 UOF262150 UYB262150 VHX262150 VRT262150 WBP262150 WLL262150 WVH262150 D327688 IV327686 SR327686 ACN327686 AMJ327686 AWF327686 BGB327686 BPX327686 BZT327686 CJP327686 CTL327686 DDH327686 DND327686 DWZ327686 EGV327686 EQR327686 FAN327686 FKJ327686 FUF327686 GEB327686 GNX327686 GXT327686 HHP327686 HRL327686 IBH327686 ILD327686 IUZ327686 JEV327686 JOR327686 JYN327686 KIJ327686 KSF327686 LCB327686 LLX327686 LVT327686 MFP327686 MPL327686 MZH327686 NJD327686 NSZ327686 OCV327686 OMR327686 OWN327686 PGJ327686 PQF327686 QAB327686 QJX327686 QTT327686 RDP327686 RNL327686 RXH327686 SHD327686 SQZ327686 TAV327686 TKR327686 TUN327686 UEJ327686 UOF327686 UYB327686 VHX327686 VRT327686 WBP327686 WLL327686 WVH327686 D393224 IV393222 SR393222 ACN393222 AMJ393222 AWF393222 BGB393222 BPX393222 BZT393222 CJP393222 CTL393222 DDH393222 DND393222 DWZ393222 EGV393222 EQR393222 FAN393222 FKJ393222 FUF393222 GEB393222 GNX393222 GXT393222 HHP393222 HRL393222 IBH393222 ILD393222 IUZ393222 JEV393222 JOR393222 JYN393222 KIJ393222 KSF393222 LCB393222 LLX393222 LVT393222 MFP393222 MPL393222 MZH393222 NJD393222 NSZ393222 OCV393222 OMR393222 OWN393222 PGJ393222 PQF393222 QAB393222 QJX393222 QTT393222 RDP393222 RNL393222 RXH393222 SHD393222 SQZ393222 TAV393222 TKR393222 TUN393222 UEJ393222 UOF393222 UYB393222 VHX393222 VRT393222 WBP393222 WLL393222 WVH393222 D458760 IV458758 SR458758 ACN458758 AMJ458758 AWF458758 BGB458758 BPX458758 BZT458758 CJP458758 CTL458758 DDH458758 DND458758 DWZ458758 EGV458758 EQR458758 FAN458758 FKJ458758 FUF458758 GEB458758 GNX458758 GXT458758 HHP458758 HRL458758 IBH458758 ILD458758 IUZ458758 JEV458758 JOR458758 JYN458758 KIJ458758 KSF458758 LCB458758 LLX458758 LVT458758 MFP458758 MPL458758 MZH458758 NJD458758 NSZ458758 OCV458758 OMR458758 OWN458758 PGJ458758 PQF458758 QAB458758 QJX458758 QTT458758 RDP458758 RNL458758 RXH458758 SHD458758 SQZ458758 TAV458758 TKR458758 TUN458758 UEJ458758 UOF458758 UYB458758 VHX458758 VRT458758 WBP458758 WLL458758 WVH458758 D524296 IV524294 SR524294 ACN524294 AMJ524294 AWF524294 BGB524294 BPX524294 BZT524294 CJP524294 CTL524294 DDH524294 DND524294 DWZ524294 EGV524294 EQR524294 FAN524294 FKJ524294 FUF524294 GEB524294 GNX524294 GXT524294 HHP524294 HRL524294 IBH524294 ILD524294 IUZ524294 JEV524294 JOR524294 JYN524294 KIJ524294 KSF524294 LCB524294 LLX524294 LVT524294 MFP524294 MPL524294 MZH524294 NJD524294 NSZ524294 OCV524294 OMR524294 OWN524294 PGJ524294 PQF524294 QAB524294 QJX524294 QTT524294 RDP524294 RNL524294 RXH524294 SHD524294 SQZ524294 TAV524294 TKR524294 TUN524294 UEJ524294 UOF524294 UYB524294 VHX524294 VRT524294 WBP524294 WLL524294 WVH524294 D589832 IV589830 SR589830 ACN589830 AMJ589830 AWF589830 BGB589830 BPX589830 BZT589830 CJP589830 CTL589830 DDH589830 DND589830 DWZ589830 EGV589830 EQR589830 FAN589830 FKJ589830 FUF589830 GEB589830 GNX589830 GXT589830 HHP589830 HRL589830 IBH589830 ILD589830 IUZ589830 JEV589830 JOR589830 JYN589830 KIJ589830 KSF589830 LCB589830 LLX589830 LVT589830 MFP589830 MPL589830 MZH589830 NJD589830 NSZ589830 OCV589830 OMR589830 OWN589830 PGJ589830 PQF589830 QAB589830 QJX589830 QTT589830 RDP589830 RNL589830 RXH589830 SHD589830 SQZ589830 TAV589830 TKR589830 TUN589830 UEJ589830 UOF589830 UYB589830 VHX589830 VRT589830 WBP589830 WLL589830 WVH589830 D655368 IV655366 SR655366 ACN655366 AMJ655366 AWF655366 BGB655366 BPX655366 BZT655366 CJP655366 CTL655366 DDH655366 DND655366 DWZ655366 EGV655366 EQR655366 FAN655366 FKJ655366 FUF655366 GEB655366 GNX655366 GXT655366 HHP655366 HRL655366 IBH655366 ILD655366 IUZ655366 JEV655366 JOR655366 JYN655366 KIJ655366 KSF655366 LCB655366 LLX655366 LVT655366 MFP655366 MPL655366 MZH655366 NJD655366 NSZ655366 OCV655366 OMR655366 OWN655366 PGJ655366 PQF655366 QAB655366 QJX655366 QTT655366 RDP655366 RNL655366 RXH655366 SHD655366 SQZ655366 TAV655366 TKR655366 TUN655366 UEJ655366 UOF655366 UYB655366 VHX655366 VRT655366 WBP655366 WLL655366 WVH655366 D720904 IV720902 SR720902 ACN720902 AMJ720902 AWF720902 BGB720902 BPX720902 BZT720902 CJP720902 CTL720902 DDH720902 DND720902 DWZ720902 EGV720902 EQR720902 FAN720902 FKJ720902 FUF720902 GEB720902 GNX720902 GXT720902 HHP720902 HRL720902 IBH720902 ILD720902 IUZ720902 JEV720902 JOR720902 JYN720902 KIJ720902 KSF720902 LCB720902 LLX720902 LVT720902 MFP720902 MPL720902 MZH720902 NJD720902 NSZ720902 OCV720902 OMR720902 OWN720902 PGJ720902 PQF720902 QAB720902 QJX720902 QTT720902 RDP720902 RNL720902 RXH720902 SHD720902 SQZ720902 TAV720902 TKR720902 TUN720902 UEJ720902 UOF720902 UYB720902 VHX720902 VRT720902 WBP720902 WLL720902 WVH720902 D786440 IV786438 SR786438 ACN786438 AMJ786438 AWF786438 BGB786438 BPX786438 BZT786438 CJP786438 CTL786438 DDH786438 DND786438 DWZ786438 EGV786438 EQR786438 FAN786438 FKJ786438 FUF786438 GEB786438 GNX786438 GXT786438 HHP786438 HRL786438 IBH786438 ILD786438 IUZ786438 JEV786438 JOR786438 JYN786438 KIJ786438 KSF786438 LCB786438 LLX786438 LVT786438 MFP786438 MPL786438 MZH786438 NJD786438 NSZ786438 OCV786438 OMR786438 OWN786438 PGJ786438 PQF786438 QAB786438 QJX786438 QTT786438 RDP786438 RNL786438 RXH786438 SHD786438 SQZ786438 TAV786438 TKR786438 TUN786438 UEJ786438 UOF786438 UYB786438 VHX786438 VRT786438 WBP786438 WLL786438 WVH786438 D851976 IV851974 SR851974 ACN851974 AMJ851974 AWF851974 BGB851974 BPX851974 BZT851974 CJP851974 CTL851974 DDH851974 DND851974 DWZ851974 EGV851974 EQR851974 FAN851974 FKJ851974 FUF851974 GEB851974 GNX851974 GXT851974 HHP851974 HRL851974 IBH851974 ILD851974 IUZ851974 JEV851974 JOR851974 JYN851974 KIJ851974 KSF851974 LCB851974 LLX851974 LVT851974 MFP851974 MPL851974 MZH851974 NJD851974 NSZ851974 OCV851974 OMR851974 OWN851974 PGJ851974 PQF851974 QAB851974 QJX851974 QTT851974 RDP851974 RNL851974 RXH851974 SHD851974 SQZ851974 TAV851974 TKR851974 TUN851974 UEJ851974 UOF851974 UYB851974 VHX851974 VRT851974 WBP851974 WLL851974 WVH851974 D917512 IV917510 SR917510 ACN917510 AMJ917510 AWF917510 BGB917510 BPX917510 BZT917510 CJP917510 CTL917510 DDH917510 DND917510 DWZ917510 EGV917510 EQR917510 FAN917510 FKJ917510 FUF917510 GEB917510 GNX917510 GXT917510 HHP917510 HRL917510 IBH917510 ILD917510 IUZ917510 JEV917510 JOR917510 JYN917510 KIJ917510 KSF917510 LCB917510 LLX917510 LVT917510 MFP917510 MPL917510 MZH917510 NJD917510 NSZ917510 OCV917510 OMR917510 OWN917510 PGJ917510 PQF917510 QAB917510 QJX917510 QTT917510 RDP917510 RNL917510 RXH917510 SHD917510 SQZ917510 TAV917510 TKR917510 TUN917510 UEJ917510 UOF917510 UYB917510 VHX917510 VRT917510 WBP917510 WLL917510 WVH917510 D983048 IV983046 SR983046 ACN983046 AMJ983046 AWF983046 BGB983046 BPX983046 BZT983046 CJP983046 CTL983046 DDH983046 DND983046 DWZ983046 EGV983046 EQR983046 FAN983046 FKJ983046 FUF983046 GEB983046 GNX983046 GXT983046 HHP983046 HRL983046 IBH983046 ILD983046 IUZ983046 JEV983046 JOR983046 JYN983046 KIJ983046 KSF983046 LCB983046 LLX983046 LVT983046 MFP983046 MPL983046 MZH983046 NJD983046 NSZ983046 OCV983046 OMR983046 OWN983046 PGJ983046 PQF983046 QAB983046 QJX983046 QTT983046 RDP983046 RNL983046 RXH983046 SHD983046 SQZ983046 TAV983046 TKR983046 TUN983046 UEJ983046 UOF983046 UYB983046 VHX983046 VRT983046 WBP983046 WLL983046 WVH983046">
      <formula1>"1D,1W,1M,2M,3M,6M,1Y"</formula1>
    </dataValidation>
    <dataValidation type="list" allowBlank="1" showInputMessage="1" showErrorMessage="1" sqref="D20 IV20 SR20 ACN20 AMJ20 AWF20 BGB20 BPX20 BZT20 CJP20 CTL20 DDH20 DND20 DWZ20 EGV20 EQR20 FAN20 FKJ20 FUF20 GEB20 GNX20 GXT20 HHP20 HRL20 IBH20 ILD20 IUZ20 JEV20 JOR20 JYN20 KIJ20 KSF20 LCB20 LLX20 LVT20 MFP20 MPL20 MZH20 NJD20 NSZ20 OCV20 OMR20 OWN20 PGJ20 PQF20 QAB20 QJX20 QTT20 RDP20 RNL20 RXH20 SHD20 SQZ20 TAV20 TKR20 TUN20 UEJ20 UOF20 UYB20 VHX20 VRT20 WBP20 WLL20 WVH20 D65558 IV65556 SR65556 ACN65556 AMJ65556 AWF65556 BGB65556 BPX65556 BZT65556 CJP65556 CTL65556 DDH65556 DND65556 DWZ65556 EGV65556 EQR65556 FAN65556 FKJ65556 FUF65556 GEB65556 GNX65556 GXT65556 HHP65556 HRL65556 IBH65556 ILD65556 IUZ65556 JEV65556 JOR65556 JYN65556 KIJ65556 KSF65556 LCB65556 LLX65556 LVT65556 MFP65556 MPL65556 MZH65556 NJD65556 NSZ65556 OCV65556 OMR65556 OWN65556 PGJ65556 PQF65556 QAB65556 QJX65556 QTT65556 RDP65556 RNL65556 RXH65556 SHD65556 SQZ65556 TAV65556 TKR65556 TUN65556 UEJ65556 UOF65556 UYB65556 VHX65556 VRT65556 WBP65556 WLL65556 WVH65556 D131094 IV131092 SR131092 ACN131092 AMJ131092 AWF131092 BGB131092 BPX131092 BZT131092 CJP131092 CTL131092 DDH131092 DND131092 DWZ131092 EGV131092 EQR131092 FAN131092 FKJ131092 FUF131092 GEB131092 GNX131092 GXT131092 HHP131092 HRL131092 IBH131092 ILD131092 IUZ131092 JEV131092 JOR131092 JYN131092 KIJ131092 KSF131092 LCB131092 LLX131092 LVT131092 MFP131092 MPL131092 MZH131092 NJD131092 NSZ131092 OCV131092 OMR131092 OWN131092 PGJ131092 PQF131092 QAB131092 QJX131092 QTT131092 RDP131092 RNL131092 RXH131092 SHD131092 SQZ131092 TAV131092 TKR131092 TUN131092 UEJ131092 UOF131092 UYB131092 VHX131092 VRT131092 WBP131092 WLL131092 WVH131092 D196630 IV196628 SR196628 ACN196628 AMJ196628 AWF196628 BGB196628 BPX196628 BZT196628 CJP196628 CTL196628 DDH196628 DND196628 DWZ196628 EGV196628 EQR196628 FAN196628 FKJ196628 FUF196628 GEB196628 GNX196628 GXT196628 HHP196628 HRL196628 IBH196628 ILD196628 IUZ196628 JEV196628 JOR196628 JYN196628 KIJ196628 KSF196628 LCB196628 LLX196628 LVT196628 MFP196628 MPL196628 MZH196628 NJD196628 NSZ196628 OCV196628 OMR196628 OWN196628 PGJ196628 PQF196628 QAB196628 QJX196628 QTT196628 RDP196628 RNL196628 RXH196628 SHD196628 SQZ196628 TAV196628 TKR196628 TUN196628 UEJ196628 UOF196628 UYB196628 VHX196628 VRT196628 WBP196628 WLL196628 WVH196628 D262166 IV262164 SR262164 ACN262164 AMJ262164 AWF262164 BGB262164 BPX262164 BZT262164 CJP262164 CTL262164 DDH262164 DND262164 DWZ262164 EGV262164 EQR262164 FAN262164 FKJ262164 FUF262164 GEB262164 GNX262164 GXT262164 HHP262164 HRL262164 IBH262164 ILD262164 IUZ262164 JEV262164 JOR262164 JYN262164 KIJ262164 KSF262164 LCB262164 LLX262164 LVT262164 MFP262164 MPL262164 MZH262164 NJD262164 NSZ262164 OCV262164 OMR262164 OWN262164 PGJ262164 PQF262164 QAB262164 QJX262164 QTT262164 RDP262164 RNL262164 RXH262164 SHD262164 SQZ262164 TAV262164 TKR262164 TUN262164 UEJ262164 UOF262164 UYB262164 VHX262164 VRT262164 WBP262164 WLL262164 WVH262164 D327702 IV327700 SR327700 ACN327700 AMJ327700 AWF327700 BGB327700 BPX327700 BZT327700 CJP327700 CTL327700 DDH327700 DND327700 DWZ327700 EGV327700 EQR327700 FAN327700 FKJ327700 FUF327700 GEB327700 GNX327700 GXT327700 HHP327700 HRL327700 IBH327700 ILD327700 IUZ327700 JEV327700 JOR327700 JYN327700 KIJ327700 KSF327700 LCB327700 LLX327700 LVT327700 MFP327700 MPL327700 MZH327700 NJD327700 NSZ327700 OCV327700 OMR327700 OWN327700 PGJ327700 PQF327700 QAB327700 QJX327700 QTT327700 RDP327700 RNL327700 RXH327700 SHD327700 SQZ327700 TAV327700 TKR327700 TUN327700 UEJ327700 UOF327700 UYB327700 VHX327700 VRT327700 WBP327700 WLL327700 WVH327700 D393238 IV393236 SR393236 ACN393236 AMJ393236 AWF393236 BGB393236 BPX393236 BZT393236 CJP393236 CTL393236 DDH393236 DND393236 DWZ393236 EGV393236 EQR393236 FAN393236 FKJ393236 FUF393236 GEB393236 GNX393236 GXT393236 HHP393236 HRL393236 IBH393236 ILD393236 IUZ393236 JEV393236 JOR393236 JYN393236 KIJ393236 KSF393236 LCB393236 LLX393236 LVT393236 MFP393236 MPL393236 MZH393236 NJD393236 NSZ393236 OCV393236 OMR393236 OWN393236 PGJ393236 PQF393236 QAB393236 QJX393236 QTT393236 RDP393236 RNL393236 RXH393236 SHD393236 SQZ393236 TAV393236 TKR393236 TUN393236 UEJ393236 UOF393236 UYB393236 VHX393236 VRT393236 WBP393236 WLL393236 WVH393236 D458774 IV458772 SR458772 ACN458772 AMJ458772 AWF458772 BGB458772 BPX458772 BZT458772 CJP458772 CTL458772 DDH458772 DND458772 DWZ458772 EGV458772 EQR458772 FAN458772 FKJ458772 FUF458772 GEB458772 GNX458772 GXT458772 HHP458772 HRL458772 IBH458772 ILD458772 IUZ458772 JEV458772 JOR458772 JYN458772 KIJ458772 KSF458772 LCB458772 LLX458772 LVT458772 MFP458772 MPL458772 MZH458772 NJD458772 NSZ458772 OCV458772 OMR458772 OWN458772 PGJ458772 PQF458772 QAB458772 QJX458772 QTT458772 RDP458772 RNL458772 RXH458772 SHD458772 SQZ458772 TAV458772 TKR458772 TUN458772 UEJ458772 UOF458772 UYB458772 VHX458772 VRT458772 WBP458772 WLL458772 WVH458772 D524310 IV524308 SR524308 ACN524308 AMJ524308 AWF524308 BGB524308 BPX524308 BZT524308 CJP524308 CTL524308 DDH524308 DND524308 DWZ524308 EGV524308 EQR524308 FAN524308 FKJ524308 FUF524308 GEB524308 GNX524308 GXT524308 HHP524308 HRL524308 IBH524308 ILD524308 IUZ524308 JEV524308 JOR524308 JYN524308 KIJ524308 KSF524308 LCB524308 LLX524308 LVT524308 MFP524308 MPL524308 MZH524308 NJD524308 NSZ524308 OCV524308 OMR524308 OWN524308 PGJ524308 PQF524308 QAB524308 QJX524308 QTT524308 RDP524308 RNL524308 RXH524308 SHD524308 SQZ524308 TAV524308 TKR524308 TUN524308 UEJ524308 UOF524308 UYB524308 VHX524308 VRT524308 WBP524308 WLL524308 WVH524308 D589846 IV589844 SR589844 ACN589844 AMJ589844 AWF589844 BGB589844 BPX589844 BZT589844 CJP589844 CTL589844 DDH589844 DND589844 DWZ589844 EGV589844 EQR589844 FAN589844 FKJ589844 FUF589844 GEB589844 GNX589844 GXT589844 HHP589844 HRL589844 IBH589844 ILD589844 IUZ589844 JEV589844 JOR589844 JYN589844 KIJ589844 KSF589844 LCB589844 LLX589844 LVT589844 MFP589844 MPL589844 MZH589844 NJD589844 NSZ589844 OCV589844 OMR589844 OWN589844 PGJ589844 PQF589844 QAB589844 QJX589844 QTT589844 RDP589844 RNL589844 RXH589844 SHD589844 SQZ589844 TAV589844 TKR589844 TUN589844 UEJ589844 UOF589844 UYB589844 VHX589844 VRT589844 WBP589844 WLL589844 WVH589844 D655382 IV655380 SR655380 ACN655380 AMJ655380 AWF655380 BGB655380 BPX655380 BZT655380 CJP655380 CTL655380 DDH655380 DND655380 DWZ655380 EGV655380 EQR655380 FAN655380 FKJ655380 FUF655380 GEB655380 GNX655380 GXT655380 HHP655380 HRL655380 IBH655380 ILD655380 IUZ655380 JEV655380 JOR655380 JYN655380 KIJ655380 KSF655380 LCB655380 LLX655380 LVT655380 MFP655380 MPL655380 MZH655380 NJD655380 NSZ655380 OCV655380 OMR655380 OWN655380 PGJ655380 PQF655380 QAB655380 QJX655380 QTT655380 RDP655380 RNL655380 RXH655380 SHD655380 SQZ655380 TAV655380 TKR655380 TUN655380 UEJ655380 UOF655380 UYB655380 VHX655380 VRT655380 WBP655380 WLL655380 WVH655380 D720918 IV720916 SR720916 ACN720916 AMJ720916 AWF720916 BGB720916 BPX720916 BZT720916 CJP720916 CTL720916 DDH720916 DND720916 DWZ720916 EGV720916 EQR720916 FAN720916 FKJ720916 FUF720916 GEB720916 GNX720916 GXT720916 HHP720916 HRL720916 IBH720916 ILD720916 IUZ720916 JEV720916 JOR720916 JYN720916 KIJ720916 KSF720916 LCB720916 LLX720916 LVT720916 MFP720916 MPL720916 MZH720916 NJD720916 NSZ720916 OCV720916 OMR720916 OWN720916 PGJ720916 PQF720916 QAB720916 QJX720916 QTT720916 RDP720916 RNL720916 RXH720916 SHD720916 SQZ720916 TAV720916 TKR720916 TUN720916 UEJ720916 UOF720916 UYB720916 VHX720916 VRT720916 WBP720916 WLL720916 WVH720916 D786454 IV786452 SR786452 ACN786452 AMJ786452 AWF786452 BGB786452 BPX786452 BZT786452 CJP786452 CTL786452 DDH786452 DND786452 DWZ786452 EGV786452 EQR786452 FAN786452 FKJ786452 FUF786452 GEB786452 GNX786452 GXT786452 HHP786452 HRL786452 IBH786452 ILD786452 IUZ786452 JEV786452 JOR786452 JYN786452 KIJ786452 KSF786452 LCB786452 LLX786452 LVT786452 MFP786452 MPL786452 MZH786452 NJD786452 NSZ786452 OCV786452 OMR786452 OWN786452 PGJ786452 PQF786452 QAB786452 QJX786452 QTT786452 RDP786452 RNL786452 RXH786452 SHD786452 SQZ786452 TAV786452 TKR786452 TUN786452 UEJ786452 UOF786452 UYB786452 VHX786452 VRT786452 WBP786452 WLL786452 WVH786452 D851990 IV851988 SR851988 ACN851988 AMJ851988 AWF851988 BGB851988 BPX851988 BZT851988 CJP851988 CTL851988 DDH851988 DND851988 DWZ851988 EGV851988 EQR851988 FAN851988 FKJ851988 FUF851988 GEB851988 GNX851988 GXT851988 HHP851988 HRL851988 IBH851988 ILD851988 IUZ851988 JEV851988 JOR851988 JYN851988 KIJ851988 KSF851988 LCB851988 LLX851988 LVT851988 MFP851988 MPL851988 MZH851988 NJD851988 NSZ851988 OCV851988 OMR851988 OWN851988 PGJ851988 PQF851988 QAB851988 QJX851988 QTT851988 RDP851988 RNL851988 RXH851988 SHD851988 SQZ851988 TAV851988 TKR851988 TUN851988 UEJ851988 UOF851988 UYB851988 VHX851988 VRT851988 WBP851988 WLL851988 WVH851988 D917526 IV917524 SR917524 ACN917524 AMJ917524 AWF917524 BGB917524 BPX917524 BZT917524 CJP917524 CTL917524 DDH917524 DND917524 DWZ917524 EGV917524 EQR917524 FAN917524 FKJ917524 FUF917524 GEB917524 GNX917524 GXT917524 HHP917524 HRL917524 IBH917524 ILD917524 IUZ917524 JEV917524 JOR917524 JYN917524 KIJ917524 KSF917524 LCB917524 LLX917524 LVT917524 MFP917524 MPL917524 MZH917524 NJD917524 NSZ917524 OCV917524 OMR917524 OWN917524 PGJ917524 PQF917524 QAB917524 QJX917524 QTT917524 RDP917524 RNL917524 RXH917524 SHD917524 SQZ917524 TAV917524 TKR917524 TUN917524 UEJ917524 UOF917524 UYB917524 VHX917524 VRT917524 WBP917524 WLL917524 WVH917524 D983062 IV983060 SR983060 ACN983060 AMJ983060 AWF983060 BGB983060 BPX983060 BZT983060 CJP983060 CTL983060 DDH983060 DND983060 DWZ983060 EGV983060 EQR983060 FAN983060 FKJ983060 FUF983060 GEB983060 GNX983060 GXT983060 HHP983060 HRL983060 IBH983060 ILD983060 IUZ983060 JEV983060 JOR983060 JYN983060 KIJ983060 KSF983060 LCB983060 LLX983060 LVT983060 MFP983060 MPL983060 MZH983060 NJD983060 NSZ983060 OCV983060 OMR983060 OWN983060 PGJ983060 PQF983060 QAB983060 QJX983060 QTT983060 RDP983060 RNL983060 RXH983060 SHD983060 SQZ983060 TAV983060 TKR983060 TUN983060 UEJ983060 UOF983060 UYB983060 VHX983060 VRT983060 WBP983060 WLL983060 WVH983060">
      <formula1>"Discount,ZeroYield,ForwardRate"</formula1>
    </dataValidation>
    <dataValidation type="list" allowBlank="1" showInputMessage="1" showErrorMessage="1" sqref="D4 IV4 SR4 ACN4 AMJ4 AWF4 BGB4 BPX4 BZT4 CJP4 CTL4 DDH4 DND4 DWZ4 EGV4 EQR4 FAN4 FKJ4 FUF4 GEB4 GNX4 GXT4 HHP4 HRL4 IBH4 ILD4 IUZ4 JEV4 JOR4 JYN4 KIJ4 KSF4 LCB4 LLX4 LVT4 MFP4 MPL4 MZH4 NJD4 NSZ4 OCV4 OMR4 OWN4 PGJ4 PQF4 QAB4 QJX4 QTT4 RDP4 RNL4 RXH4 SHD4 SQZ4 TAV4 TKR4 TUN4 UEJ4 UOF4 UYB4 VHX4 VRT4 WBP4 WLL4 WVH4 D65542 IV65540 SR65540 ACN65540 AMJ65540 AWF65540 BGB65540 BPX65540 BZT65540 CJP65540 CTL65540 DDH65540 DND65540 DWZ65540 EGV65540 EQR65540 FAN65540 FKJ65540 FUF65540 GEB65540 GNX65540 GXT65540 HHP65540 HRL65540 IBH65540 ILD65540 IUZ65540 JEV65540 JOR65540 JYN65540 KIJ65540 KSF65540 LCB65540 LLX65540 LVT65540 MFP65540 MPL65540 MZH65540 NJD65540 NSZ65540 OCV65540 OMR65540 OWN65540 PGJ65540 PQF65540 QAB65540 QJX65540 QTT65540 RDP65540 RNL65540 RXH65540 SHD65540 SQZ65540 TAV65540 TKR65540 TUN65540 UEJ65540 UOF65540 UYB65540 VHX65540 VRT65540 WBP65540 WLL65540 WVH65540 D131078 IV131076 SR131076 ACN131076 AMJ131076 AWF131076 BGB131076 BPX131076 BZT131076 CJP131076 CTL131076 DDH131076 DND131076 DWZ131076 EGV131076 EQR131076 FAN131076 FKJ131076 FUF131076 GEB131076 GNX131076 GXT131076 HHP131076 HRL131076 IBH131076 ILD131076 IUZ131076 JEV131076 JOR131076 JYN131076 KIJ131076 KSF131076 LCB131076 LLX131076 LVT131076 MFP131076 MPL131076 MZH131076 NJD131076 NSZ131076 OCV131076 OMR131076 OWN131076 PGJ131076 PQF131076 QAB131076 QJX131076 QTT131076 RDP131076 RNL131076 RXH131076 SHD131076 SQZ131076 TAV131076 TKR131076 TUN131076 UEJ131076 UOF131076 UYB131076 VHX131076 VRT131076 WBP131076 WLL131076 WVH131076 D196614 IV196612 SR196612 ACN196612 AMJ196612 AWF196612 BGB196612 BPX196612 BZT196612 CJP196612 CTL196612 DDH196612 DND196612 DWZ196612 EGV196612 EQR196612 FAN196612 FKJ196612 FUF196612 GEB196612 GNX196612 GXT196612 HHP196612 HRL196612 IBH196612 ILD196612 IUZ196612 JEV196612 JOR196612 JYN196612 KIJ196612 KSF196612 LCB196612 LLX196612 LVT196612 MFP196612 MPL196612 MZH196612 NJD196612 NSZ196612 OCV196612 OMR196612 OWN196612 PGJ196612 PQF196612 QAB196612 QJX196612 QTT196612 RDP196612 RNL196612 RXH196612 SHD196612 SQZ196612 TAV196612 TKR196612 TUN196612 UEJ196612 UOF196612 UYB196612 VHX196612 VRT196612 WBP196612 WLL196612 WVH196612 D262150 IV262148 SR262148 ACN262148 AMJ262148 AWF262148 BGB262148 BPX262148 BZT262148 CJP262148 CTL262148 DDH262148 DND262148 DWZ262148 EGV262148 EQR262148 FAN262148 FKJ262148 FUF262148 GEB262148 GNX262148 GXT262148 HHP262148 HRL262148 IBH262148 ILD262148 IUZ262148 JEV262148 JOR262148 JYN262148 KIJ262148 KSF262148 LCB262148 LLX262148 LVT262148 MFP262148 MPL262148 MZH262148 NJD262148 NSZ262148 OCV262148 OMR262148 OWN262148 PGJ262148 PQF262148 QAB262148 QJX262148 QTT262148 RDP262148 RNL262148 RXH262148 SHD262148 SQZ262148 TAV262148 TKR262148 TUN262148 UEJ262148 UOF262148 UYB262148 VHX262148 VRT262148 WBP262148 WLL262148 WVH262148 D327686 IV327684 SR327684 ACN327684 AMJ327684 AWF327684 BGB327684 BPX327684 BZT327684 CJP327684 CTL327684 DDH327684 DND327684 DWZ327684 EGV327684 EQR327684 FAN327684 FKJ327684 FUF327684 GEB327684 GNX327684 GXT327684 HHP327684 HRL327684 IBH327684 ILD327684 IUZ327684 JEV327684 JOR327684 JYN327684 KIJ327684 KSF327684 LCB327684 LLX327684 LVT327684 MFP327684 MPL327684 MZH327684 NJD327684 NSZ327684 OCV327684 OMR327684 OWN327684 PGJ327684 PQF327684 QAB327684 QJX327684 QTT327684 RDP327684 RNL327684 RXH327684 SHD327684 SQZ327684 TAV327684 TKR327684 TUN327684 UEJ327684 UOF327684 UYB327684 VHX327684 VRT327684 WBP327684 WLL327684 WVH327684 D393222 IV393220 SR393220 ACN393220 AMJ393220 AWF393220 BGB393220 BPX393220 BZT393220 CJP393220 CTL393220 DDH393220 DND393220 DWZ393220 EGV393220 EQR393220 FAN393220 FKJ393220 FUF393220 GEB393220 GNX393220 GXT393220 HHP393220 HRL393220 IBH393220 ILD393220 IUZ393220 JEV393220 JOR393220 JYN393220 KIJ393220 KSF393220 LCB393220 LLX393220 LVT393220 MFP393220 MPL393220 MZH393220 NJD393220 NSZ393220 OCV393220 OMR393220 OWN393220 PGJ393220 PQF393220 QAB393220 QJX393220 QTT393220 RDP393220 RNL393220 RXH393220 SHD393220 SQZ393220 TAV393220 TKR393220 TUN393220 UEJ393220 UOF393220 UYB393220 VHX393220 VRT393220 WBP393220 WLL393220 WVH393220 D458758 IV458756 SR458756 ACN458756 AMJ458756 AWF458756 BGB458756 BPX458756 BZT458756 CJP458756 CTL458756 DDH458756 DND458756 DWZ458756 EGV458756 EQR458756 FAN458756 FKJ458756 FUF458756 GEB458756 GNX458756 GXT458756 HHP458756 HRL458756 IBH458756 ILD458756 IUZ458756 JEV458756 JOR458756 JYN458756 KIJ458756 KSF458756 LCB458756 LLX458756 LVT458756 MFP458756 MPL458756 MZH458756 NJD458756 NSZ458756 OCV458756 OMR458756 OWN458756 PGJ458756 PQF458756 QAB458756 QJX458756 QTT458756 RDP458756 RNL458756 RXH458756 SHD458756 SQZ458756 TAV458756 TKR458756 TUN458756 UEJ458756 UOF458756 UYB458756 VHX458756 VRT458756 WBP458756 WLL458756 WVH458756 D524294 IV524292 SR524292 ACN524292 AMJ524292 AWF524292 BGB524292 BPX524292 BZT524292 CJP524292 CTL524292 DDH524292 DND524292 DWZ524292 EGV524292 EQR524292 FAN524292 FKJ524292 FUF524292 GEB524292 GNX524292 GXT524292 HHP524292 HRL524292 IBH524292 ILD524292 IUZ524292 JEV524292 JOR524292 JYN524292 KIJ524292 KSF524292 LCB524292 LLX524292 LVT524292 MFP524292 MPL524292 MZH524292 NJD524292 NSZ524292 OCV524292 OMR524292 OWN524292 PGJ524292 PQF524292 QAB524292 QJX524292 QTT524292 RDP524292 RNL524292 RXH524292 SHD524292 SQZ524292 TAV524292 TKR524292 TUN524292 UEJ524292 UOF524292 UYB524292 VHX524292 VRT524292 WBP524292 WLL524292 WVH524292 D589830 IV589828 SR589828 ACN589828 AMJ589828 AWF589828 BGB589828 BPX589828 BZT589828 CJP589828 CTL589828 DDH589828 DND589828 DWZ589828 EGV589828 EQR589828 FAN589828 FKJ589828 FUF589828 GEB589828 GNX589828 GXT589828 HHP589828 HRL589828 IBH589828 ILD589828 IUZ589828 JEV589828 JOR589828 JYN589828 KIJ589828 KSF589828 LCB589828 LLX589828 LVT589828 MFP589828 MPL589828 MZH589828 NJD589828 NSZ589828 OCV589828 OMR589828 OWN589828 PGJ589828 PQF589828 QAB589828 QJX589828 QTT589828 RDP589828 RNL589828 RXH589828 SHD589828 SQZ589828 TAV589828 TKR589828 TUN589828 UEJ589828 UOF589828 UYB589828 VHX589828 VRT589828 WBP589828 WLL589828 WVH589828 D655366 IV655364 SR655364 ACN655364 AMJ655364 AWF655364 BGB655364 BPX655364 BZT655364 CJP655364 CTL655364 DDH655364 DND655364 DWZ655364 EGV655364 EQR655364 FAN655364 FKJ655364 FUF655364 GEB655364 GNX655364 GXT655364 HHP655364 HRL655364 IBH655364 ILD655364 IUZ655364 JEV655364 JOR655364 JYN655364 KIJ655364 KSF655364 LCB655364 LLX655364 LVT655364 MFP655364 MPL655364 MZH655364 NJD655364 NSZ655364 OCV655364 OMR655364 OWN655364 PGJ655364 PQF655364 QAB655364 QJX655364 QTT655364 RDP655364 RNL655364 RXH655364 SHD655364 SQZ655364 TAV655364 TKR655364 TUN655364 UEJ655364 UOF655364 UYB655364 VHX655364 VRT655364 WBP655364 WLL655364 WVH655364 D720902 IV720900 SR720900 ACN720900 AMJ720900 AWF720900 BGB720900 BPX720900 BZT720900 CJP720900 CTL720900 DDH720900 DND720900 DWZ720900 EGV720900 EQR720900 FAN720900 FKJ720900 FUF720900 GEB720900 GNX720900 GXT720900 HHP720900 HRL720900 IBH720900 ILD720900 IUZ720900 JEV720900 JOR720900 JYN720900 KIJ720900 KSF720900 LCB720900 LLX720900 LVT720900 MFP720900 MPL720900 MZH720900 NJD720900 NSZ720900 OCV720900 OMR720900 OWN720900 PGJ720900 PQF720900 QAB720900 QJX720900 QTT720900 RDP720900 RNL720900 RXH720900 SHD720900 SQZ720900 TAV720900 TKR720900 TUN720900 UEJ720900 UOF720900 UYB720900 VHX720900 VRT720900 WBP720900 WLL720900 WVH720900 D786438 IV786436 SR786436 ACN786436 AMJ786436 AWF786436 BGB786436 BPX786436 BZT786436 CJP786436 CTL786436 DDH786436 DND786436 DWZ786436 EGV786436 EQR786436 FAN786436 FKJ786436 FUF786436 GEB786436 GNX786436 GXT786436 HHP786436 HRL786436 IBH786436 ILD786436 IUZ786436 JEV786436 JOR786436 JYN786436 KIJ786436 KSF786436 LCB786436 LLX786436 LVT786436 MFP786436 MPL786436 MZH786436 NJD786436 NSZ786436 OCV786436 OMR786436 OWN786436 PGJ786436 PQF786436 QAB786436 QJX786436 QTT786436 RDP786436 RNL786436 RXH786436 SHD786436 SQZ786436 TAV786436 TKR786436 TUN786436 UEJ786436 UOF786436 UYB786436 VHX786436 VRT786436 WBP786436 WLL786436 WVH786436 D851974 IV851972 SR851972 ACN851972 AMJ851972 AWF851972 BGB851972 BPX851972 BZT851972 CJP851972 CTL851972 DDH851972 DND851972 DWZ851972 EGV851972 EQR851972 FAN851972 FKJ851972 FUF851972 GEB851972 GNX851972 GXT851972 HHP851972 HRL851972 IBH851972 ILD851972 IUZ851972 JEV851972 JOR851972 JYN851972 KIJ851972 KSF851972 LCB851972 LLX851972 LVT851972 MFP851972 MPL851972 MZH851972 NJD851972 NSZ851972 OCV851972 OMR851972 OWN851972 PGJ851972 PQF851972 QAB851972 QJX851972 QTT851972 RDP851972 RNL851972 RXH851972 SHD851972 SQZ851972 TAV851972 TKR851972 TUN851972 UEJ851972 UOF851972 UYB851972 VHX851972 VRT851972 WBP851972 WLL851972 WVH851972 D917510 IV917508 SR917508 ACN917508 AMJ917508 AWF917508 BGB917508 BPX917508 BZT917508 CJP917508 CTL917508 DDH917508 DND917508 DWZ917508 EGV917508 EQR917508 FAN917508 FKJ917508 FUF917508 GEB917508 GNX917508 GXT917508 HHP917508 HRL917508 IBH917508 ILD917508 IUZ917508 JEV917508 JOR917508 JYN917508 KIJ917508 KSF917508 LCB917508 LLX917508 LVT917508 MFP917508 MPL917508 MZH917508 NJD917508 NSZ917508 OCV917508 OMR917508 OWN917508 PGJ917508 PQF917508 QAB917508 QJX917508 QTT917508 RDP917508 RNL917508 RXH917508 SHD917508 SQZ917508 TAV917508 TKR917508 TUN917508 UEJ917508 UOF917508 UYB917508 VHX917508 VRT917508 WBP917508 WLL917508 WVH917508 D983046 IV983044 SR983044 ACN983044 AMJ983044 AWF983044 BGB983044 BPX983044 BZT983044 CJP983044 CTL983044 DDH983044 DND983044 DWZ983044 EGV983044 EQR983044 FAN983044 FKJ983044 FUF983044 GEB983044 GNX983044 GXT983044 HHP983044 HRL983044 IBH983044 ILD983044 IUZ983044 JEV983044 JOR983044 JYN983044 KIJ983044 KSF983044 LCB983044 LLX983044 LVT983044 MFP983044 MPL983044 MZH983044 NJD983044 NSZ983044 OCV983044 OMR983044 OWN983044 PGJ983044 PQF983044 QAB983044 QJX983044 QTT983044 RDP983044 RNL983044 RXH983044 SHD983044 SQZ983044 TAV983044 TKR983044 TUN983044 UEJ983044 UOF983044 UYB983044 VHX983044 VRT983044 WBP983044 WLL983044 WVH983044">
      <formula1>"EUR,USD,GBP,JPY,CHF"</formula1>
    </dataValidation>
    <dataValidation type="list" allowBlank="1" showInputMessage="1" showErrorMessage="1" sqref="D18 IV18 SR18 ACN18 AMJ18 AWF18 BGB18 BPX18 BZT18 CJP18 CTL18 DDH18 DND18 DWZ18 EGV18 EQR18 FAN18 FKJ18 FUF18 GEB18 GNX18 GXT18 HHP18 HRL18 IBH18 ILD18 IUZ18 JEV18 JOR18 JYN18 KIJ18 KSF18 LCB18 LLX18 LVT18 MFP18 MPL18 MZH18 NJD18 NSZ18 OCV18 OMR18 OWN18 PGJ18 PQF18 QAB18 QJX18 QTT18 RDP18 RNL18 RXH18 SHD18 SQZ18 TAV18 TKR18 TUN18 UEJ18 UOF18 UYB18 VHX18 VRT18 WBP18 WLL18 WVH18 D65556 IV65554 SR65554 ACN65554 AMJ65554 AWF65554 BGB65554 BPX65554 BZT65554 CJP65554 CTL65554 DDH65554 DND65554 DWZ65554 EGV65554 EQR65554 FAN65554 FKJ65554 FUF65554 GEB65554 GNX65554 GXT65554 HHP65554 HRL65554 IBH65554 ILD65554 IUZ65554 JEV65554 JOR65554 JYN65554 KIJ65554 KSF65554 LCB65554 LLX65554 LVT65554 MFP65554 MPL65554 MZH65554 NJD65554 NSZ65554 OCV65554 OMR65554 OWN65554 PGJ65554 PQF65554 QAB65554 QJX65554 QTT65554 RDP65554 RNL65554 RXH65554 SHD65554 SQZ65554 TAV65554 TKR65554 TUN65554 UEJ65554 UOF65554 UYB65554 VHX65554 VRT65554 WBP65554 WLL65554 WVH65554 D131092 IV131090 SR131090 ACN131090 AMJ131090 AWF131090 BGB131090 BPX131090 BZT131090 CJP131090 CTL131090 DDH131090 DND131090 DWZ131090 EGV131090 EQR131090 FAN131090 FKJ131090 FUF131090 GEB131090 GNX131090 GXT131090 HHP131090 HRL131090 IBH131090 ILD131090 IUZ131090 JEV131090 JOR131090 JYN131090 KIJ131090 KSF131090 LCB131090 LLX131090 LVT131090 MFP131090 MPL131090 MZH131090 NJD131090 NSZ131090 OCV131090 OMR131090 OWN131090 PGJ131090 PQF131090 QAB131090 QJX131090 QTT131090 RDP131090 RNL131090 RXH131090 SHD131090 SQZ131090 TAV131090 TKR131090 TUN131090 UEJ131090 UOF131090 UYB131090 VHX131090 VRT131090 WBP131090 WLL131090 WVH131090 D196628 IV196626 SR196626 ACN196626 AMJ196626 AWF196626 BGB196626 BPX196626 BZT196626 CJP196626 CTL196626 DDH196626 DND196626 DWZ196626 EGV196626 EQR196626 FAN196626 FKJ196626 FUF196626 GEB196626 GNX196626 GXT196626 HHP196626 HRL196626 IBH196626 ILD196626 IUZ196626 JEV196626 JOR196626 JYN196626 KIJ196626 KSF196626 LCB196626 LLX196626 LVT196626 MFP196626 MPL196626 MZH196626 NJD196626 NSZ196626 OCV196626 OMR196626 OWN196626 PGJ196626 PQF196626 QAB196626 QJX196626 QTT196626 RDP196626 RNL196626 RXH196626 SHD196626 SQZ196626 TAV196626 TKR196626 TUN196626 UEJ196626 UOF196626 UYB196626 VHX196626 VRT196626 WBP196626 WLL196626 WVH196626 D262164 IV262162 SR262162 ACN262162 AMJ262162 AWF262162 BGB262162 BPX262162 BZT262162 CJP262162 CTL262162 DDH262162 DND262162 DWZ262162 EGV262162 EQR262162 FAN262162 FKJ262162 FUF262162 GEB262162 GNX262162 GXT262162 HHP262162 HRL262162 IBH262162 ILD262162 IUZ262162 JEV262162 JOR262162 JYN262162 KIJ262162 KSF262162 LCB262162 LLX262162 LVT262162 MFP262162 MPL262162 MZH262162 NJD262162 NSZ262162 OCV262162 OMR262162 OWN262162 PGJ262162 PQF262162 QAB262162 QJX262162 QTT262162 RDP262162 RNL262162 RXH262162 SHD262162 SQZ262162 TAV262162 TKR262162 TUN262162 UEJ262162 UOF262162 UYB262162 VHX262162 VRT262162 WBP262162 WLL262162 WVH262162 D327700 IV327698 SR327698 ACN327698 AMJ327698 AWF327698 BGB327698 BPX327698 BZT327698 CJP327698 CTL327698 DDH327698 DND327698 DWZ327698 EGV327698 EQR327698 FAN327698 FKJ327698 FUF327698 GEB327698 GNX327698 GXT327698 HHP327698 HRL327698 IBH327698 ILD327698 IUZ327698 JEV327698 JOR327698 JYN327698 KIJ327698 KSF327698 LCB327698 LLX327698 LVT327698 MFP327698 MPL327698 MZH327698 NJD327698 NSZ327698 OCV327698 OMR327698 OWN327698 PGJ327698 PQF327698 QAB327698 QJX327698 QTT327698 RDP327698 RNL327698 RXH327698 SHD327698 SQZ327698 TAV327698 TKR327698 TUN327698 UEJ327698 UOF327698 UYB327698 VHX327698 VRT327698 WBP327698 WLL327698 WVH327698 D393236 IV393234 SR393234 ACN393234 AMJ393234 AWF393234 BGB393234 BPX393234 BZT393234 CJP393234 CTL393234 DDH393234 DND393234 DWZ393234 EGV393234 EQR393234 FAN393234 FKJ393234 FUF393234 GEB393234 GNX393234 GXT393234 HHP393234 HRL393234 IBH393234 ILD393234 IUZ393234 JEV393234 JOR393234 JYN393234 KIJ393234 KSF393234 LCB393234 LLX393234 LVT393234 MFP393234 MPL393234 MZH393234 NJD393234 NSZ393234 OCV393234 OMR393234 OWN393234 PGJ393234 PQF393234 QAB393234 QJX393234 QTT393234 RDP393234 RNL393234 RXH393234 SHD393234 SQZ393234 TAV393234 TKR393234 TUN393234 UEJ393234 UOF393234 UYB393234 VHX393234 VRT393234 WBP393234 WLL393234 WVH393234 D458772 IV458770 SR458770 ACN458770 AMJ458770 AWF458770 BGB458770 BPX458770 BZT458770 CJP458770 CTL458770 DDH458770 DND458770 DWZ458770 EGV458770 EQR458770 FAN458770 FKJ458770 FUF458770 GEB458770 GNX458770 GXT458770 HHP458770 HRL458770 IBH458770 ILD458770 IUZ458770 JEV458770 JOR458770 JYN458770 KIJ458770 KSF458770 LCB458770 LLX458770 LVT458770 MFP458770 MPL458770 MZH458770 NJD458770 NSZ458770 OCV458770 OMR458770 OWN458770 PGJ458770 PQF458770 QAB458770 QJX458770 QTT458770 RDP458770 RNL458770 RXH458770 SHD458770 SQZ458770 TAV458770 TKR458770 TUN458770 UEJ458770 UOF458770 UYB458770 VHX458770 VRT458770 WBP458770 WLL458770 WVH458770 D524308 IV524306 SR524306 ACN524306 AMJ524306 AWF524306 BGB524306 BPX524306 BZT524306 CJP524306 CTL524306 DDH524306 DND524306 DWZ524306 EGV524306 EQR524306 FAN524306 FKJ524306 FUF524306 GEB524306 GNX524306 GXT524306 HHP524306 HRL524306 IBH524306 ILD524306 IUZ524306 JEV524306 JOR524306 JYN524306 KIJ524306 KSF524306 LCB524306 LLX524306 LVT524306 MFP524306 MPL524306 MZH524306 NJD524306 NSZ524306 OCV524306 OMR524306 OWN524306 PGJ524306 PQF524306 QAB524306 QJX524306 QTT524306 RDP524306 RNL524306 RXH524306 SHD524306 SQZ524306 TAV524306 TKR524306 TUN524306 UEJ524306 UOF524306 UYB524306 VHX524306 VRT524306 WBP524306 WLL524306 WVH524306 D589844 IV589842 SR589842 ACN589842 AMJ589842 AWF589842 BGB589842 BPX589842 BZT589842 CJP589842 CTL589842 DDH589842 DND589842 DWZ589842 EGV589842 EQR589842 FAN589842 FKJ589842 FUF589842 GEB589842 GNX589842 GXT589842 HHP589842 HRL589842 IBH589842 ILD589842 IUZ589842 JEV589842 JOR589842 JYN589842 KIJ589842 KSF589842 LCB589842 LLX589842 LVT589842 MFP589842 MPL589842 MZH589842 NJD589842 NSZ589842 OCV589842 OMR589842 OWN589842 PGJ589842 PQF589842 QAB589842 QJX589842 QTT589842 RDP589842 RNL589842 RXH589842 SHD589842 SQZ589842 TAV589842 TKR589842 TUN589842 UEJ589842 UOF589842 UYB589842 VHX589842 VRT589842 WBP589842 WLL589842 WVH589842 D655380 IV655378 SR655378 ACN655378 AMJ655378 AWF655378 BGB655378 BPX655378 BZT655378 CJP655378 CTL655378 DDH655378 DND655378 DWZ655378 EGV655378 EQR655378 FAN655378 FKJ655378 FUF655378 GEB655378 GNX655378 GXT655378 HHP655378 HRL655378 IBH655378 ILD655378 IUZ655378 JEV655378 JOR655378 JYN655378 KIJ655378 KSF655378 LCB655378 LLX655378 LVT655378 MFP655378 MPL655378 MZH655378 NJD655378 NSZ655378 OCV655378 OMR655378 OWN655378 PGJ655378 PQF655378 QAB655378 QJX655378 QTT655378 RDP655378 RNL655378 RXH655378 SHD655378 SQZ655378 TAV655378 TKR655378 TUN655378 UEJ655378 UOF655378 UYB655378 VHX655378 VRT655378 WBP655378 WLL655378 WVH655378 D720916 IV720914 SR720914 ACN720914 AMJ720914 AWF720914 BGB720914 BPX720914 BZT720914 CJP720914 CTL720914 DDH720914 DND720914 DWZ720914 EGV720914 EQR720914 FAN720914 FKJ720914 FUF720914 GEB720914 GNX720914 GXT720914 HHP720914 HRL720914 IBH720914 ILD720914 IUZ720914 JEV720914 JOR720914 JYN720914 KIJ720914 KSF720914 LCB720914 LLX720914 LVT720914 MFP720914 MPL720914 MZH720914 NJD720914 NSZ720914 OCV720914 OMR720914 OWN720914 PGJ720914 PQF720914 QAB720914 QJX720914 QTT720914 RDP720914 RNL720914 RXH720914 SHD720914 SQZ720914 TAV720914 TKR720914 TUN720914 UEJ720914 UOF720914 UYB720914 VHX720914 VRT720914 WBP720914 WLL720914 WVH720914 D786452 IV786450 SR786450 ACN786450 AMJ786450 AWF786450 BGB786450 BPX786450 BZT786450 CJP786450 CTL786450 DDH786450 DND786450 DWZ786450 EGV786450 EQR786450 FAN786450 FKJ786450 FUF786450 GEB786450 GNX786450 GXT786450 HHP786450 HRL786450 IBH786450 ILD786450 IUZ786450 JEV786450 JOR786450 JYN786450 KIJ786450 KSF786450 LCB786450 LLX786450 LVT786450 MFP786450 MPL786450 MZH786450 NJD786450 NSZ786450 OCV786450 OMR786450 OWN786450 PGJ786450 PQF786450 QAB786450 QJX786450 QTT786450 RDP786450 RNL786450 RXH786450 SHD786450 SQZ786450 TAV786450 TKR786450 TUN786450 UEJ786450 UOF786450 UYB786450 VHX786450 VRT786450 WBP786450 WLL786450 WVH786450 D851988 IV851986 SR851986 ACN851986 AMJ851986 AWF851986 BGB851986 BPX851986 BZT851986 CJP851986 CTL851986 DDH851986 DND851986 DWZ851986 EGV851986 EQR851986 FAN851986 FKJ851986 FUF851986 GEB851986 GNX851986 GXT851986 HHP851986 HRL851986 IBH851986 ILD851986 IUZ851986 JEV851986 JOR851986 JYN851986 KIJ851986 KSF851986 LCB851986 LLX851986 LVT851986 MFP851986 MPL851986 MZH851986 NJD851986 NSZ851986 OCV851986 OMR851986 OWN851986 PGJ851986 PQF851986 QAB851986 QJX851986 QTT851986 RDP851986 RNL851986 RXH851986 SHD851986 SQZ851986 TAV851986 TKR851986 TUN851986 UEJ851986 UOF851986 UYB851986 VHX851986 VRT851986 WBP851986 WLL851986 WVH851986 D917524 IV917522 SR917522 ACN917522 AMJ917522 AWF917522 BGB917522 BPX917522 BZT917522 CJP917522 CTL917522 DDH917522 DND917522 DWZ917522 EGV917522 EQR917522 FAN917522 FKJ917522 FUF917522 GEB917522 GNX917522 GXT917522 HHP917522 HRL917522 IBH917522 ILD917522 IUZ917522 JEV917522 JOR917522 JYN917522 KIJ917522 KSF917522 LCB917522 LLX917522 LVT917522 MFP917522 MPL917522 MZH917522 NJD917522 NSZ917522 OCV917522 OMR917522 OWN917522 PGJ917522 PQF917522 QAB917522 QJX917522 QTT917522 RDP917522 RNL917522 RXH917522 SHD917522 SQZ917522 TAV917522 TKR917522 TUN917522 UEJ917522 UOF917522 UYB917522 VHX917522 VRT917522 WBP917522 WLL917522 WVH917522 D983060 IV983058 SR983058 ACN983058 AMJ983058 AWF983058 BGB983058 BPX983058 BZT983058 CJP983058 CTL983058 DDH983058 DND983058 DWZ983058 EGV983058 EQR983058 FAN983058 FKJ983058 FUF983058 GEB983058 GNX983058 GXT983058 HHP983058 HRL983058 IBH983058 ILD983058 IUZ983058 JEV983058 JOR983058 JYN983058 KIJ983058 KSF983058 LCB983058 LLX983058 LVT983058 MFP983058 MPL983058 MZH983058 NJD983058 NSZ983058 OCV983058 OMR983058 OWN983058 PGJ983058 PQF983058 QAB983058 QJX983058 QTT983058 RDP983058 RNL983058 RXH983058 SHD983058 SQZ983058 TAV983058 TKR983058 TUN983058 UEJ983058 UOF983058 UYB983058 VHX983058 VRT983058 WBP983058 WLL983058 WVH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I11">
      <formula1>"Libor,ibor"</formula1>
    </dataValidation>
    <dataValidation type="list" allowBlank="1" showInputMessage="1" showErrorMessage="1" sqref="I15:I16">
      <formula1>"Actual/Actual (ISDA),Actual/360,30/360 (Bond Basis),30E/360 (Eurobond Basis),Actual/365 (Fixed),Actual/Actual (ISMA),Actual/Actual (AFB),1/1,30/360 (Italian),Simple"</formula1>
    </dataValidation>
    <dataValidation type="list" allowBlank="1" showInputMessage="1" showErrorMessage="1" sqref="I23">
      <formula1>"JoinBusinessDays,JoinHolidays"</formula1>
    </dataValidation>
    <dataValidation type="list" allowBlank="1" showInputMessage="1" showErrorMessage="1" sqref="I24 I25">
      <formula1>"TARGET,UnitedKingdom::Exchange,UnitedKingdom::Metals,UnitedKingdom::Settlement,UnitedStates::GovernmentBond,UnitedStates::NERC,UnitedStates::NYSE,UnitedStates::Settlement,Switzerland,Japan,Italy::Exchange,NullCalendar"</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M52"/>
  <sheetViews>
    <sheetView topLeftCell="C1" zoomScaleNormal="100" workbookViewId="0">
      <selection activeCell="C1" sqref="C1"/>
    </sheetView>
  </sheetViews>
  <sheetFormatPr defaultRowHeight="11.25" outlineLevelCol="1" x14ac:dyDescent="0.2"/>
  <cols>
    <col min="1" max="1" width="6" style="153" hidden="1" customWidth="1" outlineLevel="1"/>
    <col min="2" max="2" width="15.140625" style="180" hidden="1" customWidth="1" outlineLevel="1"/>
    <col min="3" max="3" width="27.5703125" style="180" bestFit="1" customWidth="1" collapsed="1"/>
    <col min="4" max="4" width="9" style="180" bestFit="1" customWidth="1"/>
    <col min="5" max="5" width="11" style="180" customWidth="1"/>
    <col min="6" max="6" width="8" style="180" bestFit="1" customWidth="1"/>
    <col min="7" max="7" width="9" style="180" bestFit="1" customWidth="1"/>
    <col min="8" max="8" width="10.140625" style="180" customWidth="1"/>
    <col min="9" max="10" width="17.28515625" style="180" bestFit="1" customWidth="1"/>
    <col min="11" max="11" width="2.7109375" style="153" bestFit="1" customWidth="1"/>
    <col min="12" max="12" width="19.28515625" style="153" bestFit="1" customWidth="1"/>
    <col min="13" max="13" width="28.140625" style="153" bestFit="1" customWidth="1"/>
    <col min="14" max="14" width="3.5703125" style="153" customWidth="1"/>
    <col min="15" max="15" width="18.5703125" style="153" bestFit="1" customWidth="1"/>
    <col min="16" max="16384" width="9.140625" style="153"/>
  </cols>
  <sheetData>
    <row r="1" spans="1:13" ht="22.5" customHeight="1" x14ac:dyDescent="0.2">
      <c r="A1" s="192"/>
      <c r="B1" s="193" t="s">
        <v>21</v>
      </c>
      <c r="C1" s="193" t="s">
        <v>84</v>
      </c>
      <c r="D1" s="193" t="s">
        <v>20</v>
      </c>
      <c r="E1" s="193" t="s">
        <v>19</v>
      </c>
      <c r="F1" s="193" t="s">
        <v>18</v>
      </c>
      <c r="G1" s="193" t="s">
        <v>17</v>
      </c>
      <c r="H1" s="193" t="s">
        <v>16</v>
      </c>
      <c r="I1" s="193" t="s">
        <v>15</v>
      </c>
      <c r="J1" s="193" t="s">
        <v>91</v>
      </c>
      <c r="K1" s="194"/>
    </row>
    <row r="2" spans="1:13" ht="11.25" customHeight="1" x14ac:dyDescent="0.2">
      <c r="A2" s="195"/>
      <c r="B2" s="82" t="str">
        <f>Deposits!F4</f>
        <v>obj_003b5#0001</v>
      </c>
      <c r="C2" s="4" t="str">
        <f>_xll.qlRateHelperQuoteName(B2)</f>
        <v>USDOND_LCHQuote</v>
      </c>
      <c r="D2" s="3">
        <f>_xll.qlRateHelperQuoteValue($B2,Trigger)</f>
        <v>1.2600000000000001E-3</v>
      </c>
      <c r="E2" s="3"/>
      <c r="F2" s="46" t="b">
        <v>1</v>
      </c>
      <c r="G2" s="46">
        <v>10</v>
      </c>
      <c r="H2" s="46">
        <v>1</v>
      </c>
      <c r="I2" s="2">
        <f>_xll.qlRateHelperEarliestDate($B2,Trigger)</f>
        <v>42192</v>
      </c>
      <c r="J2" s="1">
        <f>_xll.qlRateHelperMaturityDate($B2,Trigger)</f>
        <v>42193</v>
      </c>
      <c r="K2" s="196"/>
    </row>
    <row r="3" spans="1:13" ht="11.25" customHeight="1" x14ac:dyDescent="0.2">
      <c r="A3" s="195"/>
      <c r="B3" s="82" t="str">
        <f>Deposits!F5</f>
        <v>obj_003b6#0017</v>
      </c>
      <c r="C3" s="4" t="str">
        <f>_xll.qlRateHelperQuoteName(B3)</f>
        <v>USDTND_LCHQuote</v>
      </c>
      <c r="D3" s="3">
        <f>_xll.qlRateHelperQuoteValue($B3,Trigger)</f>
        <v>1.2600000000000001E-3</v>
      </c>
      <c r="E3" s="3"/>
      <c r="F3" s="46" t="b">
        <v>1</v>
      </c>
      <c r="G3" s="46">
        <v>10</v>
      </c>
      <c r="H3" s="46">
        <v>1</v>
      </c>
      <c r="I3" s="2">
        <f>_xll.qlRateHelperEarliestDate($B3,Trigger)</f>
        <v>42193</v>
      </c>
      <c r="J3" s="1">
        <f>_xll.qlRateHelperMaturityDate($B3,Trigger)</f>
        <v>42194</v>
      </c>
      <c r="K3" s="196"/>
    </row>
    <row r="4" spans="1:13" x14ac:dyDescent="0.2">
      <c r="A4" s="195"/>
      <c r="B4" s="82" t="str">
        <f>Deposits!F6</f>
        <v>obj_003b2#0004</v>
      </c>
      <c r="C4" s="4" t="str">
        <f>_xll.qlRateHelperQuoteName(B4)</f>
        <v>USD1WD_LCHQuote</v>
      </c>
      <c r="D4" s="3">
        <f>_xll.qlRateHelperQuoteValue($B4,Trigger)</f>
        <v>1.495E-3</v>
      </c>
      <c r="E4" s="3"/>
      <c r="F4" s="46" t="b">
        <v>1</v>
      </c>
      <c r="G4" s="46">
        <v>10</v>
      </c>
      <c r="H4" s="46">
        <v>1</v>
      </c>
      <c r="I4" s="2">
        <f>_xll.qlRateHelperEarliestDate($B4,Trigger)</f>
        <v>42194</v>
      </c>
      <c r="J4" s="1">
        <f>_xll.qlRateHelperMaturityDate($B4,Trigger)</f>
        <v>42201</v>
      </c>
      <c r="K4" s="196"/>
    </row>
    <row r="5" spans="1:13" x14ac:dyDescent="0.2">
      <c r="A5" s="195"/>
      <c r="B5" s="82" t="str">
        <f>Deposits!F7</f>
        <v>obj_003b4#0004</v>
      </c>
      <c r="C5" s="4" t="str">
        <f>_xll.qlRateHelperQuoteName(B5)</f>
        <v>USD1MD_LCHQuote</v>
      </c>
      <c r="D5" s="3">
        <f>_xll.qlRateHelperQuoteValue($B5,Trigger)</f>
        <v>1.895E-3</v>
      </c>
      <c r="E5" s="3"/>
      <c r="F5" s="46" t="b">
        <v>1</v>
      </c>
      <c r="G5" s="46">
        <v>10</v>
      </c>
      <c r="H5" s="46">
        <v>1</v>
      </c>
      <c r="I5" s="2">
        <f>_xll.qlRateHelperEarliestDate($B5,Trigger)</f>
        <v>42194</v>
      </c>
      <c r="J5" s="1">
        <f>_xll.qlRateHelperMaturityDate($B5,Trigger)</f>
        <v>42226</v>
      </c>
      <c r="K5" s="196"/>
    </row>
    <row r="6" spans="1:13" x14ac:dyDescent="0.2">
      <c r="A6" s="195"/>
      <c r="B6" s="82" t="str">
        <f>Deposits!F8</f>
        <v>obj_003b3#0004</v>
      </c>
      <c r="C6" s="4" t="str">
        <f>_xll.qlRateHelperQuoteName(B6)</f>
        <v>USD2MD_LCHQuote</v>
      </c>
      <c r="D6" s="3">
        <f>_xll.qlRateHelperQuoteValue($B6,Trigger)</f>
        <v>2.3500000000000001E-3</v>
      </c>
      <c r="E6" s="3"/>
      <c r="F6" s="46" t="b">
        <v>1</v>
      </c>
      <c r="G6" s="46">
        <v>10</v>
      </c>
      <c r="H6" s="46">
        <v>1</v>
      </c>
      <c r="I6" s="2">
        <f>_xll.qlRateHelperEarliestDate($B6,Trigger)</f>
        <v>42194</v>
      </c>
      <c r="J6" s="1">
        <f>_xll.qlRateHelperMaturityDate($B6,Trigger)</f>
        <v>42256</v>
      </c>
      <c r="K6" s="196"/>
    </row>
    <row r="7" spans="1:13" x14ac:dyDescent="0.2">
      <c r="A7" s="197"/>
      <c r="B7" s="83" t="str">
        <f>Futures!L4</f>
        <v>obj_003b7#0012</v>
      </c>
      <c r="C7" s="9" t="str">
        <f>_xll.qlRateHelperQuoteName(B7)</f>
        <v>EDU5_LCHQuote</v>
      </c>
      <c r="D7" s="81">
        <f>_xll.qlRateHelperQuoteValue($B7,Trigger)</f>
        <v>99.655599999999993</v>
      </c>
      <c r="E7" s="8">
        <f>_xll.qlFuturesRateHelperConvexityAdjustment($B7,Trigger)</f>
        <v>0</v>
      </c>
      <c r="F7" s="7" t="b">
        <v>1</v>
      </c>
      <c r="G7" s="7">
        <v>60</v>
      </c>
      <c r="H7" s="7">
        <v>1</v>
      </c>
      <c r="I7" s="6">
        <f>_xll.qlRateHelperEarliestDate($B7,Trigger)</f>
        <v>42263</v>
      </c>
      <c r="J7" s="5">
        <f>_xll.qlRateHelperMaturityDate($B7,Trigger)</f>
        <v>42354</v>
      </c>
      <c r="K7" s="196"/>
      <c r="M7" s="201"/>
    </row>
    <row r="8" spans="1:13" x14ac:dyDescent="0.2">
      <c r="A8" s="197"/>
      <c r="B8" s="82" t="str">
        <f>Futures!L5</f>
        <v>obj_003c2#0003</v>
      </c>
      <c r="C8" s="4" t="str">
        <f>_xll.qlRateHelperQuoteName(B8)</f>
        <v>EDZ5_LCHQuote</v>
      </c>
      <c r="D8" s="10">
        <f>_xll.qlRateHelperQuoteValue($B8,Trigger)</f>
        <v>99.511899999999997</v>
      </c>
      <c r="E8" s="3">
        <f>_xll.qlFuturesRateHelperConvexityAdjustment($B8,Trigger)</f>
        <v>0</v>
      </c>
      <c r="F8" s="46" t="b">
        <v>1</v>
      </c>
      <c r="G8" s="46">
        <v>60</v>
      </c>
      <c r="H8" s="46">
        <v>1</v>
      </c>
      <c r="I8" s="2">
        <f>_xll.qlRateHelperEarliestDate($B8,Trigger)</f>
        <v>42354</v>
      </c>
      <c r="J8" s="1">
        <f>_xll.qlRateHelperMaturityDate($B8,Trigger)</f>
        <v>42445</v>
      </c>
      <c r="K8" s="196"/>
      <c r="M8" s="201"/>
    </row>
    <row r="9" spans="1:13" x14ac:dyDescent="0.2">
      <c r="A9" s="197"/>
      <c r="B9" s="82" t="str">
        <f>Futures!L6</f>
        <v>obj_003c1#0003</v>
      </c>
      <c r="C9" s="4" t="str">
        <f>_xll.qlRateHelperQuoteName(B9)</f>
        <v>EDH6_LCHQuote</v>
      </c>
      <c r="D9" s="10">
        <f>_xll.qlRateHelperQuoteValue($B9,Trigger)</f>
        <v>99.358699999999999</v>
      </c>
      <c r="E9" s="3">
        <f>_xll.qlFuturesRateHelperConvexityAdjustment($B9,Trigger)</f>
        <v>0</v>
      </c>
      <c r="F9" s="46" t="b">
        <v>1</v>
      </c>
      <c r="G9" s="46">
        <v>60</v>
      </c>
      <c r="H9" s="46">
        <v>1</v>
      </c>
      <c r="I9" s="2">
        <f>_xll.qlRateHelperEarliestDate($B9,Trigger)</f>
        <v>42445</v>
      </c>
      <c r="J9" s="1">
        <f>_xll.qlRateHelperMaturityDate($B9,Trigger)</f>
        <v>42536</v>
      </c>
      <c r="K9" s="196"/>
      <c r="M9" s="201"/>
    </row>
    <row r="10" spans="1:13" x14ac:dyDescent="0.2">
      <c r="A10" s="197"/>
      <c r="B10" s="82" t="str">
        <f>Futures!L7</f>
        <v>obj_003b9#0003</v>
      </c>
      <c r="C10" s="4" t="str">
        <f>_xll.qlRateHelperQuoteName(B10)</f>
        <v>EDM6_LCHQuote</v>
      </c>
      <c r="D10" s="10">
        <f>_xll.qlRateHelperQuoteValue($B10,Trigger)</f>
        <v>99.1661</v>
      </c>
      <c r="E10" s="3">
        <f>_xll.qlFuturesRateHelperConvexityAdjustment($B10,Trigger)</f>
        <v>0</v>
      </c>
      <c r="F10" s="46" t="b">
        <v>1</v>
      </c>
      <c r="G10" s="46">
        <v>60</v>
      </c>
      <c r="H10" s="46">
        <v>1</v>
      </c>
      <c r="I10" s="2">
        <f>_xll.qlRateHelperEarliestDate($B10,Trigger)</f>
        <v>42536</v>
      </c>
      <c r="J10" s="1">
        <f>_xll.qlRateHelperMaturityDate($B10,Trigger)</f>
        <v>42634</v>
      </c>
      <c r="K10" s="196"/>
      <c r="M10" s="201"/>
    </row>
    <row r="11" spans="1:13" x14ac:dyDescent="0.2">
      <c r="A11" s="197"/>
      <c r="B11" s="82" t="str">
        <f>Futures!L8</f>
        <v>obj_003bf#0003</v>
      </c>
      <c r="C11" s="4" t="str">
        <f>_xll.qlRateHelperQuoteName(B11)</f>
        <v>EDU6_LCHQuote</v>
      </c>
      <c r="D11" s="10">
        <f>_xll.qlRateHelperQuoteValue($B11,Trigger)</f>
        <v>98.959000000000003</v>
      </c>
      <c r="E11" s="3">
        <f>_xll.qlFuturesRateHelperConvexityAdjustment($B11,Trigger)</f>
        <v>0</v>
      </c>
      <c r="F11" s="46" t="b">
        <v>1</v>
      </c>
      <c r="G11" s="46">
        <v>60</v>
      </c>
      <c r="H11" s="46">
        <v>1</v>
      </c>
      <c r="I11" s="2">
        <f>_xll.qlRateHelperEarliestDate($B11,Trigger)</f>
        <v>42634</v>
      </c>
      <c r="J11" s="1">
        <f>_xll.qlRateHelperMaturityDate($B11,Trigger)</f>
        <v>42725</v>
      </c>
      <c r="K11" s="196"/>
      <c r="M11" s="201"/>
    </row>
    <row r="12" spans="1:13" x14ac:dyDescent="0.2">
      <c r="A12" s="197"/>
      <c r="B12" s="82" t="str">
        <f>Futures!L9</f>
        <v>obj_003b8#0003</v>
      </c>
      <c r="C12" s="4" t="str">
        <f>_xll.qlRateHelperQuoteName(B12)</f>
        <v>EDZ6_LCHQuote</v>
      </c>
      <c r="D12" s="10">
        <f>_xll.qlRateHelperQuoteValue($B12,Trigger)</f>
        <v>98.752099999999999</v>
      </c>
      <c r="E12" s="3">
        <f>_xll.qlFuturesRateHelperConvexityAdjustment($B12,Trigger)</f>
        <v>0</v>
      </c>
      <c r="F12" s="46" t="b">
        <v>1</v>
      </c>
      <c r="G12" s="46">
        <v>60</v>
      </c>
      <c r="H12" s="46">
        <v>1</v>
      </c>
      <c r="I12" s="2">
        <f>_xll.qlRateHelperEarliestDate($B12,Trigger)</f>
        <v>42725</v>
      </c>
      <c r="J12" s="1">
        <f>_xll.qlRateHelperMaturityDate($B12,Trigger)</f>
        <v>42809</v>
      </c>
      <c r="K12" s="196"/>
      <c r="M12" s="201"/>
    </row>
    <row r="13" spans="1:13" x14ac:dyDescent="0.2">
      <c r="A13" s="197"/>
      <c r="B13" s="82" t="str">
        <f>Futures!L10</f>
        <v>obj_003be#0003</v>
      </c>
      <c r="C13" s="4" t="str">
        <f>_xll.qlRateHelperQuoteName(B13)</f>
        <v>EDH7_LCHQuote</v>
      </c>
      <c r="D13" s="10">
        <f>_xll.qlRateHelperQuoteValue($B13,Trigger)</f>
        <v>98.571100000000001</v>
      </c>
      <c r="E13" s="3">
        <f>_xll.qlFuturesRateHelperConvexityAdjustment($B13,Trigger)</f>
        <v>0</v>
      </c>
      <c r="F13" s="46" t="b">
        <v>1</v>
      </c>
      <c r="G13" s="46">
        <v>60</v>
      </c>
      <c r="H13" s="46">
        <v>1</v>
      </c>
      <c r="I13" s="2">
        <f>_xll.qlRateHelperEarliestDate($B13,Trigger)</f>
        <v>42809</v>
      </c>
      <c r="J13" s="1">
        <f>_xll.qlRateHelperMaturityDate($B13,Trigger)</f>
        <v>42907</v>
      </c>
      <c r="K13" s="196"/>
      <c r="M13" s="201"/>
    </row>
    <row r="14" spans="1:13" x14ac:dyDescent="0.2">
      <c r="A14" s="197"/>
      <c r="B14" s="82" t="str">
        <f>Futures!L11</f>
        <v>obj_003c0#0003</v>
      </c>
      <c r="C14" s="4" t="str">
        <f>_xll.qlRateHelperQuoteName(B14)</f>
        <v>EDM7_LCHQuote</v>
      </c>
      <c r="D14" s="10">
        <f>_xll.qlRateHelperQuoteValue($B14,Trigger)</f>
        <v>98.400400000000005</v>
      </c>
      <c r="E14" s="3">
        <f>_xll.qlFuturesRateHelperConvexityAdjustment($B14,Trigger)</f>
        <v>0</v>
      </c>
      <c r="F14" s="46" t="b">
        <v>1</v>
      </c>
      <c r="G14" s="46">
        <v>60</v>
      </c>
      <c r="H14" s="46">
        <v>1</v>
      </c>
      <c r="I14" s="2">
        <f>_xll.qlRateHelperEarliestDate($B14,Trigger)</f>
        <v>42907</v>
      </c>
      <c r="J14" s="1">
        <f>_xll.qlRateHelperMaturityDate($B14,Trigger)</f>
        <v>42998</v>
      </c>
      <c r="K14" s="196"/>
      <c r="M14" s="201"/>
    </row>
    <row r="15" spans="1:13" x14ac:dyDescent="0.2">
      <c r="A15" s="197"/>
      <c r="B15" s="82" t="str">
        <f>Futures!L12</f>
        <v>obj_003ba#0003</v>
      </c>
      <c r="C15" s="4" t="str">
        <f>_xll.qlRateHelperQuoteName(B15)</f>
        <v>EDU7_LCHQuote</v>
      </c>
      <c r="D15" s="10">
        <f>_xll.qlRateHelperQuoteValue($B15,Trigger)</f>
        <v>98.250099999999989</v>
      </c>
      <c r="E15" s="3">
        <f>_xll.qlFuturesRateHelperConvexityAdjustment($B15,Trigger)</f>
        <v>0</v>
      </c>
      <c r="F15" s="46" t="b">
        <v>1</v>
      </c>
      <c r="G15" s="46">
        <v>60</v>
      </c>
      <c r="H15" s="46">
        <v>1</v>
      </c>
      <c r="I15" s="2">
        <f>_xll.qlRateHelperEarliestDate($B15,Trigger)</f>
        <v>42998</v>
      </c>
      <c r="J15" s="1">
        <f>_xll.qlRateHelperMaturityDate($B15,Trigger)</f>
        <v>43089</v>
      </c>
      <c r="K15" s="196"/>
      <c r="M15" s="201"/>
    </row>
    <row r="16" spans="1:13" x14ac:dyDescent="0.2">
      <c r="A16" s="197"/>
      <c r="B16" s="82" t="str">
        <f>Futures!L13</f>
        <v>obj_003bd#0003</v>
      </c>
      <c r="C16" s="4" t="str">
        <f>_xll.qlRateHelperQuoteName(B16)</f>
        <v>EDZ7_LCHQuote</v>
      </c>
      <c r="D16" s="10">
        <f>_xll.qlRateHelperQuoteValue($B16,Trigger)</f>
        <v>98.115300000000005</v>
      </c>
      <c r="E16" s="3">
        <f>_xll.qlFuturesRateHelperConvexityAdjustment($B16,Trigger)</f>
        <v>0</v>
      </c>
      <c r="F16" s="46" t="b">
        <v>1</v>
      </c>
      <c r="G16" s="46">
        <v>60</v>
      </c>
      <c r="H16" s="46">
        <v>1</v>
      </c>
      <c r="I16" s="2">
        <f>_xll.qlRateHelperEarliestDate($B16,Trigger)</f>
        <v>43089</v>
      </c>
      <c r="J16" s="1">
        <f>_xll.qlRateHelperMaturityDate($B16,Trigger)</f>
        <v>43180</v>
      </c>
      <c r="K16" s="196"/>
      <c r="M16" s="201"/>
    </row>
    <row r="17" spans="1:13" x14ac:dyDescent="0.2">
      <c r="A17" s="197"/>
      <c r="B17" s="82" t="str">
        <f>Futures!L14</f>
        <v>obj_003bc#0003</v>
      </c>
      <c r="C17" s="4" t="str">
        <f>_xll.qlRateHelperQuoteName(B17)</f>
        <v>EDH8_LCHQuote</v>
      </c>
      <c r="D17" s="10">
        <f>_xll.qlRateHelperQuoteValue($B17,Trigger)</f>
        <v>97.995900000000006</v>
      </c>
      <c r="E17" s="3">
        <f>_xll.qlFuturesRateHelperConvexityAdjustment($B17,Trigger)</f>
        <v>0</v>
      </c>
      <c r="F17" s="46" t="b">
        <v>1</v>
      </c>
      <c r="G17" s="46">
        <v>60</v>
      </c>
      <c r="H17" s="46">
        <v>1</v>
      </c>
      <c r="I17" s="2">
        <f>_xll.qlRateHelperEarliestDate($B17,Trigger)</f>
        <v>43180</v>
      </c>
      <c r="J17" s="1">
        <f>_xll.qlRateHelperMaturityDate($B17,Trigger)</f>
        <v>43271</v>
      </c>
      <c r="K17" s="196"/>
      <c r="M17" s="201"/>
    </row>
    <row r="18" spans="1:13" x14ac:dyDescent="0.2">
      <c r="A18" s="197"/>
      <c r="B18" s="84" t="str">
        <f>Futures!L15</f>
        <v>obj_003bb#0003</v>
      </c>
      <c r="C18" s="186" t="str">
        <f>_xll.qlRateHelperQuoteName(B18)</f>
        <v>EDM8_LCHQuote</v>
      </c>
      <c r="D18" s="187">
        <f>_xll.qlRateHelperQuoteValue($B18,Trigger)</f>
        <v>97.881900000000002</v>
      </c>
      <c r="E18" s="188">
        <f>_xll.qlFuturesRateHelperConvexityAdjustment($B18,Trigger)</f>
        <v>0</v>
      </c>
      <c r="F18" s="189" t="b">
        <v>1</v>
      </c>
      <c r="G18" s="189">
        <v>60</v>
      </c>
      <c r="H18" s="189">
        <v>1</v>
      </c>
      <c r="I18" s="190">
        <f>_xll.qlRateHelperEarliestDate($B18,Trigger)</f>
        <v>43271</v>
      </c>
      <c r="J18" s="191">
        <f>_xll.qlRateHelperMaturityDate($B18,Trigger)</f>
        <v>43362</v>
      </c>
      <c r="K18" s="196"/>
      <c r="M18" s="201"/>
    </row>
    <row r="19" spans="1:13" x14ac:dyDescent="0.2">
      <c r="A19" s="195"/>
      <c r="B19" s="82" t="str">
        <f>Swaps!M4</f>
        <v>obj_003cd#0008</v>
      </c>
      <c r="C19" s="4" t="str">
        <f>_xll.qlRateHelperQuoteName(B19)</f>
        <v>USDAM3L4Y_LCHQuote</v>
      </c>
      <c r="D19" s="3">
        <f>_xll.qlRateHelperQuoteValue($B19,Trigger)</f>
        <v>1.4248E-2</v>
      </c>
      <c r="E19" s="3">
        <f>_xll.qlSwapRateHelperSpread($B19,Trigger)</f>
        <v>0</v>
      </c>
      <c r="F19" s="46" t="b">
        <v>1</v>
      </c>
      <c r="G19" s="46">
        <v>50</v>
      </c>
      <c r="H19" s="46">
        <v>1</v>
      </c>
      <c r="I19" s="2">
        <f>_xll.qlRateHelperEarliestDate($B19,Trigger)</f>
        <v>42194</v>
      </c>
      <c r="J19" s="1">
        <f>_xll.qlRateHelperMaturityDate($B19,Trigger)</f>
        <v>43655</v>
      </c>
      <c r="K19" s="196"/>
      <c r="M19" s="201"/>
    </row>
    <row r="20" spans="1:13" x14ac:dyDescent="0.2">
      <c r="A20" s="195"/>
      <c r="B20" s="82" t="str">
        <f>Swaps!M5</f>
        <v>obj_003c7#0006</v>
      </c>
      <c r="C20" s="4" t="str">
        <f>_xll.qlRateHelperQuoteName(B20)</f>
        <v>USDAM3L5Y_LCHQuote</v>
      </c>
      <c r="D20" s="3">
        <f>_xll.qlRateHelperQuoteValue($B20,Trigger)</f>
        <v>1.65855E-2</v>
      </c>
      <c r="E20" s="3">
        <f>_xll.qlSwapRateHelperSpread($B20,Trigger)</f>
        <v>0</v>
      </c>
      <c r="F20" s="46" t="b">
        <v>1</v>
      </c>
      <c r="G20" s="46">
        <v>50</v>
      </c>
      <c r="H20" s="46">
        <v>1</v>
      </c>
      <c r="I20" s="2">
        <f>_xll.qlRateHelperEarliestDate($B20,Trigger)</f>
        <v>42194</v>
      </c>
      <c r="J20" s="1">
        <f>_xll.qlRateHelperMaturityDate($B20,Trigger)</f>
        <v>44021</v>
      </c>
      <c r="K20" s="196"/>
      <c r="M20" s="201"/>
    </row>
    <row r="21" spans="1:13" x14ac:dyDescent="0.2">
      <c r="A21" s="195"/>
      <c r="B21" s="82" t="str">
        <f>Swaps!M6</f>
        <v>obj_003cb#0006</v>
      </c>
      <c r="C21" s="4" t="str">
        <f>_xll.qlRateHelperQuoteName(B21)</f>
        <v>USDAM3L6Y_LCHQuote</v>
      </c>
      <c r="D21" s="3">
        <f>_xll.qlRateHelperQuoteValue($B21,Trigger)</f>
        <v>1.8518699999999999E-2</v>
      </c>
      <c r="E21" s="3">
        <f>_xll.qlSwapRateHelperSpread($B21,Trigger)</f>
        <v>0</v>
      </c>
      <c r="F21" s="46" t="b">
        <v>1</v>
      </c>
      <c r="G21" s="46">
        <v>50</v>
      </c>
      <c r="H21" s="46">
        <v>1</v>
      </c>
      <c r="I21" s="2">
        <f>_xll.qlRateHelperEarliestDate($B21,Trigger)</f>
        <v>42194</v>
      </c>
      <c r="J21" s="1">
        <f>_xll.qlRateHelperMaturityDate($B21,Trigger)</f>
        <v>44386</v>
      </c>
      <c r="K21" s="196"/>
      <c r="M21" s="201"/>
    </row>
    <row r="22" spans="1:13" x14ac:dyDescent="0.2">
      <c r="A22" s="195"/>
      <c r="B22" s="82" t="str">
        <f>Swaps!M7</f>
        <v>obj_003cf#0006</v>
      </c>
      <c r="C22" s="4" t="str">
        <f>_xll.qlRateHelperQuoteName(B22)</f>
        <v>USDAM3L7Y_LCHQuote</v>
      </c>
      <c r="D22" s="3">
        <f>_xll.qlRateHelperQuoteValue($B22,Trigger)</f>
        <v>2.0098999999999999E-2</v>
      </c>
      <c r="E22" s="3">
        <f>_xll.qlSwapRateHelperSpread($B22,Trigger)</f>
        <v>0</v>
      </c>
      <c r="F22" s="46" t="b">
        <v>1</v>
      </c>
      <c r="G22" s="46">
        <v>50</v>
      </c>
      <c r="H22" s="46">
        <v>1</v>
      </c>
      <c r="I22" s="2">
        <f>_xll.qlRateHelperEarliestDate($B22,Trigger)</f>
        <v>42194</v>
      </c>
      <c r="J22" s="1">
        <f>_xll.qlRateHelperMaturityDate($B22,Trigger)</f>
        <v>44753</v>
      </c>
      <c r="K22" s="196"/>
      <c r="M22" s="201"/>
    </row>
    <row r="23" spans="1:13" x14ac:dyDescent="0.2">
      <c r="A23" s="195"/>
      <c r="B23" s="82" t="str">
        <f>Swaps!M8</f>
        <v>obj_003c6#0006</v>
      </c>
      <c r="C23" s="4" t="str">
        <f>_xll.qlRateHelperQuoteName(B23)</f>
        <v>USDAM3L8Y_LCHQuote</v>
      </c>
      <c r="D23" s="3">
        <f>_xll.qlRateHelperQuoteValue($B23,Trigger)</f>
        <v>2.1382999999999999E-2</v>
      </c>
      <c r="E23" s="3">
        <f>_xll.qlSwapRateHelperSpread($B23,Trigger)</f>
        <v>0</v>
      </c>
      <c r="F23" s="46" t="b">
        <v>1</v>
      </c>
      <c r="G23" s="46">
        <v>50</v>
      </c>
      <c r="H23" s="46">
        <v>1</v>
      </c>
      <c r="I23" s="2">
        <f>_xll.qlRateHelperEarliestDate($B23,Trigger)</f>
        <v>42194</v>
      </c>
      <c r="J23" s="1">
        <f>_xll.qlRateHelperMaturityDate($B23,Trigger)</f>
        <v>45117</v>
      </c>
      <c r="K23" s="196"/>
      <c r="M23" s="201"/>
    </row>
    <row r="24" spans="1:13" x14ac:dyDescent="0.2">
      <c r="A24" s="195"/>
      <c r="B24" s="82" t="str">
        <f>Swaps!M9</f>
        <v>obj_003c4#0006</v>
      </c>
      <c r="C24" s="4" t="str">
        <f>_xll.qlRateHelperQuoteName(B24)</f>
        <v>USDAM3L9Y_LCHQuote</v>
      </c>
      <c r="D24" s="3">
        <f>_xll.qlRateHelperQuoteValue($B24,Trigger)</f>
        <v>2.2445099999999999E-2</v>
      </c>
      <c r="E24" s="3">
        <f>_xll.qlSwapRateHelperSpread($B24,Trigger)</f>
        <v>0</v>
      </c>
      <c r="F24" s="46" t="b">
        <v>1</v>
      </c>
      <c r="G24" s="46">
        <v>50</v>
      </c>
      <c r="H24" s="46">
        <v>1</v>
      </c>
      <c r="I24" s="2">
        <f>_xll.qlRateHelperEarliestDate($B24,Trigger)</f>
        <v>42194</v>
      </c>
      <c r="J24" s="1">
        <f>_xll.qlRateHelperMaturityDate($B24,Trigger)</f>
        <v>45482</v>
      </c>
      <c r="K24" s="196"/>
      <c r="M24" s="201"/>
    </row>
    <row r="25" spans="1:13" x14ac:dyDescent="0.2">
      <c r="A25" s="195"/>
      <c r="B25" s="82" t="str">
        <f>Swaps!M10</f>
        <v>obj_003ca#0006</v>
      </c>
      <c r="C25" s="4" t="str">
        <f>_xll.qlRateHelperQuoteName(B25)</f>
        <v>USDAM3L10Y_LCHQuote</v>
      </c>
      <c r="D25" s="3">
        <f>_xll.qlRateHelperQuoteValue($B25,Trigger)</f>
        <v>2.3337E-2</v>
      </c>
      <c r="E25" s="3">
        <f>_xll.qlSwapRateHelperSpread($B25,Trigger)</f>
        <v>0</v>
      </c>
      <c r="F25" s="46" t="b">
        <v>1</v>
      </c>
      <c r="G25" s="46">
        <v>50</v>
      </c>
      <c r="H25" s="46">
        <v>1</v>
      </c>
      <c r="I25" s="2">
        <f>_xll.qlRateHelperEarliestDate($B25,Trigger)</f>
        <v>42194</v>
      </c>
      <c r="J25" s="1">
        <f>_xll.qlRateHelperMaturityDate($B25,Trigger)</f>
        <v>45847</v>
      </c>
      <c r="K25" s="196"/>
      <c r="M25" s="201"/>
    </row>
    <row r="26" spans="1:13" x14ac:dyDescent="0.2">
      <c r="A26" s="195"/>
      <c r="B26" s="82" t="str">
        <f>Swaps!M11</f>
        <v>obj_003d1#0006</v>
      </c>
      <c r="C26" s="4" t="str">
        <f>_xll.qlRateHelperQuoteName(B26)</f>
        <v>USDAM3L12Y_LCHQuote</v>
      </c>
      <c r="D26" s="3">
        <f>_xll.qlRateHelperQuoteValue($B26,Trigger)</f>
        <v>2.472425E-2</v>
      </c>
      <c r="E26" s="3">
        <f>_xll.qlSwapRateHelperSpread($B26,Trigger)</f>
        <v>0</v>
      </c>
      <c r="F26" s="46" t="b">
        <v>1</v>
      </c>
      <c r="G26" s="46">
        <v>50</v>
      </c>
      <c r="H26" s="46">
        <v>1</v>
      </c>
      <c r="I26" s="2">
        <f>_xll.qlRateHelperEarliestDate($B26,Trigger)</f>
        <v>42194</v>
      </c>
      <c r="J26" s="1">
        <f>_xll.qlRateHelperMaturityDate($B26,Trigger)</f>
        <v>46577</v>
      </c>
      <c r="K26" s="196"/>
      <c r="M26" s="201"/>
    </row>
    <row r="27" spans="1:13" x14ac:dyDescent="0.2">
      <c r="A27" s="195"/>
      <c r="B27" s="82" t="str">
        <f>Swaps!M12</f>
        <v>obj_003cc#0006</v>
      </c>
      <c r="C27" s="4" t="str">
        <f>_xll.qlRateHelperQuoteName(B27)</f>
        <v>USDAM3L15Y_LCHQuote</v>
      </c>
      <c r="D27" s="3">
        <f>_xll.qlRateHelperQuoteValue($B27,Trigger)</f>
        <v>2.6019125000000001E-2</v>
      </c>
      <c r="E27" s="3">
        <f>_xll.qlSwapRateHelperSpread($B27,Trigger)</f>
        <v>0</v>
      </c>
      <c r="F27" s="46" t="b">
        <v>1</v>
      </c>
      <c r="G27" s="46">
        <v>50</v>
      </c>
      <c r="H27" s="46">
        <v>1</v>
      </c>
      <c r="I27" s="2">
        <f>_xll.qlRateHelperEarliestDate($B27,Trigger)</f>
        <v>42194</v>
      </c>
      <c r="J27" s="1">
        <f>_xll.qlRateHelperMaturityDate($B27,Trigger)</f>
        <v>47673</v>
      </c>
      <c r="K27" s="196"/>
      <c r="M27" s="201"/>
    </row>
    <row r="28" spans="1:13" x14ac:dyDescent="0.2">
      <c r="A28" s="195"/>
      <c r="B28" s="82" t="str">
        <f>Swaps!M13</f>
        <v>obj_003c9#0006</v>
      </c>
      <c r="C28" s="4" t="str">
        <f>_xll.qlRateHelperQuoteName(B28)</f>
        <v>USDAM3L20Y_LCHQuote</v>
      </c>
      <c r="D28" s="3">
        <f>_xll.qlRateHelperQuoteValue($B28,Trigger)</f>
        <v>2.72213E-2</v>
      </c>
      <c r="E28" s="3">
        <f>_xll.qlSwapRateHelperSpread($B28,Trigger)</f>
        <v>0</v>
      </c>
      <c r="F28" s="46" t="b">
        <v>1</v>
      </c>
      <c r="G28" s="46">
        <v>50</v>
      </c>
      <c r="H28" s="46">
        <v>1</v>
      </c>
      <c r="I28" s="2">
        <f>_xll.qlRateHelperEarliestDate($B28,Trigger)</f>
        <v>42194</v>
      </c>
      <c r="J28" s="1">
        <f>_xll.qlRateHelperMaturityDate($B28,Trigger)</f>
        <v>49499</v>
      </c>
      <c r="K28" s="196"/>
    </row>
    <row r="29" spans="1:13" x14ac:dyDescent="0.2">
      <c r="A29" s="195"/>
      <c r="B29" s="82" t="str">
        <f>Swaps!M14</f>
        <v>obj_003c3#0006</v>
      </c>
      <c r="C29" s="4" t="str">
        <f>_xll.qlRateHelperQuoteName(B29)</f>
        <v>USDAM3L25Y_LCHQuote</v>
      </c>
      <c r="D29" s="3">
        <f>_xll.qlRateHelperQuoteValue($B29,Trigger)</f>
        <v>2.7786124999999998E-2</v>
      </c>
      <c r="E29" s="3">
        <f>_xll.qlSwapRateHelperSpread($B29,Trigger)</f>
        <v>0</v>
      </c>
      <c r="F29" s="46" t="b">
        <v>1</v>
      </c>
      <c r="G29" s="46">
        <v>50</v>
      </c>
      <c r="H29" s="46">
        <v>1</v>
      </c>
      <c r="I29" s="2">
        <f>_xll.qlRateHelperEarliestDate($B29,Trigger)</f>
        <v>42194</v>
      </c>
      <c r="J29" s="1">
        <f>_xll.qlRateHelperMaturityDate($B29,Trigger)</f>
        <v>51326</v>
      </c>
      <c r="K29" s="196"/>
    </row>
    <row r="30" spans="1:13" x14ac:dyDescent="0.2">
      <c r="A30" s="195"/>
      <c r="B30" s="82" t="str">
        <f>Swaps!M15</f>
        <v>obj_003ce#0006</v>
      </c>
      <c r="C30" s="4" t="str">
        <f>_xll.qlRateHelperQuoteName(B30)</f>
        <v>USDAM3L30Y_LCHQuote</v>
      </c>
      <c r="D30" s="3">
        <f>_xll.qlRateHelperQuoteValue($B30,Trigger)</f>
        <v>2.8137800000000001E-2</v>
      </c>
      <c r="E30" s="3">
        <f>_xll.qlSwapRateHelperSpread($B30,Trigger)</f>
        <v>0</v>
      </c>
      <c r="F30" s="46" t="b">
        <v>1</v>
      </c>
      <c r="G30" s="46">
        <v>50</v>
      </c>
      <c r="H30" s="46">
        <v>1</v>
      </c>
      <c r="I30" s="2">
        <f>_xll.qlRateHelperEarliestDate($B30,Trigger)</f>
        <v>42194</v>
      </c>
      <c r="J30" s="1">
        <f>_xll.qlRateHelperMaturityDate($B30,Trigger)</f>
        <v>53153</v>
      </c>
      <c r="K30" s="196"/>
      <c r="L30" s="202"/>
    </row>
    <row r="31" spans="1:13" x14ac:dyDescent="0.2">
      <c r="A31" s="195"/>
      <c r="B31" s="82" t="str">
        <f>Swaps!M16</f>
        <v>obj_003c5#0006</v>
      </c>
      <c r="C31" s="4" t="str">
        <f>_xll.qlRateHelperQuoteName(B31)</f>
        <v>USDAM3L40Y_LCHQuote</v>
      </c>
      <c r="D31" s="3">
        <f>_xll.qlRateHelperQuoteValue($B31,Trigger)</f>
        <v>2.8305E-2</v>
      </c>
      <c r="E31" s="3">
        <f>_xll.qlSwapRateHelperSpread($B31,Trigger)</f>
        <v>0</v>
      </c>
      <c r="F31" s="46" t="b">
        <v>1</v>
      </c>
      <c r="G31" s="46">
        <v>50</v>
      </c>
      <c r="H31" s="46">
        <v>1</v>
      </c>
      <c r="I31" s="2">
        <f>_xll.qlRateHelperEarliestDate($B31,Trigger)</f>
        <v>42194</v>
      </c>
      <c r="J31" s="1">
        <f>_xll.qlRateHelperMaturityDate($B31,Trigger)</f>
        <v>56804</v>
      </c>
      <c r="K31" s="196"/>
      <c r="L31" s="202"/>
    </row>
    <row r="32" spans="1:13" x14ac:dyDescent="0.2">
      <c r="A32" s="195"/>
      <c r="B32" s="82" t="str">
        <f>Swaps!M17</f>
        <v>obj_003c8#0006</v>
      </c>
      <c r="C32" s="4" t="str">
        <f>_xll.qlRateHelperQuoteName(B32)</f>
        <v>USDAM3L50Y_LCHQuote</v>
      </c>
      <c r="D32" s="3">
        <f>_xll.qlRateHelperQuoteValue($B32,Trigger)</f>
        <v>2.8139999999999998E-2</v>
      </c>
      <c r="E32" s="3">
        <f>_xll.qlSwapRateHelperSpread($B32,Trigger)</f>
        <v>0</v>
      </c>
      <c r="F32" s="46" t="b">
        <v>1</v>
      </c>
      <c r="G32" s="46">
        <v>50</v>
      </c>
      <c r="H32" s="46">
        <v>1</v>
      </c>
      <c r="I32" s="2">
        <f>_xll.qlRateHelperEarliestDate($B32,Trigger)</f>
        <v>42194</v>
      </c>
      <c r="J32" s="1">
        <f>_xll.qlRateHelperMaturityDate($B32,Trigger)</f>
        <v>60457</v>
      </c>
      <c r="K32" s="196"/>
      <c r="L32" s="202"/>
    </row>
    <row r="33" spans="1:12" x14ac:dyDescent="0.2">
      <c r="A33" s="195"/>
      <c r="B33" s="84" t="str">
        <f>Swaps!M18</f>
        <v>obj_003d0#0006</v>
      </c>
      <c r="C33" s="4" t="str">
        <f>_xll.qlRateHelperQuoteName(B33)</f>
        <v>USDAM3L60Y_LCHQuote</v>
      </c>
      <c r="D33" s="3">
        <f>_xll.qlRateHelperQuoteValue($B33,Trigger)</f>
        <v>2.8469999999999999E-2</v>
      </c>
      <c r="E33" s="3">
        <f>_xll.qlSwapRateHelperSpread($B33,Trigger)</f>
        <v>0</v>
      </c>
      <c r="F33" s="46" t="b">
        <v>1</v>
      </c>
      <c r="G33" s="46">
        <v>50</v>
      </c>
      <c r="H33" s="46">
        <v>1</v>
      </c>
      <c r="I33" s="2">
        <f>_xll.qlRateHelperEarliestDate($B33,Trigger)</f>
        <v>42194</v>
      </c>
      <c r="J33" s="1">
        <f>_xll.qlRateHelperMaturityDate($B33,Trigger)</f>
        <v>64109</v>
      </c>
      <c r="K33" s="196"/>
      <c r="L33" s="202"/>
    </row>
    <row r="34" spans="1:12" ht="12" thickBot="1" x14ac:dyDescent="0.25">
      <c r="A34" s="198"/>
      <c r="B34" s="199"/>
      <c r="C34" s="199"/>
      <c r="D34" s="199"/>
      <c r="E34" s="199"/>
      <c r="F34" s="199"/>
      <c r="G34" s="199"/>
      <c r="H34" s="199"/>
      <c r="I34" s="199"/>
      <c r="J34" s="199"/>
      <c r="K34" s="200"/>
      <c r="L34" s="202"/>
    </row>
    <row r="35" spans="1:12" x14ac:dyDescent="0.2">
      <c r="L35" s="202"/>
    </row>
    <row r="36" spans="1:12" x14ac:dyDescent="0.2">
      <c r="L36" s="202"/>
    </row>
    <row r="37" spans="1:12" x14ac:dyDescent="0.2">
      <c r="L37" s="202"/>
    </row>
    <row r="38" spans="1:12" x14ac:dyDescent="0.2">
      <c r="L38" s="202"/>
    </row>
    <row r="39" spans="1:12" x14ac:dyDescent="0.2">
      <c r="L39" s="202"/>
    </row>
    <row r="40" spans="1:12" x14ac:dyDescent="0.2">
      <c r="L40" s="202"/>
    </row>
    <row r="41" spans="1:12" x14ac:dyDescent="0.2">
      <c r="L41" s="202"/>
    </row>
    <row r="42" spans="1:12" x14ac:dyDescent="0.2">
      <c r="L42" s="202"/>
    </row>
    <row r="43" spans="1:12" x14ac:dyDescent="0.2">
      <c r="L43" s="202"/>
    </row>
    <row r="44" spans="1:12" x14ac:dyDescent="0.2">
      <c r="L44" s="202"/>
    </row>
    <row r="45" spans="1:12" x14ac:dyDescent="0.2">
      <c r="L45" s="202"/>
    </row>
    <row r="46" spans="1:12" x14ac:dyDescent="0.2">
      <c r="L46" s="202"/>
    </row>
    <row r="47" spans="1:12" x14ac:dyDescent="0.2">
      <c r="L47" s="202"/>
    </row>
    <row r="48" spans="1:12" x14ac:dyDescent="0.2">
      <c r="L48" s="202"/>
    </row>
    <row r="49" spans="12:12" x14ac:dyDescent="0.2">
      <c r="L49" s="202"/>
    </row>
    <row r="50" spans="12:12" x14ac:dyDescent="0.2">
      <c r="L50" s="202"/>
    </row>
    <row r="51" spans="12:12" x14ac:dyDescent="0.2">
      <c r="L51" s="202"/>
    </row>
    <row r="52" spans="12:12" x14ac:dyDescent="0.2">
      <c r="L52" s="202"/>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Q126"/>
  <sheetViews>
    <sheetView workbookViewId="0">
      <selection activeCell="G1" sqref="G1"/>
    </sheetView>
  </sheetViews>
  <sheetFormatPr defaultRowHeight="11.25" x14ac:dyDescent="0.2"/>
  <cols>
    <col min="1" max="1" width="24.42578125" style="241" bestFit="1" customWidth="1"/>
    <col min="2" max="2" width="13.28515625" style="241" customWidth="1"/>
    <col min="3" max="3" width="2.5703125" style="241" customWidth="1"/>
    <col min="4" max="4" width="13.140625" style="246" hidden="1" customWidth="1"/>
    <col min="5" max="5" width="27.5703125" style="246" bestFit="1" customWidth="1"/>
    <col min="6" max="7" width="8" style="246" bestFit="1" customWidth="1"/>
    <col min="8" max="8" width="17.28515625" style="246" bestFit="1" customWidth="1"/>
    <col min="9" max="9" width="17.28515625" style="246" customWidth="1"/>
    <col min="10" max="10" width="17.28515625" style="246" bestFit="1" customWidth="1"/>
    <col min="11" max="11" width="8" style="241" bestFit="1" customWidth="1"/>
    <col min="12" max="12" width="3" style="241" customWidth="1"/>
    <col min="13" max="13" width="9.140625" style="241"/>
    <col min="14" max="14" width="17.28515625" style="241" bestFit="1" customWidth="1"/>
    <col min="15" max="16" width="9.140625" style="241"/>
    <col min="17" max="17" width="10" style="242" bestFit="1" customWidth="1"/>
    <col min="18" max="16384" width="9.140625" style="241"/>
  </cols>
  <sheetData>
    <row r="1" spans="1:17" ht="23.25" thickBot="1" x14ac:dyDescent="0.25">
      <c r="A1" s="265" t="s">
        <v>29</v>
      </c>
      <c r="B1" s="266"/>
      <c r="D1" s="80" t="s">
        <v>28</v>
      </c>
      <c r="E1" s="203" t="s">
        <v>85</v>
      </c>
      <c r="F1" s="204" t="s">
        <v>27</v>
      </c>
      <c r="G1" s="204"/>
      <c r="H1" s="204" t="s">
        <v>15</v>
      </c>
      <c r="I1" s="260" t="s">
        <v>91</v>
      </c>
      <c r="J1" s="205" t="s">
        <v>110</v>
      </c>
      <c r="K1" s="248">
        <f t="array" ref="K1:K126">_xll.qlPiecewiseYieldCurveData(YieldCurve)</f>
        <v>1.277497764394018E-3</v>
      </c>
    </row>
    <row r="2" spans="1:17" x14ac:dyDescent="0.2">
      <c r="A2" s="94" t="s">
        <v>26</v>
      </c>
      <c r="B2" s="95">
        <v>12</v>
      </c>
      <c r="D2" s="11" t="str">
        <f t="array" ref="D2:D126">_xll.qlRateHelperSelection(_xll.ohFilter(RateHelpers,RateHelpersIncluded),_xll.ohFilter(RateHelpersPriority,RateHelpersIncluded),nIMMFutures,nSerialFutures,FrontFuturesRollingDays,DepoInclusionCriteria,_xll.ohFilter(MinDistance,RateHelpersIncluded),Trigger)</f>
        <v>obj_003b5</v>
      </c>
      <c r="E2" s="247" t="str">
        <f>_xll.qlRateHelperQuoteName(D2)</f>
        <v>USDOND_LCHQuote</v>
      </c>
      <c r="F2" s="248">
        <f>_xll.qlRateHelperRate($D2)</f>
        <v>1.2600000000000001E-3</v>
      </c>
      <c r="G2" s="248" t="str">
        <f>IF(ISERROR(_xll.qlSwapRateHelperSpread($D2)),IF(ISERROR(_xll.qlFuturesRateHelperConvexityAdjustment($D2)),"--",_xll.qlFuturesRateHelperConvexityAdjustment($D2)),_xll.qlSwapRateHelperSpread($D2))</f>
        <v>--</v>
      </c>
      <c r="H2" s="244">
        <f>_xll.qlRateHelperEarliestDate($D2)</f>
        <v>42192</v>
      </c>
      <c r="I2" s="244">
        <f>_xll.qlRateHelperMaturityDate(D2)</f>
        <v>42193</v>
      </c>
      <c r="J2" s="249">
        <f>_xll.qlRateHelperPillarDate($D2)</f>
        <v>42193</v>
      </c>
      <c r="K2" s="248">
        <v>1.277497764394018E-3</v>
      </c>
      <c r="Q2" s="243"/>
    </row>
    <row r="3" spans="1:17" x14ac:dyDescent="0.2">
      <c r="A3" s="12" t="s">
        <v>25</v>
      </c>
      <c r="B3" s="14">
        <v>0</v>
      </c>
      <c r="D3" s="11" t="str">
        <v>obj_003b6</v>
      </c>
      <c r="E3" s="247" t="str">
        <f>_xll.qlRateHelperQuoteName(D3)</f>
        <v>USDTND_LCHQuote</v>
      </c>
      <c r="F3" s="248">
        <f>_xll.qlRateHelperRate($D3)</f>
        <v>1.2600000000000001E-3</v>
      </c>
      <c r="G3" s="248" t="str">
        <f>IF(ISERROR(_xll.qlSwapRateHelperSpread($D3)),IF(ISERROR(_xll.qlFuturesRateHelperConvexityAdjustment($D3)),"--",_xll.qlFuturesRateHelperConvexityAdjustment($D3)),_xll.qlSwapRateHelperSpread($D3))</f>
        <v>--</v>
      </c>
      <c r="H3" s="244">
        <f>_xll.qlRateHelperEarliestDate($D3)</f>
        <v>42193</v>
      </c>
      <c r="I3" s="244">
        <f>_xll.qlRateHelperMaturityDate(D3)</f>
        <v>42194</v>
      </c>
      <c r="J3" s="249">
        <f>_xll.qlRateHelperPillarDate($D3)</f>
        <v>42194</v>
      </c>
      <c r="K3" s="248">
        <v>1.2774977643928227E-3</v>
      </c>
      <c r="Q3" s="243"/>
    </row>
    <row r="4" spans="1:17" x14ac:dyDescent="0.2">
      <c r="A4" s="12" t="s">
        <v>24</v>
      </c>
      <c r="B4" s="14">
        <v>8</v>
      </c>
      <c r="D4" s="11" t="str">
        <v>obj_003b2</v>
      </c>
      <c r="E4" s="247" t="str">
        <f>_xll.qlRateHelperQuoteName(D4)</f>
        <v>USD1WD_LCHQuote</v>
      </c>
      <c r="F4" s="248">
        <f>_xll.qlRateHelperRate($D4)</f>
        <v>1.495E-3</v>
      </c>
      <c r="G4" s="248" t="str">
        <f>IF(ISERROR(_xll.qlSwapRateHelperSpread($D4)),IF(ISERROR(_xll.qlFuturesRateHelperConvexityAdjustment($D4)),"--",_xll.qlFuturesRateHelperConvexityAdjustment($D4)),_xll.qlSwapRateHelperSpread($D4))</f>
        <v>--</v>
      </c>
      <c r="H4" s="244">
        <f>_xll.qlRateHelperEarliestDate($D4)</f>
        <v>42194</v>
      </c>
      <c r="I4" s="244">
        <f>_xll.qlRateHelperMaturityDate(D4)</f>
        <v>42201</v>
      </c>
      <c r="J4" s="249">
        <f>_xll.qlRateHelperPillarDate($D4)</f>
        <v>42201</v>
      </c>
      <c r="K4" s="248">
        <v>1.4627987262573186E-3</v>
      </c>
      <c r="Q4" s="243"/>
    </row>
    <row r="5" spans="1:17" x14ac:dyDescent="0.2">
      <c r="A5" s="12" t="s">
        <v>23</v>
      </c>
      <c r="B5" s="13" t="s">
        <v>92</v>
      </c>
      <c r="D5" s="11" t="str">
        <v>obj_003b4</v>
      </c>
      <c r="E5" s="247" t="str">
        <f>_xll.qlRateHelperQuoteName(D5)</f>
        <v>USD1MD_LCHQuote</v>
      </c>
      <c r="F5" s="248">
        <f>_xll.qlRateHelperRate($D5)</f>
        <v>1.895E-3</v>
      </c>
      <c r="G5" s="248" t="str">
        <f>IF(ISERROR(_xll.qlSwapRateHelperSpread($D5)),IF(ISERROR(_xll.qlFuturesRateHelperConvexityAdjustment($D5)),"--",_xll.qlFuturesRateHelperConvexityAdjustment($D5)),_xll.qlSwapRateHelperSpread($D5))</f>
        <v>--</v>
      </c>
      <c r="H5" s="244">
        <f>_xll.qlRateHelperEarliestDate($D5)</f>
        <v>42194</v>
      </c>
      <c r="I5" s="244">
        <f>_xll.qlRateHelperMaturityDate(D5)</f>
        <v>42226</v>
      </c>
      <c r="J5" s="249">
        <f>_xll.qlRateHelperPillarDate($D5)</f>
        <v>42226</v>
      </c>
      <c r="K5" s="248">
        <v>1.8832952989142893E-3</v>
      </c>
      <c r="N5" s="244"/>
      <c r="Q5" s="243"/>
    </row>
    <row r="6" spans="1:17" ht="12" thickBot="1" x14ac:dyDescent="0.25">
      <c r="A6" s="96" t="s">
        <v>22</v>
      </c>
      <c r="B6" s="206" t="str">
        <f>_xll.ohRangeRetrieveError(Selected!D2)</f>
        <v/>
      </c>
      <c r="D6" s="11" t="str">
        <v>obj_003b3</v>
      </c>
      <c r="E6" s="247" t="str">
        <f>_xll.qlRateHelperQuoteName(D6)</f>
        <v>USD2MD_LCHQuote</v>
      </c>
      <c r="F6" s="248">
        <f>_xll.qlRateHelperRate($D6)</f>
        <v>2.3500000000000001E-3</v>
      </c>
      <c r="G6" s="248" t="str">
        <f>IF(ISERROR(_xll.qlSwapRateHelperSpread($D6)),IF(ISERROR(_xll.qlFuturesRateHelperConvexityAdjustment($D6)),"--",_xll.qlFuturesRateHelperConvexityAdjustment($D6)),_xll.qlSwapRateHelperSpread($D6))</f>
        <v>--</v>
      </c>
      <c r="H6" s="244">
        <f>_xll.qlRateHelperEarliestDate($D6)</f>
        <v>42194</v>
      </c>
      <c r="I6" s="244">
        <f>_xll.qlRateHelperMaturityDate(D6)</f>
        <v>42256</v>
      </c>
      <c r="J6" s="249">
        <f>_xll.qlRateHelperPillarDate($D6)</f>
        <v>42256</v>
      </c>
      <c r="K6" s="248">
        <v>2.3476362685789587E-3</v>
      </c>
      <c r="N6" s="244"/>
      <c r="Q6" s="243"/>
    </row>
    <row r="7" spans="1:17" x14ac:dyDescent="0.2">
      <c r="D7" s="247" t="str">
        <v>obj_003b7</v>
      </c>
      <c r="E7" s="247" t="str">
        <f>_xll.qlRateHelperQuoteName(D7)</f>
        <v>EDU5_LCHQuote</v>
      </c>
      <c r="F7" s="248">
        <f>_xll.qlRateHelperRate($D7)</f>
        <v>3.4440000000001136E-3</v>
      </c>
      <c r="G7" s="248">
        <f>IF(ISERROR(_xll.qlSwapRateHelperSpread($D7)),IF(ISERROR(_xll.qlFuturesRateHelperConvexityAdjustment($D7)),"--",_xll.qlFuturesRateHelperConvexityAdjustment($D7)),_xll.qlSwapRateHelperSpread($D7))</f>
        <v>0</v>
      </c>
      <c r="H7" s="244">
        <f>_xll.qlRateHelperEarliestDate($D7)</f>
        <v>42263</v>
      </c>
      <c r="I7" s="244">
        <f>_xll.qlRateHelperMaturityDate(D7)</f>
        <v>42354</v>
      </c>
      <c r="J7" s="249">
        <f>_xll.qlRateHelperPillarDate($D7)</f>
        <v>42354</v>
      </c>
      <c r="K7" s="248">
        <v>3.0102542859016769E-3</v>
      </c>
      <c r="N7" s="244"/>
      <c r="Q7" s="241"/>
    </row>
    <row r="8" spans="1:17" x14ac:dyDescent="0.2">
      <c r="D8" s="247" t="str">
        <v>obj_003c2</v>
      </c>
      <c r="E8" s="247" t="str">
        <f>_xll.qlRateHelperQuoteName(D8)</f>
        <v>EDZ5_LCHQuote</v>
      </c>
      <c r="F8" s="248">
        <f>_xll.qlRateHelperRate($D8)</f>
        <v>4.8810000000000242E-3</v>
      </c>
      <c r="G8" s="248">
        <f>IF(ISERROR(_xll.qlSwapRateHelperSpread($D8)),IF(ISERROR(_xll.qlFuturesRateHelperConvexityAdjustment($D8)),"--",_xll.qlFuturesRateHelperConvexityAdjustment($D8)),_xll.qlSwapRateHelperSpread($D8))</f>
        <v>0</v>
      </c>
      <c r="H8" s="244">
        <f>_xll.qlRateHelperEarliestDate($D8)</f>
        <v>42354</v>
      </c>
      <c r="I8" s="244">
        <f>_xll.qlRateHelperMaturityDate(D8)</f>
        <v>42445</v>
      </c>
      <c r="J8" s="249">
        <f>_xll.qlRateHelperPillarDate($D8)</f>
        <v>42445</v>
      </c>
      <c r="K8" s="248">
        <v>3.7064175795961675E-3</v>
      </c>
      <c r="N8" s="244"/>
      <c r="Q8" s="243"/>
    </row>
    <row r="9" spans="1:17" x14ac:dyDescent="0.2">
      <c r="D9" s="247" t="str">
        <v>obj_003c1</v>
      </c>
      <c r="E9" s="247" t="str">
        <f>_xll.qlRateHelperQuoteName(D9)</f>
        <v>EDH6_LCHQuote</v>
      </c>
      <c r="F9" s="248">
        <f>_xll.qlRateHelperRate($D9)</f>
        <v>6.413000000000002E-3</v>
      </c>
      <c r="G9" s="248">
        <f>IF(ISERROR(_xll.qlSwapRateHelperSpread($D9)),IF(ISERROR(_xll.qlFuturesRateHelperConvexityAdjustment($D9)),"--",_xll.qlFuturesRateHelperConvexityAdjustment($D9)),_xll.qlSwapRateHelperSpread($D9))</f>
        <v>0</v>
      </c>
      <c r="H9" s="244">
        <f>_xll.qlRateHelperEarliestDate($D9)</f>
        <v>42445</v>
      </c>
      <c r="I9" s="244">
        <f>_xll.qlRateHelperMaturityDate(D9)</f>
        <v>42536</v>
      </c>
      <c r="J9" s="249">
        <f>_xll.qlRateHelperPillarDate($D9)</f>
        <v>42536</v>
      </c>
      <c r="K9" s="248">
        <v>4.4445723908645429E-3</v>
      </c>
      <c r="N9" s="244"/>
      <c r="P9" s="242"/>
      <c r="Q9" s="243"/>
    </row>
    <row r="10" spans="1:17" x14ac:dyDescent="0.2">
      <c r="D10" s="247" t="str">
        <v>obj_003b9</v>
      </c>
      <c r="E10" s="247" t="str">
        <f>_xll.qlRateHelperQuoteName(D10)</f>
        <v>EDM6_LCHQuote</v>
      </c>
      <c r="F10" s="248">
        <f>_xll.qlRateHelperRate($D10)</f>
        <v>8.3389999999999853E-3</v>
      </c>
      <c r="G10" s="248">
        <f>IF(ISERROR(_xll.qlSwapRateHelperSpread($D10)),IF(ISERROR(_xll.qlFuturesRateHelperConvexityAdjustment($D10)),"--",_xll.qlFuturesRateHelperConvexityAdjustment($D10)),_xll.qlSwapRateHelperSpread($D10))</f>
        <v>0</v>
      </c>
      <c r="H10" s="244">
        <f>_xll.qlRateHelperEarliestDate($D10)</f>
        <v>42536</v>
      </c>
      <c r="I10" s="244">
        <f>_xll.qlRateHelperMaturityDate(D10)</f>
        <v>42634</v>
      </c>
      <c r="J10" s="249">
        <f>_xll.qlRateHelperPillarDate($D10)</f>
        <v>42634</v>
      </c>
      <c r="K10" s="248">
        <v>5.3315976786257411E-3</v>
      </c>
      <c r="N10" s="244"/>
      <c r="P10" s="242"/>
      <c r="Q10" s="243"/>
    </row>
    <row r="11" spans="1:17" x14ac:dyDescent="0.2">
      <c r="D11" s="247" t="str">
        <v>obj_003bf</v>
      </c>
      <c r="E11" s="247" t="str">
        <f>_xll.qlRateHelperQuoteName(D11)</f>
        <v>EDU6_LCHQuote</v>
      </c>
      <c r="F11" s="248">
        <f>_xll.qlRateHelperRate($D11)</f>
        <v>1.0409999999999919E-2</v>
      </c>
      <c r="G11" s="248">
        <f>IF(ISERROR(_xll.qlSwapRateHelperSpread($D11)),IF(ISERROR(_xll.qlFuturesRateHelperConvexityAdjustment($D11)),"--",_xll.qlFuturesRateHelperConvexityAdjustment($D11)),_xll.qlSwapRateHelperSpread($D11))</f>
        <v>0</v>
      </c>
      <c r="H11" s="244">
        <f>_xll.qlRateHelperEarliestDate($D11)</f>
        <v>42634</v>
      </c>
      <c r="I11" s="244">
        <f>_xll.qlRateHelperMaturityDate(D11)</f>
        <v>42725</v>
      </c>
      <c r="J11" s="249">
        <f>_xll.qlRateHelperPillarDate($D11)</f>
        <v>42725</v>
      </c>
      <c r="K11" s="248">
        <v>6.2209601786667309E-3</v>
      </c>
      <c r="N11" s="244"/>
      <c r="Q11" s="243"/>
    </row>
    <row r="12" spans="1:17" x14ac:dyDescent="0.2">
      <c r="D12" s="247" t="str">
        <v>obj_003b8</v>
      </c>
      <c r="E12" s="247" t="str">
        <f>_xll.qlRateHelperQuoteName(D12)</f>
        <v>EDZ6_LCHQuote</v>
      </c>
      <c r="F12" s="248">
        <f>_xll.qlRateHelperRate($D12)</f>
        <v>1.2479000000000018E-2</v>
      </c>
      <c r="G12" s="248">
        <f>IF(ISERROR(_xll.qlSwapRateHelperSpread($D12)),IF(ISERROR(_xll.qlFuturesRateHelperConvexityAdjustment($D12)),"--",_xll.qlFuturesRateHelperConvexityAdjustment($D12)),_xll.qlSwapRateHelperSpread($D12))</f>
        <v>0</v>
      </c>
      <c r="H12" s="244">
        <f>_xll.qlRateHelperEarliestDate($D12)</f>
        <v>42725</v>
      </c>
      <c r="I12" s="244">
        <f>_xll.qlRateHelperMaturityDate(D12)</f>
        <v>42809</v>
      </c>
      <c r="J12" s="249">
        <f>_xll.qlRateHelperPillarDate($D12)</f>
        <v>42809</v>
      </c>
      <c r="K12" s="248">
        <v>7.094039384621921E-3</v>
      </c>
      <c r="N12" s="244"/>
      <c r="Q12" s="243"/>
    </row>
    <row r="13" spans="1:17" x14ac:dyDescent="0.2">
      <c r="D13" s="247" t="str">
        <v>obj_003be</v>
      </c>
      <c r="E13" s="247" t="str">
        <f>_xll.qlRateHelperQuoteName(D13)</f>
        <v>EDH7_LCHQuote</v>
      </c>
      <c r="F13" s="248">
        <f>_xll.qlRateHelperRate($D13)</f>
        <v>1.4288999999999996E-2</v>
      </c>
      <c r="G13" s="248">
        <f>IF(ISERROR(_xll.qlSwapRateHelperSpread($D13)),IF(ISERROR(_xll.qlFuturesRateHelperConvexityAdjustment($D13)),"--",_xll.qlFuturesRateHelperConvexityAdjustment($D13)),_xll.qlSwapRateHelperSpread($D13))</f>
        <v>0</v>
      </c>
      <c r="H13" s="244">
        <f>_xll.qlRateHelperEarliestDate($D13)</f>
        <v>42809</v>
      </c>
      <c r="I13" s="244">
        <f>_xll.qlRateHelperMaturityDate(D13)</f>
        <v>42907</v>
      </c>
      <c r="J13" s="249">
        <f>_xll.qlRateHelperPillarDate($D13)</f>
        <v>42907</v>
      </c>
      <c r="K13" s="248">
        <v>8.1035511274159359E-3</v>
      </c>
      <c r="N13" s="244"/>
      <c r="Q13" s="243"/>
    </row>
    <row r="14" spans="1:17" x14ac:dyDescent="0.2">
      <c r="D14" s="247" t="str">
        <v>obj_003c0</v>
      </c>
      <c r="E14" s="247" t="str">
        <f>_xll.qlRateHelperQuoteName(D14)</f>
        <v>EDM7_LCHQuote</v>
      </c>
      <c r="F14" s="248">
        <f>_xll.qlRateHelperRate($D14)</f>
        <v>1.5995999999999899E-2</v>
      </c>
      <c r="G14" s="248">
        <f>IF(ISERROR(_xll.qlSwapRateHelperSpread($D14)),IF(ISERROR(_xll.qlFuturesRateHelperConvexityAdjustment($D14)),"--",_xll.qlFuturesRateHelperConvexityAdjustment($D14)),_xll.qlSwapRateHelperSpread($D14))</f>
        <v>0</v>
      </c>
      <c r="H14" s="244">
        <f>_xll.qlRateHelperEarliestDate($D14)</f>
        <v>42907</v>
      </c>
      <c r="I14" s="244">
        <f>_xll.qlRateHelperMaturityDate(D14)</f>
        <v>42998</v>
      </c>
      <c r="J14" s="249">
        <f>_xll.qlRateHelperPillarDate($D14)</f>
        <v>42998</v>
      </c>
      <c r="K14" s="248">
        <v>9.0160254151000086E-3</v>
      </c>
      <c r="Q14" s="243"/>
    </row>
    <row r="15" spans="1:17" x14ac:dyDescent="0.2">
      <c r="D15" s="247" t="str">
        <v>obj_003ba</v>
      </c>
      <c r="E15" s="247" t="str">
        <f>_xll.qlRateHelperQuoteName(D15)</f>
        <v>EDU7_LCHQuote</v>
      </c>
      <c r="F15" s="248">
        <f>_xll.qlRateHelperRate($D15)</f>
        <v>1.7499000000000153E-2</v>
      </c>
      <c r="G15" s="248">
        <f>IF(ISERROR(_xll.qlSwapRateHelperSpread($D15)),IF(ISERROR(_xll.qlFuturesRateHelperConvexityAdjustment($D15)),"--",_xll.qlFuturesRateHelperConvexityAdjustment($D15)),_xll.qlSwapRateHelperSpread($D15))</f>
        <v>0</v>
      </c>
      <c r="H15" s="244">
        <f>_xll.qlRateHelperEarliestDate($D15)</f>
        <v>42998</v>
      </c>
      <c r="I15" s="244">
        <f>_xll.qlRateHelperMaturityDate(D15)</f>
        <v>43089</v>
      </c>
      <c r="J15" s="249">
        <f>_xll.qlRateHelperPillarDate($D15)</f>
        <v>43089</v>
      </c>
      <c r="K15" s="248">
        <v>9.8973043013263779E-3</v>
      </c>
      <c r="Q15" s="243"/>
    </row>
    <row r="16" spans="1:17" x14ac:dyDescent="0.2">
      <c r="D16" s="247" t="str">
        <v>obj_003bd</v>
      </c>
      <c r="E16" s="247" t="str">
        <f>_xll.qlRateHelperQuoteName(D16)</f>
        <v>EDZ7_LCHQuote</v>
      </c>
      <c r="F16" s="248">
        <f>_xll.qlRateHelperRate($D16)</f>
        <v>1.8846999999999947E-2</v>
      </c>
      <c r="G16" s="248">
        <f>IF(ISERROR(_xll.qlSwapRateHelperSpread($D16)),IF(ISERROR(_xll.qlFuturesRateHelperConvexityAdjustment($D16)),"--",_xll.qlFuturesRateHelperConvexityAdjustment($D16)),_xll.qlSwapRateHelperSpread($D16))</f>
        <v>0</v>
      </c>
      <c r="H16" s="244">
        <f>_xll.qlRateHelperEarliestDate($D16)</f>
        <v>43089</v>
      </c>
      <c r="I16" s="244">
        <f>_xll.qlRateHelperMaturityDate(D16)</f>
        <v>43180</v>
      </c>
      <c r="J16" s="249">
        <f>_xll.qlRateHelperPillarDate($D16)</f>
        <v>43180</v>
      </c>
      <c r="K16" s="248">
        <v>1.0741549025978025E-2</v>
      </c>
      <c r="N16" s="245"/>
      <c r="Q16" s="243"/>
    </row>
    <row r="17" spans="4:17" x14ac:dyDescent="0.2">
      <c r="D17" s="247" t="str">
        <v>obj_003bc</v>
      </c>
      <c r="E17" s="247" t="str">
        <f>_xll.qlRateHelperQuoteName(D17)</f>
        <v>EDH8_LCHQuote</v>
      </c>
      <c r="F17" s="248">
        <f>_xll.qlRateHelperRate($D17)</f>
        <v>2.0040999999999976E-2</v>
      </c>
      <c r="G17" s="248">
        <f>IF(ISERROR(_xll.qlSwapRateHelperSpread($D17)),IF(ISERROR(_xll.qlFuturesRateHelperConvexityAdjustment($D17)),"--",_xll.qlFuturesRateHelperConvexityAdjustment($D17)),_xll.qlSwapRateHelperSpread($D17))</f>
        <v>0</v>
      </c>
      <c r="H17" s="244">
        <f>_xll.qlRateHelperEarliestDate($D17)</f>
        <v>43180</v>
      </c>
      <c r="I17" s="244">
        <f>_xll.qlRateHelperMaturityDate(D17)</f>
        <v>43271</v>
      </c>
      <c r="J17" s="249">
        <f>_xll.qlRateHelperPillarDate($D17)</f>
        <v>43271</v>
      </c>
      <c r="K17" s="248">
        <v>1.154498906119034E-2</v>
      </c>
      <c r="Q17" s="243"/>
    </row>
    <row r="18" spans="4:17" x14ac:dyDescent="0.2">
      <c r="D18" s="247" t="str">
        <v>obj_003bb</v>
      </c>
      <c r="E18" s="247" t="str">
        <f>_xll.qlRateHelperQuoteName(D18)</f>
        <v>EDM8_LCHQuote</v>
      </c>
      <c r="F18" s="248">
        <f>_xll.qlRateHelperRate($D18)</f>
        <v>2.1181000000000005E-2</v>
      </c>
      <c r="G18" s="248">
        <f>IF(ISERROR(_xll.qlSwapRateHelperSpread($D18)),IF(ISERROR(_xll.qlFuturesRateHelperConvexityAdjustment($D18)),"--",_xll.qlFuturesRateHelperConvexityAdjustment($D18)),_xll.qlSwapRateHelperSpread($D18))</f>
        <v>0</v>
      </c>
      <c r="H18" s="244">
        <f>_xll.qlRateHelperEarliestDate($D18)</f>
        <v>43271</v>
      </c>
      <c r="I18" s="244">
        <f>_xll.qlRateHelperMaturityDate(D18)</f>
        <v>43362</v>
      </c>
      <c r="J18" s="249">
        <f>_xll.qlRateHelperPillarDate($D18)</f>
        <v>43362</v>
      </c>
      <c r="K18" s="248">
        <v>1.2312881742146752E-2</v>
      </c>
      <c r="N18" s="245"/>
      <c r="Q18" s="243"/>
    </row>
    <row r="19" spans="4:17" x14ac:dyDescent="0.2">
      <c r="D19" s="247" t="str">
        <v>obj_003cd</v>
      </c>
      <c r="E19" s="247" t="str">
        <f>_xll.qlRateHelperQuoteName(D19)</f>
        <v>USDAM3L4Y_LCHQuote</v>
      </c>
      <c r="F19" s="248">
        <f>_xll.qlRateHelperRate($D19)</f>
        <v>1.4248E-2</v>
      </c>
      <c r="G19" s="248">
        <f>IF(ISERROR(_xll.qlSwapRateHelperSpread($D19)),IF(ISERROR(_xll.qlFuturesRateHelperConvexityAdjustment($D19)),"--",_xll.qlFuturesRateHelperConvexityAdjustment($D19)),_xll.qlSwapRateHelperSpread($D19))</f>
        <v>0</v>
      </c>
      <c r="H19" s="244">
        <f>_xll.qlRateHelperEarliestDate($D19)</f>
        <v>42194</v>
      </c>
      <c r="I19" s="244">
        <f>_xll.qlRateHelperMaturityDate(D19)</f>
        <v>43655</v>
      </c>
      <c r="J19" s="249">
        <f>_xll.qlRateHelperPillarDate($D19)</f>
        <v>43655</v>
      </c>
      <c r="K19" s="248">
        <v>1.4431750144891261E-2</v>
      </c>
      <c r="N19" s="245"/>
      <c r="Q19" s="243"/>
    </row>
    <row r="20" spans="4:17" x14ac:dyDescent="0.2">
      <c r="D20" s="247" t="str">
        <v>obj_003c7</v>
      </c>
      <c r="E20" s="247" t="str">
        <f>_xll.qlRateHelperQuoteName(D20)</f>
        <v>USDAM3L5Y_LCHQuote</v>
      </c>
      <c r="F20" s="248">
        <f>_xll.qlRateHelperRate($D20)</f>
        <v>1.65855E-2</v>
      </c>
      <c r="G20" s="248">
        <f>IF(ISERROR(_xll.qlSwapRateHelperSpread($D20)),IF(ISERROR(_xll.qlFuturesRateHelperConvexityAdjustment($D20)),"--",_xll.qlFuturesRateHelperConvexityAdjustment($D20)),_xll.qlSwapRateHelperSpread($D20))</f>
        <v>0</v>
      </c>
      <c r="H20" s="244">
        <f>_xll.qlRateHelperEarliestDate($D20)</f>
        <v>42194</v>
      </c>
      <c r="I20" s="244">
        <f>_xll.qlRateHelperMaturityDate(D20)</f>
        <v>44021</v>
      </c>
      <c r="J20" s="249">
        <f>_xll.qlRateHelperPillarDate($D20)</f>
        <v>44021</v>
      </c>
      <c r="K20" s="248">
        <v>1.6840109364999301E-2</v>
      </c>
      <c r="N20" s="245"/>
      <c r="Q20" s="243"/>
    </row>
    <row r="21" spans="4:17" x14ac:dyDescent="0.2">
      <c r="D21" s="247" t="str">
        <v>obj_003cb</v>
      </c>
      <c r="E21" s="247" t="str">
        <f>_xll.qlRateHelperQuoteName(D21)</f>
        <v>USDAM3L6Y_LCHQuote</v>
      </c>
      <c r="F21" s="248">
        <f>_xll.qlRateHelperRate($D21)</f>
        <v>1.8518699999999999E-2</v>
      </c>
      <c r="G21" s="248">
        <f>IF(ISERROR(_xll.qlSwapRateHelperSpread($D21)),IF(ISERROR(_xll.qlFuturesRateHelperConvexityAdjustment($D21)),"--",_xll.qlFuturesRateHelperConvexityAdjustment($D21)),_xll.qlSwapRateHelperSpread($D21))</f>
        <v>0</v>
      </c>
      <c r="H21" s="244">
        <f>_xll.qlRateHelperEarliestDate($D21)</f>
        <v>42194</v>
      </c>
      <c r="I21" s="244">
        <f>_xll.qlRateHelperMaturityDate(D21)</f>
        <v>44386</v>
      </c>
      <c r="J21" s="249">
        <f>_xll.qlRateHelperPillarDate($D21)</f>
        <v>44386</v>
      </c>
      <c r="K21" s="248">
        <v>1.8848588261633669E-2</v>
      </c>
      <c r="N21" s="245"/>
      <c r="Q21" s="243"/>
    </row>
    <row r="22" spans="4:17" x14ac:dyDescent="0.2">
      <c r="D22" s="247" t="str">
        <v>obj_003cf</v>
      </c>
      <c r="E22" s="247" t="str">
        <f>_xll.qlRateHelperQuoteName(D22)</f>
        <v>USDAM3L7Y_LCHQuote</v>
      </c>
      <c r="F22" s="248">
        <f>_xll.qlRateHelperRate($D22)</f>
        <v>2.0098999999999999E-2</v>
      </c>
      <c r="G22" s="248">
        <f>IF(ISERROR(_xll.qlSwapRateHelperSpread($D22)),IF(ISERROR(_xll.qlFuturesRateHelperConvexityAdjustment($D22)),"--",_xll.qlFuturesRateHelperConvexityAdjustment($D22)),_xll.qlSwapRateHelperSpread($D22))</f>
        <v>0</v>
      </c>
      <c r="H22" s="244">
        <f>_xll.qlRateHelperEarliestDate($D22)</f>
        <v>42194</v>
      </c>
      <c r="I22" s="244">
        <f>_xll.qlRateHelperMaturityDate(D22)</f>
        <v>44753</v>
      </c>
      <c r="J22" s="249">
        <f>_xll.qlRateHelperPillarDate($D22)</f>
        <v>44753</v>
      </c>
      <c r="K22" s="248">
        <v>2.0504704307690112E-2</v>
      </c>
      <c r="Q22" s="243"/>
    </row>
    <row r="23" spans="4:17" x14ac:dyDescent="0.2">
      <c r="D23" s="247" t="str">
        <v>obj_003c6</v>
      </c>
      <c r="E23" s="247" t="str">
        <f>_xll.qlRateHelperQuoteName(D23)</f>
        <v>USDAM3L8Y_LCHQuote</v>
      </c>
      <c r="F23" s="248">
        <f>_xll.qlRateHelperRate($D23)</f>
        <v>2.1382999999999999E-2</v>
      </c>
      <c r="G23" s="248">
        <f>IF(ISERROR(_xll.qlSwapRateHelperSpread($D23)),IF(ISERROR(_xll.qlFuturesRateHelperConvexityAdjustment($D23)),"--",_xll.qlFuturesRateHelperConvexityAdjustment($D23)),_xll.qlSwapRateHelperSpread($D23))</f>
        <v>0</v>
      </c>
      <c r="H23" s="244">
        <f>_xll.qlRateHelperEarliestDate($D23)</f>
        <v>42194</v>
      </c>
      <c r="I23" s="244">
        <f>_xll.qlRateHelperMaturityDate(D23)</f>
        <v>45117</v>
      </c>
      <c r="J23" s="249">
        <f>_xll.qlRateHelperPillarDate($D23)</f>
        <v>45117</v>
      </c>
      <c r="K23" s="248">
        <v>2.1862065931632684E-2</v>
      </c>
      <c r="N23" s="245"/>
      <c r="Q23" s="243"/>
    </row>
    <row r="24" spans="4:17" x14ac:dyDescent="0.2">
      <c r="D24" s="247" t="str">
        <v>obj_003c4</v>
      </c>
      <c r="E24" s="247" t="str">
        <f>_xll.qlRateHelperQuoteName(D24)</f>
        <v>USDAM3L9Y_LCHQuote</v>
      </c>
      <c r="F24" s="248">
        <f>_xll.qlRateHelperRate($D24)</f>
        <v>2.2445099999999999E-2</v>
      </c>
      <c r="G24" s="248">
        <f>IF(ISERROR(_xll.qlSwapRateHelperSpread($D24)),IF(ISERROR(_xll.qlFuturesRateHelperConvexityAdjustment($D24)),"--",_xll.qlFuturesRateHelperConvexityAdjustment($D24)),_xll.qlSwapRateHelperSpread($D24))</f>
        <v>0</v>
      </c>
      <c r="H24" s="244">
        <f>_xll.qlRateHelperEarliestDate($D24)</f>
        <v>42194</v>
      </c>
      <c r="I24" s="244">
        <f>_xll.qlRateHelperMaturityDate(D24)</f>
        <v>45482</v>
      </c>
      <c r="J24" s="249">
        <f>_xll.qlRateHelperPillarDate($D24)</f>
        <v>45482</v>
      </c>
      <c r="K24" s="248">
        <v>2.2993155885618989E-2</v>
      </c>
      <c r="Q24" s="243"/>
    </row>
    <row r="25" spans="4:17" x14ac:dyDescent="0.2">
      <c r="D25" s="247" t="str">
        <v>obj_003ca</v>
      </c>
      <c r="E25" s="247" t="str">
        <f>_xll.qlRateHelperQuoteName(D25)</f>
        <v>USDAM3L10Y_LCHQuote</v>
      </c>
      <c r="F25" s="248">
        <f>_xll.qlRateHelperRate($D25)</f>
        <v>2.3337E-2</v>
      </c>
      <c r="G25" s="248">
        <f>IF(ISERROR(_xll.qlSwapRateHelperSpread($D25)),IF(ISERROR(_xll.qlFuturesRateHelperConvexityAdjustment($D25)),"--",_xll.qlFuturesRateHelperConvexityAdjustment($D25)),_xll.qlSwapRateHelperSpread($D25))</f>
        <v>0</v>
      </c>
      <c r="H25" s="244">
        <f>_xll.qlRateHelperEarliestDate($D25)</f>
        <v>42194</v>
      </c>
      <c r="I25" s="244">
        <f>_xll.qlRateHelperMaturityDate(D25)</f>
        <v>45847</v>
      </c>
      <c r="J25" s="249">
        <f>_xll.qlRateHelperPillarDate($D25)</f>
        <v>45847</v>
      </c>
      <c r="K25" s="248">
        <v>2.3950448548456998E-2</v>
      </c>
      <c r="Q25" s="243"/>
    </row>
    <row r="26" spans="4:17" x14ac:dyDescent="0.2">
      <c r="D26" s="247" t="str">
        <v>obj_003d1</v>
      </c>
      <c r="E26" s="247" t="str">
        <f>_xll.qlRateHelperQuoteName(D26)</f>
        <v>USDAM3L12Y_LCHQuote</v>
      </c>
      <c r="F26" s="248">
        <f>_xll.qlRateHelperRate($D26)</f>
        <v>2.472425E-2</v>
      </c>
      <c r="G26" s="248">
        <f>IF(ISERROR(_xll.qlSwapRateHelperSpread($D26)),IF(ISERROR(_xll.qlFuturesRateHelperConvexityAdjustment($D26)),"--",_xll.qlFuturesRateHelperConvexityAdjustment($D26)),_xll.qlSwapRateHelperSpread($D26))</f>
        <v>0</v>
      </c>
      <c r="H26" s="244">
        <f>_xll.qlRateHelperEarliestDate($D26)</f>
        <v>42194</v>
      </c>
      <c r="I26" s="244">
        <f>_xll.qlRateHelperMaturityDate(D26)</f>
        <v>46577</v>
      </c>
      <c r="J26" s="249">
        <f>_xll.qlRateHelperPillarDate($D26)</f>
        <v>46577</v>
      </c>
      <c r="K26" s="248">
        <v>2.5455203728962233E-2</v>
      </c>
      <c r="Q26" s="243"/>
    </row>
    <row r="27" spans="4:17" x14ac:dyDescent="0.2">
      <c r="D27" s="247" t="str">
        <v>obj_003cc</v>
      </c>
      <c r="E27" s="247" t="str">
        <f>_xll.qlRateHelperQuoteName(D27)</f>
        <v>USDAM3L15Y_LCHQuote</v>
      </c>
      <c r="F27" s="248">
        <f>_xll.qlRateHelperRate($D27)</f>
        <v>2.6019125000000001E-2</v>
      </c>
      <c r="G27" s="248">
        <f>IF(ISERROR(_xll.qlSwapRateHelperSpread($D27)),IF(ISERROR(_xll.qlFuturesRateHelperConvexityAdjustment($D27)),"--",_xll.qlFuturesRateHelperConvexityAdjustment($D27)),_xll.qlSwapRateHelperSpread($D27))</f>
        <v>0</v>
      </c>
      <c r="H27" s="244">
        <f>_xll.qlRateHelperEarliestDate($D27)</f>
        <v>42194</v>
      </c>
      <c r="I27" s="244">
        <f>_xll.qlRateHelperMaturityDate(D27)</f>
        <v>47673</v>
      </c>
      <c r="J27" s="249">
        <f>_xll.qlRateHelperPillarDate($D27)</f>
        <v>47673</v>
      </c>
      <c r="K27" s="248">
        <v>2.686765306805261E-2</v>
      </c>
      <c r="Q27" s="243"/>
    </row>
    <row r="28" spans="4:17" x14ac:dyDescent="0.2">
      <c r="D28" s="247" t="str">
        <v>obj_003c9</v>
      </c>
      <c r="E28" s="247" t="str">
        <f>_xll.qlRateHelperQuoteName(D28)</f>
        <v>USDAM3L20Y_LCHQuote</v>
      </c>
      <c r="F28" s="248">
        <f>_xll.qlRateHelperRate($D28)</f>
        <v>2.72213E-2</v>
      </c>
      <c r="G28" s="248">
        <f>IF(ISERROR(_xll.qlSwapRateHelperSpread($D28)),IF(ISERROR(_xll.qlFuturesRateHelperConvexityAdjustment($D28)),"--",_xll.qlFuturesRateHelperConvexityAdjustment($D28)),_xll.qlSwapRateHelperSpread($D28))</f>
        <v>0</v>
      </c>
      <c r="H28" s="244">
        <f>_xll.qlRateHelperEarliestDate($D28)</f>
        <v>42194</v>
      </c>
      <c r="I28" s="244">
        <f>_xll.qlRateHelperMaturityDate(D28)</f>
        <v>49499</v>
      </c>
      <c r="J28" s="249">
        <f>_xll.qlRateHelperPillarDate($D28)</f>
        <v>49499</v>
      </c>
      <c r="K28" s="248">
        <v>2.8189115424617002E-2</v>
      </c>
      <c r="Q28" s="243"/>
    </row>
    <row r="29" spans="4:17" x14ac:dyDescent="0.2">
      <c r="D29" s="247" t="str">
        <v>obj_003c3</v>
      </c>
      <c r="E29" s="247" t="str">
        <f>_xll.qlRateHelperQuoteName(D29)</f>
        <v>USDAM3L25Y_LCHQuote</v>
      </c>
      <c r="F29" s="248">
        <f>_xll.qlRateHelperRate($D29)</f>
        <v>2.7786124999999998E-2</v>
      </c>
      <c r="G29" s="248">
        <f>IF(ISERROR(_xll.qlSwapRateHelperSpread($D29)),IF(ISERROR(_xll.qlFuturesRateHelperConvexityAdjustment($D29)),"--",_xll.qlFuturesRateHelperConvexityAdjustment($D29)),_xll.qlSwapRateHelperSpread($D29))</f>
        <v>0</v>
      </c>
      <c r="H29" s="244">
        <f>_xll.qlRateHelperEarliestDate($D29)</f>
        <v>42194</v>
      </c>
      <c r="I29" s="244">
        <f>_xll.qlRateHelperMaturityDate(D29)</f>
        <v>51326</v>
      </c>
      <c r="J29" s="249">
        <f>_xll.qlRateHelperPillarDate($D29)</f>
        <v>51326</v>
      </c>
      <c r="K29" s="248">
        <v>2.8779875043158543E-2</v>
      </c>
      <c r="Q29" s="243"/>
    </row>
    <row r="30" spans="4:17" x14ac:dyDescent="0.2">
      <c r="D30" s="247" t="str">
        <v>obj_003ce</v>
      </c>
      <c r="E30" s="247" t="str">
        <f>_xll.qlRateHelperQuoteName(D30)</f>
        <v>USDAM3L30Y_LCHQuote</v>
      </c>
      <c r="F30" s="248">
        <f>_xll.qlRateHelperRate($D30)</f>
        <v>2.8137800000000001E-2</v>
      </c>
      <c r="G30" s="248">
        <f>IF(ISERROR(_xll.qlSwapRateHelperSpread($D30)),IF(ISERROR(_xll.qlFuturesRateHelperConvexityAdjustment($D30)),"--",_xll.qlFuturesRateHelperConvexityAdjustment($D30)),_xll.qlSwapRateHelperSpread($D30))</f>
        <v>0</v>
      </c>
      <c r="H30" s="244">
        <f>_xll.qlRateHelperEarliestDate($D30)</f>
        <v>42194</v>
      </c>
      <c r="I30" s="244">
        <f>_xll.qlRateHelperMaturityDate(D30)</f>
        <v>53153</v>
      </c>
      <c r="J30" s="249">
        <f>_xll.qlRateHelperPillarDate($D30)</f>
        <v>53153</v>
      </c>
      <c r="K30" s="248">
        <v>2.9146128603420689E-2</v>
      </c>
      <c r="Q30" s="243"/>
    </row>
    <row r="31" spans="4:17" x14ac:dyDescent="0.2">
      <c r="D31" s="247" t="str">
        <v>obj_003c5</v>
      </c>
      <c r="E31" s="247" t="str">
        <f>_xll.qlRateHelperQuoteName(D31)</f>
        <v>USDAM3L40Y_LCHQuote</v>
      </c>
      <c r="F31" s="248">
        <f>_xll.qlRateHelperRate($D31)</f>
        <v>2.8305E-2</v>
      </c>
      <c r="G31" s="248">
        <f>IF(ISERROR(_xll.qlSwapRateHelperSpread($D31)),IF(ISERROR(_xll.qlFuturesRateHelperConvexityAdjustment($D31)),"--",_xll.qlFuturesRateHelperConvexityAdjustment($D31)),_xll.qlSwapRateHelperSpread($D31))</f>
        <v>0</v>
      </c>
      <c r="H31" s="244">
        <f>_xll.qlRateHelperEarliestDate($D31)</f>
        <v>42194</v>
      </c>
      <c r="I31" s="244">
        <f>_xll.qlRateHelperMaturityDate(D31)</f>
        <v>56804</v>
      </c>
      <c r="J31" s="249">
        <f>_xll.qlRateHelperPillarDate($D31)</f>
        <v>56804</v>
      </c>
      <c r="K31" s="248">
        <v>2.9169623308175879E-2</v>
      </c>
      <c r="Q31" s="243"/>
    </row>
    <row r="32" spans="4:17" x14ac:dyDescent="0.2">
      <c r="D32" s="247" t="str">
        <v>obj_003c8</v>
      </c>
      <c r="E32" s="247" t="str">
        <f>_xll.qlRateHelperQuoteName(D32)</f>
        <v>USDAM3L50Y_LCHQuote</v>
      </c>
      <c r="F32" s="248">
        <f>_xll.qlRateHelperRate($D32)</f>
        <v>2.8139999999999998E-2</v>
      </c>
      <c r="G32" s="248">
        <f>IF(ISERROR(_xll.qlSwapRateHelperSpread($D32)),IF(ISERROR(_xll.qlFuturesRateHelperConvexityAdjustment($D32)),"--",_xll.qlFuturesRateHelperConvexityAdjustment($D32)),_xll.qlSwapRateHelperSpread($D32))</f>
        <v>0</v>
      </c>
      <c r="H32" s="244">
        <f>_xll.qlRateHelperEarliestDate($D32)</f>
        <v>42194</v>
      </c>
      <c r="I32" s="244">
        <f>_xll.qlRateHelperMaturityDate(D32)</f>
        <v>60457</v>
      </c>
      <c r="J32" s="249">
        <f>_xll.qlRateHelperPillarDate($D32)</f>
        <v>60457</v>
      </c>
      <c r="K32" s="248">
        <v>2.866737635761574E-2</v>
      </c>
      <c r="Q32" s="243"/>
    </row>
    <row r="33" spans="4:17" x14ac:dyDescent="0.2">
      <c r="D33" s="247" t="str">
        <v>obj_003d0</v>
      </c>
      <c r="E33" s="247" t="str">
        <f>_xll.qlRateHelperQuoteName(D33)</f>
        <v>USDAM3L60Y_LCHQuote</v>
      </c>
      <c r="F33" s="248">
        <f>_xll.qlRateHelperRate($D33)</f>
        <v>2.8469999999999999E-2</v>
      </c>
      <c r="G33" s="248">
        <f>IF(ISERROR(_xll.qlSwapRateHelperSpread($D33)),IF(ISERROR(_xll.qlFuturesRateHelperConvexityAdjustment($D33)),"--",_xll.qlFuturesRateHelperConvexityAdjustment($D33)),_xll.qlSwapRateHelperSpread($D33))</f>
        <v>0</v>
      </c>
      <c r="H33" s="244">
        <f>_xll.qlRateHelperEarliestDate($D33)</f>
        <v>42194</v>
      </c>
      <c r="I33" s="244">
        <f>_xll.qlRateHelperMaturityDate(D33)</f>
        <v>64109</v>
      </c>
      <c r="J33" s="249">
        <f>_xll.qlRateHelperPillarDate($D33)</f>
        <v>64109</v>
      </c>
      <c r="K33" s="248">
        <v>2.9359921762654253E-2</v>
      </c>
      <c r="Q33" s="243"/>
    </row>
    <row r="34" spans="4:17" x14ac:dyDescent="0.2">
      <c r="D34" s="247" t="e">
        <v>#N/A</v>
      </c>
      <c r="E34" s="247" t="e">
        <f>_xll.qlRateHelperQuoteName(D34)</f>
        <v>#VALUE!</v>
      </c>
      <c r="F34" s="248" t="e">
        <f>_xll.qlRateHelperRate($D34)</f>
        <v>#VALUE!</v>
      </c>
      <c r="G34" s="248" t="str">
        <f>IF(ISERROR(_xll.qlSwapRateHelperSpread($D34)),IF(ISERROR(_xll.qlFuturesRateHelperConvexityAdjustment($D34)),"--",_xll.qlFuturesRateHelperConvexityAdjustment($D34)),_xll.qlSwapRateHelperSpread($D34))</f>
        <v>--</v>
      </c>
      <c r="H34" s="244" t="e">
        <f>_xll.qlRateHelperEarliestDate($D34)</f>
        <v>#VALUE!</v>
      </c>
      <c r="I34" s="244" t="e">
        <f>_xll.qlRateHelperMaturityDate(D34)</f>
        <v>#VALUE!</v>
      </c>
      <c r="J34" s="249" t="e">
        <f>_xll.qlRateHelperPillarDate($D34)</f>
        <v>#VALUE!</v>
      </c>
      <c r="K34" s="248" t="e">
        <v>#N/A</v>
      </c>
      <c r="Q34" s="243"/>
    </row>
    <row r="35" spans="4:17" x14ac:dyDescent="0.2">
      <c r="D35" s="247" t="e">
        <v>#N/A</v>
      </c>
      <c r="E35" s="247" t="e">
        <f>_xll.qlRateHelperQuoteName(D35)</f>
        <v>#VALUE!</v>
      </c>
      <c r="F35" s="248" t="e">
        <f>_xll.qlRateHelperRate($D35)</f>
        <v>#VALUE!</v>
      </c>
      <c r="G35" s="248" t="str">
        <f>IF(ISERROR(_xll.qlSwapRateHelperSpread($D35)),IF(ISERROR(_xll.qlFuturesRateHelperConvexityAdjustment($D35)),"--",_xll.qlFuturesRateHelperConvexityAdjustment($D35)),_xll.qlSwapRateHelperSpread($D35))</f>
        <v>--</v>
      </c>
      <c r="H35" s="244" t="e">
        <f>_xll.qlRateHelperEarliestDate($D35)</f>
        <v>#VALUE!</v>
      </c>
      <c r="I35" s="244" t="e">
        <f>_xll.qlRateHelperMaturityDate(D35)</f>
        <v>#VALUE!</v>
      </c>
      <c r="J35" s="249" t="e">
        <f>_xll.qlRateHelperPillarDate($D35)</f>
        <v>#VALUE!</v>
      </c>
      <c r="K35" s="248" t="e">
        <v>#N/A</v>
      </c>
      <c r="Q35" s="243"/>
    </row>
    <row r="36" spans="4:17" x14ac:dyDescent="0.2">
      <c r="D36" s="247" t="e">
        <v>#N/A</v>
      </c>
      <c r="E36" s="247" t="e">
        <f>_xll.qlRateHelperQuoteName(D36)</f>
        <v>#VALUE!</v>
      </c>
      <c r="F36" s="248" t="e">
        <f>_xll.qlRateHelperRate($D36)</f>
        <v>#VALUE!</v>
      </c>
      <c r="G36" s="248" t="str">
        <f>IF(ISERROR(_xll.qlSwapRateHelperSpread($D36)),IF(ISERROR(_xll.qlFuturesRateHelperConvexityAdjustment($D36)),"--",_xll.qlFuturesRateHelperConvexityAdjustment($D36)),_xll.qlSwapRateHelperSpread($D36))</f>
        <v>--</v>
      </c>
      <c r="H36" s="244" t="e">
        <f>_xll.qlRateHelperEarliestDate($D36)</f>
        <v>#VALUE!</v>
      </c>
      <c r="I36" s="244" t="e">
        <f>_xll.qlRateHelperMaturityDate(D36)</f>
        <v>#VALUE!</v>
      </c>
      <c r="J36" s="249" t="e">
        <f>_xll.qlRateHelperPillarDate($D36)</f>
        <v>#VALUE!</v>
      </c>
      <c r="K36" s="248" t="e">
        <v>#N/A</v>
      </c>
      <c r="Q36" s="243"/>
    </row>
    <row r="37" spans="4:17" x14ac:dyDescent="0.2">
      <c r="D37" s="247" t="e">
        <v>#N/A</v>
      </c>
      <c r="E37" s="247" t="e">
        <f>_xll.qlRateHelperQuoteName(D37)</f>
        <v>#VALUE!</v>
      </c>
      <c r="F37" s="248" t="e">
        <f>_xll.qlRateHelperRate($D37)</f>
        <v>#VALUE!</v>
      </c>
      <c r="G37" s="248" t="str">
        <f>IF(ISERROR(_xll.qlSwapRateHelperSpread($D37)),IF(ISERROR(_xll.qlFuturesRateHelperConvexityAdjustment($D37)),"--",_xll.qlFuturesRateHelperConvexityAdjustment($D37)),_xll.qlSwapRateHelperSpread($D37))</f>
        <v>--</v>
      </c>
      <c r="H37" s="244" t="e">
        <f>_xll.qlRateHelperEarliestDate($D37)</f>
        <v>#VALUE!</v>
      </c>
      <c r="I37" s="244" t="e">
        <f>_xll.qlRateHelperMaturityDate(D37)</f>
        <v>#VALUE!</v>
      </c>
      <c r="J37" s="249" t="e">
        <f>_xll.qlRateHelperPillarDate($D37)</f>
        <v>#VALUE!</v>
      </c>
      <c r="K37" s="248" t="e">
        <v>#N/A</v>
      </c>
      <c r="Q37" s="243"/>
    </row>
    <row r="38" spans="4:17" x14ac:dyDescent="0.2">
      <c r="D38" s="247" t="e">
        <v>#N/A</v>
      </c>
      <c r="E38" s="247" t="e">
        <f>_xll.qlRateHelperQuoteName(D38)</f>
        <v>#VALUE!</v>
      </c>
      <c r="F38" s="248" t="e">
        <f>_xll.qlRateHelperRate($D38)</f>
        <v>#VALUE!</v>
      </c>
      <c r="G38" s="248" t="str">
        <f>IF(ISERROR(_xll.qlSwapRateHelperSpread($D38)),IF(ISERROR(_xll.qlFuturesRateHelperConvexityAdjustment($D38)),"--",_xll.qlFuturesRateHelperConvexityAdjustment($D38)),_xll.qlSwapRateHelperSpread($D38))</f>
        <v>--</v>
      </c>
      <c r="H38" s="244" t="e">
        <f>_xll.qlRateHelperEarliestDate($D38)</f>
        <v>#VALUE!</v>
      </c>
      <c r="I38" s="244" t="e">
        <f>_xll.qlRateHelperMaturityDate(D38)</f>
        <v>#VALUE!</v>
      </c>
      <c r="J38" s="249" t="e">
        <f>_xll.qlRateHelperPillarDate($D38)</f>
        <v>#VALUE!</v>
      </c>
      <c r="K38" s="248" t="e">
        <v>#N/A</v>
      </c>
      <c r="Q38" s="243"/>
    </row>
    <row r="39" spans="4:17" x14ac:dyDescent="0.2">
      <c r="D39" s="247" t="e">
        <v>#N/A</v>
      </c>
      <c r="E39" s="247" t="e">
        <f>_xll.qlRateHelperQuoteName(D39)</f>
        <v>#VALUE!</v>
      </c>
      <c r="F39" s="248" t="e">
        <f>_xll.qlRateHelperRate($D39)</f>
        <v>#VALUE!</v>
      </c>
      <c r="G39" s="248" t="str">
        <f>IF(ISERROR(_xll.qlSwapRateHelperSpread($D39)),IF(ISERROR(_xll.qlFuturesRateHelperConvexityAdjustment($D39)),"--",_xll.qlFuturesRateHelperConvexityAdjustment($D39)),_xll.qlSwapRateHelperSpread($D39))</f>
        <v>--</v>
      </c>
      <c r="H39" s="244" t="e">
        <f>_xll.qlRateHelperEarliestDate($D39)</f>
        <v>#VALUE!</v>
      </c>
      <c r="I39" s="244" t="e">
        <f>_xll.qlRateHelperMaturityDate(D39)</f>
        <v>#VALUE!</v>
      </c>
      <c r="J39" s="249" t="e">
        <f>_xll.qlRateHelperPillarDate($D39)</f>
        <v>#VALUE!</v>
      </c>
      <c r="K39" s="248" t="e">
        <v>#N/A</v>
      </c>
      <c r="Q39" s="243"/>
    </row>
    <row r="40" spans="4:17" x14ac:dyDescent="0.2">
      <c r="D40" s="247" t="e">
        <v>#N/A</v>
      </c>
      <c r="E40" s="247" t="e">
        <f>_xll.qlRateHelperQuoteName(D40)</f>
        <v>#VALUE!</v>
      </c>
      <c r="F40" s="248" t="e">
        <f>_xll.qlRateHelperRate($D40)</f>
        <v>#VALUE!</v>
      </c>
      <c r="G40" s="248" t="str">
        <f>IF(ISERROR(_xll.qlSwapRateHelperSpread($D40)),IF(ISERROR(_xll.qlFuturesRateHelperConvexityAdjustment($D40)),"--",_xll.qlFuturesRateHelperConvexityAdjustment($D40)),_xll.qlSwapRateHelperSpread($D40))</f>
        <v>--</v>
      </c>
      <c r="H40" s="244" t="e">
        <f>_xll.qlRateHelperEarliestDate($D40)</f>
        <v>#VALUE!</v>
      </c>
      <c r="I40" s="244" t="e">
        <f>_xll.qlRateHelperMaturityDate(D40)</f>
        <v>#VALUE!</v>
      </c>
      <c r="J40" s="249" t="e">
        <f>_xll.qlRateHelperPillarDate($D40)</f>
        <v>#VALUE!</v>
      </c>
      <c r="K40" s="248" t="e">
        <v>#N/A</v>
      </c>
    </row>
    <row r="41" spans="4:17" x14ac:dyDescent="0.2">
      <c r="D41" s="247" t="e">
        <v>#N/A</v>
      </c>
      <c r="E41" s="247" t="e">
        <f>_xll.qlRateHelperQuoteName(D41)</f>
        <v>#VALUE!</v>
      </c>
      <c r="F41" s="248" t="e">
        <f>_xll.qlRateHelperRate($D41)</f>
        <v>#VALUE!</v>
      </c>
      <c r="G41" s="248" t="str">
        <f>IF(ISERROR(_xll.qlSwapRateHelperSpread($D41)),IF(ISERROR(_xll.qlFuturesRateHelperConvexityAdjustment($D41)),"--",_xll.qlFuturesRateHelperConvexityAdjustment($D41)),_xll.qlSwapRateHelperSpread($D41))</f>
        <v>--</v>
      </c>
      <c r="H41" s="244" t="e">
        <f>_xll.qlRateHelperEarliestDate($D41)</f>
        <v>#VALUE!</v>
      </c>
      <c r="I41" s="244" t="e">
        <f>_xll.qlRateHelperMaturityDate(D41)</f>
        <v>#VALUE!</v>
      </c>
      <c r="J41" s="249" t="e">
        <f>_xll.qlRateHelperPillarDate($D41)</f>
        <v>#VALUE!</v>
      </c>
      <c r="K41" s="248" t="e">
        <v>#N/A</v>
      </c>
    </row>
    <row r="42" spans="4:17" x14ac:dyDescent="0.2">
      <c r="D42" s="247" t="e">
        <v>#N/A</v>
      </c>
      <c r="E42" s="247" t="e">
        <f>_xll.qlRateHelperQuoteName(D42)</f>
        <v>#VALUE!</v>
      </c>
      <c r="F42" s="248" t="e">
        <f>_xll.qlRateHelperRate($D42)</f>
        <v>#VALUE!</v>
      </c>
      <c r="G42" s="248" t="str">
        <f>IF(ISERROR(_xll.qlSwapRateHelperSpread($D42)),IF(ISERROR(_xll.qlFuturesRateHelperConvexityAdjustment($D42)),"--",_xll.qlFuturesRateHelperConvexityAdjustment($D42)),_xll.qlSwapRateHelperSpread($D42))</f>
        <v>--</v>
      </c>
      <c r="H42" s="244" t="e">
        <f>_xll.qlRateHelperEarliestDate($D42)</f>
        <v>#VALUE!</v>
      </c>
      <c r="I42" s="244" t="e">
        <f>_xll.qlRateHelperMaturityDate(D42)</f>
        <v>#VALUE!</v>
      </c>
      <c r="J42" s="249" t="e">
        <f>_xll.qlRateHelperPillarDate($D42)</f>
        <v>#VALUE!</v>
      </c>
      <c r="K42" s="248" t="e">
        <v>#N/A</v>
      </c>
    </row>
    <row r="43" spans="4:17" x14ac:dyDescent="0.2">
      <c r="D43" s="247" t="e">
        <v>#N/A</v>
      </c>
      <c r="E43" s="247" t="e">
        <f>_xll.qlRateHelperQuoteName(D43)</f>
        <v>#VALUE!</v>
      </c>
      <c r="F43" s="248" t="e">
        <f>_xll.qlRateHelperRate($D43)</f>
        <v>#VALUE!</v>
      </c>
      <c r="G43" s="248" t="str">
        <f>IF(ISERROR(_xll.qlSwapRateHelperSpread($D43)),IF(ISERROR(_xll.qlFuturesRateHelperConvexityAdjustment($D43)),"--",_xll.qlFuturesRateHelperConvexityAdjustment($D43)),_xll.qlSwapRateHelperSpread($D43))</f>
        <v>--</v>
      </c>
      <c r="H43" s="244" t="e">
        <f>_xll.qlRateHelperEarliestDate($D43)</f>
        <v>#VALUE!</v>
      </c>
      <c r="I43" s="244" t="e">
        <f>_xll.qlRateHelperMaturityDate(D43)</f>
        <v>#VALUE!</v>
      </c>
      <c r="J43" s="249" t="e">
        <f>_xll.qlRateHelperPillarDate($D43)</f>
        <v>#VALUE!</v>
      </c>
      <c r="K43" s="248" t="e">
        <v>#N/A</v>
      </c>
    </row>
    <row r="44" spans="4:17" x14ac:dyDescent="0.2">
      <c r="D44" s="247" t="e">
        <v>#N/A</v>
      </c>
      <c r="E44" s="247" t="e">
        <f>_xll.qlRateHelperQuoteName(D44)</f>
        <v>#VALUE!</v>
      </c>
      <c r="F44" s="248" t="e">
        <f>_xll.qlRateHelperRate($D44)</f>
        <v>#VALUE!</v>
      </c>
      <c r="G44" s="248" t="str">
        <f>IF(ISERROR(_xll.qlSwapRateHelperSpread($D44)),IF(ISERROR(_xll.qlFuturesRateHelperConvexityAdjustment($D44)),"--",_xll.qlFuturesRateHelperConvexityAdjustment($D44)),_xll.qlSwapRateHelperSpread($D44))</f>
        <v>--</v>
      </c>
      <c r="H44" s="244" t="e">
        <f>_xll.qlRateHelperEarliestDate($D44)</f>
        <v>#VALUE!</v>
      </c>
      <c r="I44" s="244" t="e">
        <f>_xll.qlRateHelperMaturityDate(D44)</f>
        <v>#VALUE!</v>
      </c>
      <c r="J44" s="249" t="e">
        <f>_xll.qlRateHelperPillarDate($D44)</f>
        <v>#VALUE!</v>
      </c>
      <c r="K44" s="248" t="e">
        <v>#N/A</v>
      </c>
    </row>
    <row r="45" spans="4:17" x14ac:dyDescent="0.2">
      <c r="D45" s="247" t="e">
        <v>#N/A</v>
      </c>
      <c r="E45" s="247" t="e">
        <f>_xll.qlRateHelperQuoteName(D45)</f>
        <v>#VALUE!</v>
      </c>
      <c r="F45" s="248" t="e">
        <f>_xll.qlRateHelperRate($D45)</f>
        <v>#VALUE!</v>
      </c>
      <c r="G45" s="248" t="str">
        <f>IF(ISERROR(_xll.qlSwapRateHelperSpread($D45)),IF(ISERROR(_xll.qlFuturesRateHelperConvexityAdjustment($D45)),"--",_xll.qlFuturesRateHelperConvexityAdjustment($D45)),_xll.qlSwapRateHelperSpread($D45))</f>
        <v>--</v>
      </c>
      <c r="H45" s="244" t="e">
        <f>_xll.qlRateHelperEarliestDate($D45)</f>
        <v>#VALUE!</v>
      </c>
      <c r="I45" s="244" t="e">
        <f>_xll.qlRateHelperMaturityDate(D45)</f>
        <v>#VALUE!</v>
      </c>
      <c r="J45" s="249" t="e">
        <f>_xll.qlRateHelperPillarDate($D45)</f>
        <v>#VALUE!</v>
      </c>
      <c r="K45" s="248" t="e">
        <v>#N/A</v>
      </c>
    </row>
    <row r="46" spans="4:17" x14ac:dyDescent="0.2">
      <c r="D46" s="247" t="e">
        <v>#N/A</v>
      </c>
      <c r="E46" s="247" t="e">
        <f>_xll.qlRateHelperQuoteName(D46)</f>
        <v>#VALUE!</v>
      </c>
      <c r="F46" s="248" t="e">
        <f>_xll.qlRateHelperRate($D46)</f>
        <v>#VALUE!</v>
      </c>
      <c r="G46" s="248" t="str">
        <f>IF(ISERROR(_xll.qlSwapRateHelperSpread($D46)),IF(ISERROR(_xll.qlFuturesRateHelperConvexityAdjustment($D46)),"--",_xll.qlFuturesRateHelperConvexityAdjustment($D46)),_xll.qlSwapRateHelperSpread($D46))</f>
        <v>--</v>
      </c>
      <c r="H46" s="244" t="e">
        <f>_xll.qlRateHelperEarliestDate($D46)</f>
        <v>#VALUE!</v>
      </c>
      <c r="I46" s="244" t="e">
        <f>_xll.qlRateHelperMaturityDate(D46)</f>
        <v>#VALUE!</v>
      </c>
      <c r="J46" s="249" t="e">
        <f>_xll.qlRateHelperPillarDate($D46)</f>
        <v>#VALUE!</v>
      </c>
      <c r="K46" s="248" t="e">
        <v>#N/A</v>
      </c>
    </row>
    <row r="47" spans="4:17" x14ac:dyDescent="0.2">
      <c r="D47" s="247" t="e">
        <v>#N/A</v>
      </c>
      <c r="E47" s="247" t="e">
        <f>_xll.qlRateHelperQuoteName(D47)</f>
        <v>#VALUE!</v>
      </c>
      <c r="F47" s="248" t="e">
        <f>_xll.qlRateHelperRate($D47)</f>
        <v>#VALUE!</v>
      </c>
      <c r="G47" s="248" t="str">
        <f>IF(ISERROR(_xll.qlSwapRateHelperSpread($D47)),IF(ISERROR(_xll.qlFuturesRateHelperConvexityAdjustment($D47)),"--",_xll.qlFuturesRateHelperConvexityAdjustment($D47)),_xll.qlSwapRateHelperSpread($D47))</f>
        <v>--</v>
      </c>
      <c r="H47" s="244" t="e">
        <f>_xll.qlRateHelperEarliestDate($D47)</f>
        <v>#VALUE!</v>
      </c>
      <c r="I47" s="244" t="e">
        <f>_xll.qlRateHelperMaturityDate(D47)</f>
        <v>#VALUE!</v>
      </c>
      <c r="J47" s="249" t="e">
        <f>_xll.qlRateHelperPillarDate($D47)</f>
        <v>#VALUE!</v>
      </c>
      <c r="K47" s="248" t="e">
        <v>#N/A</v>
      </c>
    </row>
    <row r="48" spans="4:17" x14ac:dyDescent="0.2">
      <c r="D48" s="247" t="e">
        <v>#N/A</v>
      </c>
      <c r="E48" s="247" t="e">
        <f>_xll.qlRateHelperQuoteName(D48)</f>
        <v>#VALUE!</v>
      </c>
      <c r="F48" s="248" t="e">
        <f>_xll.qlRateHelperRate($D48)</f>
        <v>#VALUE!</v>
      </c>
      <c r="G48" s="248" t="str">
        <f>IF(ISERROR(_xll.qlSwapRateHelperSpread($D48)),IF(ISERROR(_xll.qlFuturesRateHelperConvexityAdjustment($D48)),"--",_xll.qlFuturesRateHelperConvexityAdjustment($D48)),_xll.qlSwapRateHelperSpread($D48))</f>
        <v>--</v>
      </c>
      <c r="H48" s="244" t="e">
        <f>_xll.qlRateHelperEarliestDate($D48)</f>
        <v>#VALUE!</v>
      </c>
      <c r="I48" s="244" t="e">
        <f>_xll.qlRateHelperMaturityDate(D48)</f>
        <v>#VALUE!</v>
      </c>
      <c r="J48" s="249" t="e">
        <f>_xll.qlRateHelperPillarDate($D48)</f>
        <v>#VALUE!</v>
      </c>
      <c r="K48" s="248" t="e">
        <v>#N/A</v>
      </c>
    </row>
    <row r="49" spans="4:11" x14ac:dyDescent="0.2">
      <c r="D49" s="247" t="e">
        <v>#N/A</v>
      </c>
      <c r="E49" s="247" t="e">
        <f>_xll.qlRateHelperQuoteName(D49)</f>
        <v>#VALUE!</v>
      </c>
      <c r="F49" s="248" t="e">
        <f>_xll.qlRateHelperRate($D49)</f>
        <v>#VALUE!</v>
      </c>
      <c r="G49" s="248" t="str">
        <f>IF(ISERROR(_xll.qlSwapRateHelperSpread($D49)),IF(ISERROR(_xll.qlFuturesRateHelperConvexityAdjustment($D49)),"--",_xll.qlFuturesRateHelperConvexityAdjustment($D49)),_xll.qlSwapRateHelperSpread($D49))</f>
        <v>--</v>
      </c>
      <c r="H49" s="244" t="e">
        <f>_xll.qlRateHelperEarliestDate($D49)</f>
        <v>#VALUE!</v>
      </c>
      <c r="I49" s="244" t="e">
        <f>_xll.qlRateHelperMaturityDate(D49)</f>
        <v>#VALUE!</v>
      </c>
      <c r="J49" s="249" t="e">
        <f>_xll.qlRateHelperPillarDate($D49)</f>
        <v>#VALUE!</v>
      </c>
      <c r="K49" s="248" t="e">
        <v>#N/A</v>
      </c>
    </row>
    <row r="50" spans="4:11" x14ac:dyDescent="0.2">
      <c r="D50" s="247" t="e">
        <v>#N/A</v>
      </c>
      <c r="E50" s="247" t="e">
        <f>_xll.qlRateHelperQuoteName(D50)</f>
        <v>#VALUE!</v>
      </c>
      <c r="F50" s="248" t="e">
        <f>_xll.qlRateHelperRate($D50)</f>
        <v>#VALUE!</v>
      </c>
      <c r="G50" s="248" t="str">
        <f>IF(ISERROR(_xll.qlSwapRateHelperSpread($D50)),IF(ISERROR(_xll.qlFuturesRateHelperConvexityAdjustment($D50)),"--",_xll.qlFuturesRateHelperConvexityAdjustment($D50)),_xll.qlSwapRateHelperSpread($D50))</f>
        <v>--</v>
      </c>
      <c r="H50" s="244" t="e">
        <f>_xll.qlRateHelperEarliestDate($D50)</f>
        <v>#VALUE!</v>
      </c>
      <c r="I50" s="244" t="e">
        <f>_xll.qlRateHelperMaturityDate(D50)</f>
        <v>#VALUE!</v>
      </c>
      <c r="J50" s="249" t="e">
        <f>_xll.qlRateHelperPillarDate($D50)</f>
        <v>#VALUE!</v>
      </c>
      <c r="K50" s="248" t="e">
        <v>#N/A</v>
      </c>
    </row>
    <row r="51" spans="4:11" x14ac:dyDescent="0.2">
      <c r="D51" s="247" t="e">
        <v>#N/A</v>
      </c>
      <c r="E51" s="247" t="e">
        <f>_xll.qlRateHelperQuoteName(D51)</f>
        <v>#VALUE!</v>
      </c>
      <c r="F51" s="248" t="e">
        <f>_xll.qlRateHelperRate($D51)</f>
        <v>#VALUE!</v>
      </c>
      <c r="G51" s="248" t="str">
        <f>IF(ISERROR(_xll.qlSwapRateHelperSpread($D51)),IF(ISERROR(_xll.qlFuturesRateHelperConvexityAdjustment($D51)),"--",_xll.qlFuturesRateHelperConvexityAdjustment($D51)),_xll.qlSwapRateHelperSpread($D51))</f>
        <v>--</v>
      </c>
      <c r="H51" s="244" t="e">
        <f>_xll.qlRateHelperEarliestDate($D51)</f>
        <v>#VALUE!</v>
      </c>
      <c r="I51" s="244" t="e">
        <f>_xll.qlRateHelperMaturityDate(D51)</f>
        <v>#VALUE!</v>
      </c>
      <c r="J51" s="249" t="e">
        <f>_xll.qlRateHelperPillarDate($D51)</f>
        <v>#VALUE!</v>
      </c>
      <c r="K51" s="248" t="e">
        <v>#N/A</v>
      </c>
    </row>
    <row r="52" spans="4:11" x14ac:dyDescent="0.2">
      <c r="D52" s="247" t="e">
        <v>#N/A</v>
      </c>
      <c r="E52" s="247" t="e">
        <f>_xll.qlRateHelperQuoteName(D52)</f>
        <v>#VALUE!</v>
      </c>
      <c r="F52" s="248" t="e">
        <f>_xll.qlRateHelperRate($D52)</f>
        <v>#VALUE!</v>
      </c>
      <c r="G52" s="248" t="str">
        <f>IF(ISERROR(_xll.qlSwapRateHelperSpread($D52)),IF(ISERROR(_xll.qlFuturesRateHelperConvexityAdjustment($D52)),"--",_xll.qlFuturesRateHelperConvexityAdjustment($D52)),_xll.qlSwapRateHelperSpread($D52))</f>
        <v>--</v>
      </c>
      <c r="H52" s="244" t="e">
        <f>_xll.qlRateHelperEarliestDate($D52)</f>
        <v>#VALUE!</v>
      </c>
      <c r="I52" s="244" t="e">
        <f>_xll.qlRateHelperMaturityDate(D52)</f>
        <v>#VALUE!</v>
      </c>
      <c r="J52" s="249" t="e">
        <f>_xll.qlRateHelperPillarDate($D52)</f>
        <v>#VALUE!</v>
      </c>
      <c r="K52" s="248" t="e">
        <v>#N/A</v>
      </c>
    </row>
    <row r="53" spans="4:11" x14ac:dyDescent="0.2">
      <c r="D53" s="247" t="e">
        <v>#N/A</v>
      </c>
      <c r="E53" s="247" t="e">
        <f>_xll.qlRateHelperQuoteName(D53)</f>
        <v>#VALUE!</v>
      </c>
      <c r="F53" s="248" t="e">
        <f>_xll.qlRateHelperRate($D53)</f>
        <v>#VALUE!</v>
      </c>
      <c r="G53" s="248" t="str">
        <f>IF(ISERROR(_xll.qlSwapRateHelperSpread($D53)),IF(ISERROR(_xll.qlFuturesRateHelperConvexityAdjustment($D53)),"--",_xll.qlFuturesRateHelperConvexityAdjustment($D53)),_xll.qlSwapRateHelperSpread($D53))</f>
        <v>--</v>
      </c>
      <c r="H53" s="244" t="e">
        <f>_xll.qlRateHelperEarliestDate($D53)</f>
        <v>#VALUE!</v>
      </c>
      <c r="I53" s="244" t="e">
        <f>_xll.qlRateHelperMaturityDate(D53)</f>
        <v>#VALUE!</v>
      </c>
      <c r="J53" s="249" t="e">
        <f>_xll.qlRateHelperPillarDate($D53)</f>
        <v>#VALUE!</v>
      </c>
      <c r="K53" s="248" t="e">
        <v>#N/A</v>
      </c>
    </row>
    <row r="54" spans="4:11" x14ac:dyDescent="0.2">
      <c r="D54" s="247" t="e">
        <v>#N/A</v>
      </c>
      <c r="E54" s="247" t="e">
        <f>_xll.qlRateHelperQuoteName(D54)</f>
        <v>#VALUE!</v>
      </c>
      <c r="F54" s="248" t="e">
        <f>_xll.qlRateHelperRate($D54)</f>
        <v>#VALUE!</v>
      </c>
      <c r="G54" s="248" t="str">
        <f>IF(ISERROR(_xll.qlSwapRateHelperSpread($D54)),IF(ISERROR(_xll.qlFuturesRateHelperConvexityAdjustment($D54)),"--",_xll.qlFuturesRateHelperConvexityAdjustment($D54)),_xll.qlSwapRateHelperSpread($D54))</f>
        <v>--</v>
      </c>
      <c r="H54" s="244" t="e">
        <f>_xll.qlRateHelperEarliestDate($D54)</f>
        <v>#VALUE!</v>
      </c>
      <c r="I54" s="244" t="e">
        <f>_xll.qlRateHelperMaturityDate(D54)</f>
        <v>#VALUE!</v>
      </c>
      <c r="J54" s="249" t="e">
        <f>_xll.qlRateHelperPillarDate($D54)</f>
        <v>#VALUE!</v>
      </c>
      <c r="K54" s="248" t="e">
        <v>#N/A</v>
      </c>
    </row>
    <row r="55" spans="4:11" x14ac:dyDescent="0.2">
      <c r="D55" s="247" t="e">
        <v>#N/A</v>
      </c>
      <c r="E55" s="247" t="e">
        <f>_xll.qlRateHelperQuoteName(D55)</f>
        <v>#VALUE!</v>
      </c>
      <c r="F55" s="248" t="e">
        <f>_xll.qlRateHelperRate($D55)</f>
        <v>#VALUE!</v>
      </c>
      <c r="G55" s="248" t="str">
        <f>IF(ISERROR(_xll.qlSwapRateHelperSpread($D55)),IF(ISERROR(_xll.qlFuturesRateHelperConvexityAdjustment($D55)),"--",_xll.qlFuturesRateHelperConvexityAdjustment($D55)),_xll.qlSwapRateHelperSpread($D55))</f>
        <v>--</v>
      </c>
      <c r="H55" s="244" t="e">
        <f>_xll.qlRateHelperEarliestDate($D55)</f>
        <v>#VALUE!</v>
      </c>
      <c r="I55" s="244" t="e">
        <f>_xll.qlRateHelperMaturityDate(D55)</f>
        <v>#VALUE!</v>
      </c>
      <c r="J55" s="249" t="e">
        <f>_xll.qlRateHelperPillarDate($D55)</f>
        <v>#VALUE!</v>
      </c>
      <c r="K55" s="248" t="e">
        <v>#N/A</v>
      </c>
    </row>
    <row r="56" spans="4:11" x14ac:dyDescent="0.2">
      <c r="D56" s="247" t="e">
        <v>#N/A</v>
      </c>
      <c r="E56" s="247" t="e">
        <f>_xll.qlRateHelperQuoteName(D56)</f>
        <v>#VALUE!</v>
      </c>
      <c r="F56" s="248" t="e">
        <f>_xll.qlRateHelperRate($D56)</f>
        <v>#VALUE!</v>
      </c>
      <c r="G56" s="248" t="str">
        <f>IF(ISERROR(_xll.qlSwapRateHelperSpread($D56)),IF(ISERROR(_xll.qlFuturesRateHelperConvexityAdjustment($D56)),"--",_xll.qlFuturesRateHelperConvexityAdjustment($D56)),_xll.qlSwapRateHelperSpread($D56))</f>
        <v>--</v>
      </c>
      <c r="H56" s="244" t="e">
        <f>_xll.qlRateHelperEarliestDate($D56)</f>
        <v>#VALUE!</v>
      </c>
      <c r="I56" s="244" t="e">
        <f>_xll.qlRateHelperMaturityDate(D56)</f>
        <v>#VALUE!</v>
      </c>
      <c r="J56" s="249" t="e">
        <f>_xll.qlRateHelperPillarDate($D56)</f>
        <v>#VALUE!</v>
      </c>
      <c r="K56" s="248" t="e">
        <v>#N/A</v>
      </c>
    </row>
    <row r="57" spans="4:11" x14ac:dyDescent="0.2">
      <c r="D57" s="247" t="e">
        <v>#N/A</v>
      </c>
      <c r="E57" s="247" t="e">
        <f>_xll.qlRateHelperQuoteName(D57)</f>
        <v>#VALUE!</v>
      </c>
      <c r="F57" s="248" t="e">
        <f>_xll.qlRateHelperRate($D57)</f>
        <v>#VALUE!</v>
      </c>
      <c r="G57" s="248" t="str">
        <f>IF(ISERROR(_xll.qlSwapRateHelperSpread($D57)),IF(ISERROR(_xll.qlFuturesRateHelperConvexityAdjustment($D57)),"--",_xll.qlFuturesRateHelperConvexityAdjustment($D57)),_xll.qlSwapRateHelperSpread($D57))</f>
        <v>--</v>
      </c>
      <c r="H57" s="244" t="e">
        <f>_xll.qlRateHelperEarliestDate($D57)</f>
        <v>#VALUE!</v>
      </c>
      <c r="I57" s="244" t="e">
        <f>_xll.qlRateHelperMaturityDate(D57)</f>
        <v>#VALUE!</v>
      </c>
      <c r="J57" s="249" t="e">
        <f>_xll.qlRateHelperPillarDate($D57)</f>
        <v>#VALUE!</v>
      </c>
      <c r="K57" s="248" t="e">
        <v>#N/A</v>
      </c>
    </row>
    <row r="58" spans="4:11" x14ac:dyDescent="0.2">
      <c r="D58" s="247" t="e">
        <v>#N/A</v>
      </c>
      <c r="E58" s="247" t="e">
        <f>_xll.qlRateHelperQuoteName(D58)</f>
        <v>#VALUE!</v>
      </c>
      <c r="F58" s="248" t="e">
        <f>_xll.qlRateHelperRate($D58)</f>
        <v>#VALUE!</v>
      </c>
      <c r="G58" s="248" t="str">
        <f>IF(ISERROR(_xll.qlSwapRateHelperSpread($D58)),IF(ISERROR(_xll.qlFuturesRateHelperConvexityAdjustment($D58)),"--",_xll.qlFuturesRateHelperConvexityAdjustment($D58)),_xll.qlSwapRateHelperSpread($D58))</f>
        <v>--</v>
      </c>
      <c r="H58" s="244" t="e">
        <f>_xll.qlRateHelperEarliestDate($D58)</f>
        <v>#VALUE!</v>
      </c>
      <c r="I58" s="244" t="e">
        <f>_xll.qlRateHelperMaturityDate(D58)</f>
        <v>#VALUE!</v>
      </c>
      <c r="J58" s="249" t="e">
        <f>_xll.qlRateHelperPillarDate($D58)</f>
        <v>#VALUE!</v>
      </c>
      <c r="K58" s="248" t="e">
        <v>#N/A</v>
      </c>
    </row>
    <row r="59" spans="4:11" x14ac:dyDescent="0.2">
      <c r="D59" s="247" t="e">
        <v>#N/A</v>
      </c>
      <c r="E59" s="247" t="e">
        <f>_xll.qlRateHelperQuoteName(D59)</f>
        <v>#VALUE!</v>
      </c>
      <c r="F59" s="248" t="e">
        <f>_xll.qlRateHelperRate($D59)</f>
        <v>#VALUE!</v>
      </c>
      <c r="G59" s="248" t="str">
        <f>IF(ISERROR(_xll.qlSwapRateHelperSpread($D59)),IF(ISERROR(_xll.qlFuturesRateHelperConvexityAdjustment($D59)),"--",_xll.qlFuturesRateHelperConvexityAdjustment($D59)),_xll.qlSwapRateHelperSpread($D59))</f>
        <v>--</v>
      </c>
      <c r="H59" s="244" t="e">
        <f>_xll.qlRateHelperEarliestDate($D59)</f>
        <v>#VALUE!</v>
      </c>
      <c r="I59" s="244" t="e">
        <f>_xll.qlRateHelperMaturityDate(D59)</f>
        <v>#VALUE!</v>
      </c>
      <c r="J59" s="249" t="e">
        <f>_xll.qlRateHelperPillarDate($D59)</f>
        <v>#VALUE!</v>
      </c>
      <c r="K59" s="248" t="e">
        <v>#N/A</v>
      </c>
    </row>
    <row r="60" spans="4:11" x14ac:dyDescent="0.2">
      <c r="D60" s="247" t="e">
        <v>#N/A</v>
      </c>
      <c r="E60" s="247" t="e">
        <f>_xll.qlRateHelperQuoteName(D60)</f>
        <v>#VALUE!</v>
      </c>
      <c r="F60" s="248" t="e">
        <f>_xll.qlRateHelperRate($D60)</f>
        <v>#VALUE!</v>
      </c>
      <c r="G60" s="248" t="str">
        <f>IF(ISERROR(_xll.qlSwapRateHelperSpread($D60)),IF(ISERROR(_xll.qlFuturesRateHelperConvexityAdjustment($D60)),"--",_xll.qlFuturesRateHelperConvexityAdjustment($D60)),_xll.qlSwapRateHelperSpread($D60))</f>
        <v>--</v>
      </c>
      <c r="H60" s="244" t="e">
        <f>_xll.qlRateHelperEarliestDate($D60)</f>
        <v>#VALUE!</v>
      </c>
      <c r="I60" s="244" t="e">
        <f>_xll.qlRateHelperMaturityDate(D60)</f>
        <v>#VALUE!</v>
      </c>
      <c r="J60" s="249" t="e">
        <f>_xll.qlRateHelperPillarDate($D60)</f>
        <v>#VALUE!</v>
      </c>
      <c r="K60" s="248" t="e">
        <v>#N/A</v>
      </c>
    </row>
    <row r="61" spans="4:11" x14ac:dyDescent="0.2">
      <c r="D61" s="247" t="e">
        <v>#N/A</v>
      </c>
      <c r="E61" s="247" t="e">
        <f>_xll.qlRateHelperQuoteName(D61)</f>
        <v>#VALUE!</v>
      </c>
      <c r="F61" s="248" t="e">
        <f>_xll.qlRateHelperRate($D61)</f>
        <v>#VALUE!</v>
      </c>
      <c r="G61" s="248" t="str">
        <f>IF(ISERROR(_xll.qlSwapRateHelperSpread($D61)),IF(ISERROR(_xll.qlFuturesRateHelperConvexityAdjustment($D61)),"--",_xll.qlFuturesRateHelperConvexityAdjustment($D61)),_xll.qlSwapRateHelperSpread($D61))</f>
        <v>--</v>
      </c>
      <c r="H61" s="244" t="e">
        <f>_xll.qlRateHelperEarliestDate($D61)</f>
        <v>#VALUE!</v>
      </c>
      <c r="I61" s="244" t="e">
        <f>_xll.qlRateHelperMaturityDate(D61)</f>
        <v>#VALUE!</v>
      </c>
      <c r="J61" s="249" t="e">
        <f>_xll.qlRateHelperPillarDate($D61)</f>
        <v>#VALUE!</v>
      </c>
      <c r="K61" s="248" t="e">
        <v>#N/A</v>
      </c>
    </row>
    <row r="62" spans="4:11" x14ac:dyDescent="0.2">
      <c r="D62" s="247" t="e">
        <v>#N/A</v>
      </c>
      <c r="E62" s="247" t="e">
        <f>_xll.qlRateHelperQuoteName(D62)</f>
        <v>#VALUE!</v>
      </c>
      <c r="F62" s="248" t="e">
        <f>_xll.qlRateHelperRate($D62)</f>
        <v>#VALUE!</v>
      </c>
      <c r="G62" s="248" t="str">
        <f>IF(ISERROR(_xll.qlSwapRateHelperSpread($D62)),IF(ISERROR(_xll.qlFuturesRateHelperConvexityAdjustment($D62)),"--",_xll.qlFuturesRateHelperConvexityAdjustment($D62)),_xll.qlSwapRateHelperSpread($D62))</f>
        <v>--</v>
      </c>
      <c r="H62" s="244" t="e">
        <f>_xll.qlRateHelperEarliestDate($D62)</f>
        <v>#VALUE!</v>
      </c>
      <c r="I62" s="244" t="e">
        <f>_xll.qlRateHelperMaturityDate(D62)</f>
        <v>#VALUE!</v>
      </c>
      <c r="J62" s="249" t="e">
        <f>_xll.qlRateHelperPillarDate($D62)</f>
        <v>#VALUE!</v>
      </c>
      <c r="K62" s="248" t="e">
        <v>#N/A</v>
      </c>
    </row>
    <row r="63" spans="4:11" x14ac:dyDescent="0.2">
      <c r="D63" s="247" t="e">
        <v>#N/A</v>
      </c>
      <c r="E63" s="247" t="e">
        <f>_xll.qlRateHelperQuoteName(D63)</f>
        <v>#VALUE!</v>
      </c>
      <c r="F63" s="248" t="e">
        <f>_xll.qlRateHelperRate($D63)</f>
        <v>#VALUE!</v>
      </c>
      <c r="G63" s="248" t="str">
        <f>IF(ISERROR(_xll.qlSwapRateHelperSpread($D63)),IF(ISERROR(_xll.qlFuturesRateHelperConvexityAdjustment($D63)),"--",_xll.qlFuturesRateHelperConvexityAdjustment($D63)),_xll.qlSwapRateHelperSpread($D63))</f>
        <v>--</v>
      </c>
      <c r="H63" s="244" t="e">
        <f>_xll.qlRateHelperEarliestDate($D63)</f>
        <v>#VALUE!</v>
      </c>
      <c r="I63" s="244" t="e">
        <f>_xll.qlRateHelperMaturityDate(D63)</f>
        <v>#VALUE!</v>
      </c>
      <c r="J63" s="249" t="e">
        <f>_xll.qlRateHelperPillarDate($D63)</f>
        <v>#VALUE!</v>
      </c>
      <c r="K63" s="248" t="e">
        <v>#N/A</v>
      </c>
    </row>
    <row r="64" spans="4:11" x14ac:dyDescent="0.2">
      <c r="D64" s="247" t="e">
        <v>#N/A</v>
      </c>
      <c r="E64" s="247" t="e">
        <f>_xll.qlRateHelperQuoteName(D64)</f>
        <v>#VALUE!</v>
      </c>
      <c r="F64" s="248" t="e">
        <f>_xll.qlRateHelperRate($D64)</f>
        <v>#VALUE!</v>
      </c>
      <c r="G64" s="248" t="str">
        <f>IF(ISERROR(_xll.qlSwapRateHelperSpread($D64)),IF(ISERROR(_xll.qlFuturesRateHelperConvexityAdjustment($D64)),"--",_xll.qlFuturesRateHelperConvexityAdjustment($D64)),_xll.qlSwapRateHelperSpread($D64))</f>
        <v>--</v>
      </c>
      <c r="H64" s="244" t="e">
        <f>_xll.qlRateHelperEarliestDate($D64)</f>
        <v>#VALUE!</v>
      </c>
      <c r="I64" s="244" t="e">
        <f>_xll.qlRateHelperMaturityDate(D64)</f>
        <v>#VALUE!</v>
      </c>
      <c r="J64" s="249" t="e">
        <f>_xll.qlRateHelperPillarDate($D64)</f>
        <v>#VALUE!</v>
      </c>
      <c r="K64" s="248" t="e">
        <v>#N/A</v>
      </c>
    </row>
    <row r="65" spans="4:11" x14ac:dyDescent="0.2">
      <c r="D65" s="247" t="e">
        <v>#N/A</v>
      </c>
      <c r="E65" s="247" t="e">
        <f>_xll.qlRateHelperQuoteName(D65)</f>
        <v>#VALUE!</v>
      </c>
      <c r="F65" s="248" t="e">
        <f>_xll.qlRateHelperRate($D65)</f>
        <v>#VALUE!</v>
      </c>
      <c r="G65" s="248" t="str">
        <f>IF(ISERROR(_xll.qlSwapRateHelperSpread($D65)),IF(ISERROR(_xll.qlFuturesRateHelperConvexityAdjustment($D65)),"--",_xll.qlFuturesRateHelperConvexityAdjustment($D65)),_xll.qlSwapRateHelperSpread($D65))</f>
        <v>--</v>
      </c>
      <c r="H65" s="244" t="e">
        <f>_xll.qlRateHelperEarliestDate($D65)</f>
        <v>#VALUE!</v>
      </c>
      <c r="I65" s="244" t="e">
        <f>_xll.qlRateHelperMaturityDate(D65)</f>
        <v>#VALUE!</v>
      </c>
      <c r="J65" s="249" t="e">
        <f>_xll.qlRateHelperPillarDate($D65)</f>
        <v>#VALUE!</v>
      </c>
      <c r="K65" s="248" t="e">
        <v>#N/A</v>
      </c>
    </row>
    <row r="66" spans="4:11" x14ac:dyDescent="0.2">
      <c r="D66" s="247" t="e">
        <v>#N/A</v>
      </c>
      <c r="E66" s="247" t="e">
        <f>_xll.qlRateHelperQuoteName(D66)</f>
        <v>#VALUE!</v>
      </c>
      <c r="F66" s="248" t="e">
        <f>_xll.qlRateHelperRate($D66)</f>
        <v>#VALUE!</v>
      </c>
      <c r="G66" s="248" t="str">
        <f>IF(ISERROR(_xll.qlSwapRateHelperSpread($D66)),IF(ISERROR(_xll.qlFuturesRateHelperConvexityAdjustment($D66)),"--",_xll.qlFuturesRateHelperConvexityAdjustment($D66)),_xll.qlSwapRateHelperSpread($D66))</f>
        <v>--</v>
      </c>
      <c r="H66" s="244" t="e">
        <f>_xll.qlRateHelperEarliestDate($D66)</f>
        <v>#VALUE!</v>
      </c>
      <c r="I66" s="244" t="e">
        <f>_xll.qlRateHelperMaturityDate(D66)</f>
        <v>#VALUE!</v>
      </c>
      <c r="J66" s="249" t="e">
        <f>_xll.qlRateHelperPillarDate($D66)</f>
        <v>#VALUE!</v>
      </c>
      <c r="K66" s="248" t="e">
        <v>#N/A</v>
      </c>
    </row>
    <row r="67" spans="4:11" x14ac:dyDescent="0.2">
      <c r="D67" s="247" t="e">
        <v>#N/A</v>
      </c>
      <c r="E67" s="247" t="e">
        <f>_xll.qlRateHelperQuoteName(D67)</f>
        <v>#VALUE!</v>
      </c>
      <c r="F67" s="248" t="e">
        <f>_xll.qlRateHelperRate($D67)</f>
        <v>#VALUE!</v>
      </c>
      <c r="G67" s="248" t="str">
        <f>IF(ISERROR(_xll.qlSwapRateHelperSpread($D67)),IF(ISERROR(_xll.qlFuturesRateHelperConvexityAdjustment($D67)),"--",_xll.qlFuturesRateHelperConvexityAdjustment($D67)),_xll.qlSwapRateHelperSpread($D67))</f>
        <v>--</v>
      </c>
      <c r="H67" s="244" t="e">
        <f>_xll.qlRateHelperEarliestDate($D67)</f>
        <v>#VALUE!</v>
      </c>
      <c r="I67" s="244" t="e">
        <f>_xll.qlRateHelperMaturityDate(D67)</f>
        <v>#VALUE!</v>
      </c>
      <c r="J67" s="249" t="e">
        <f>_xll.qlRateHelperPillarDate($D67)</f>
        <v>#VALUE!</v>
      </c>
      <c r="K67" s="248" t="e">
        <v>#N/A</v>
      </c>
    </row>
    <row r="68" spans="4:11" x14ac:dyDescent="0.2">
      <c r="D68" s="247" t="e">
        <v>#N/A</v>
      </c>
      <c r="E68" s="247" t="e">
        <f>_xll.qlRateHelperQuoteName(D68)</f>
        <v>#VALUE!</v>
      </c>
      <c r="F68" s="248" t="e">
        <f>_xll.qlRateHelperRate($D68)</f>
        <v>#VALUE!</v>
      </c>
      <c r="G68" s="248" t="str">
        <f>IF(ISERROR(_xll.qlSwapRateHelperSpread($D68)),IF(ISERROR(_xll.qlFuturesRateHelperConvexityAdjustment($D68)),"--",_xll.qlFuturesRateHelperConvexityAdjustment($D68)),_xll.qlSwapRateHelperSpread($D68))</f>
        <v>--</v>
      </c>
      <c r="H68" s="244" t="e">
        <f>_xll.qlRateHelperEarliestDate($D68)</f>
        <v>#VALUE!</v>
      </c>
      <c r="I68" s="244" t="e">
        <f>_xll.qlRateHelperMaturityDate(D68)</f>
        <v>#VALUE!</v>
      </c>
      <c r="J68" s="249" t="e">
        <f>_xll.qlRateHelperPillarDate($D68)</f>
        <v>#VALUE!</v>
      </c>
      <c r="K68" s="248" t="e">
        <v>#N/A</v>
      </c>
    </row>
    <row r="69" spans="4:11" x14ac:dyDescent="0.2">
      <c r="D69" s="247" t="e">
        <v>#N/A</v>
      </c>
      <c r="E69" s="247" t="e">
        <f>_xll.qlRateHelperQuoteName(D69)</f>
        <v>#VALUE!</v>
      </c>
      <c r="F69" s="248" t="e">
        <f>_xll.qlRateHelperRate($D69)</f>
        <v>#VALUE!</v>
      </c>
      <c r="G69" s="248" t="str">
        <f>IF(ISERROR(_xll.qlSwapRateHelperSpread($D69)),IF(ISERROR(_xll.qlFuturesRateHelperConvexityAdjustment($D69)),"--",_xll.qlFuturesRateHelperConvexityAdjustment($D69)),_xll.qlSwapRateHelperSpread($D69))</f>
        <v>--</v>
      </c>
      <c r="H69" s="244" t="e">
        <f>_xll.qlRateHelperEarliestDate($D69)</f>
        <v>#VALUE!</v>
      </c>
      <c r="I69" s="244" t="e">
        <f>_xll.qlRateHelperMaturityDate(D69)</f>
        <v>#VALUE!</v>
      </c>
      <c r="J69" s="249" t="e">
        <f>_xll.qlRateHelperPillarDate($D69)</f>
        <v>#VALUE!</v>
      </c>
      <c r="K69" s="248" t="e">
        <v>#N/A</v>
      </c>
    </row>
    <row r="70" spans="4:11" x14ac:dyDescent="0.2">
      <c r="D70" s="247" t="e">
        <v>#N/A</v>
      </c>
      <c r="E70" s="247" t="e">
        <f>_xll.qlRateHelperQuoteName(D70)</f>
        <v>#VALUE!</v>
      </c>
      <c r="F70" s="248" t="e">
        <f>_xll.qlRateHelperRate($D70)</f>
        <v>#VALUE!</v>
      </c>
      <c r="G70" s="248" t="str">
        <f>IF(ISERROR(_xll.qlSwapRateHelperSpread($D70)),IF(ISERROR(_xll.qlFuturesRateHelperConvexityAdjustment($D70)),"--",_xll.qlFuturesRateHelperConvexityAdjustment($D70)),_xll.qlSwapRateHelperSpread($D70))</f>
        <v>--</v>
      </c>
      <c r="H70" s="244" t="e">
        <f>_xll.qlRateHelperEarliestDate($D70)</f>
        <v>#VALUE!</v>
      </c>
      <c r="I70" s="244" t="e">
        <f>_xll.qlRateHelperMaturityDate(D70)</f>
        <v>#VALUE!</v>
      </c>
      <c r="J70" s="249" t="e">
        <f>_xll.qlRateHelperPillarDate($D70)</f>
        <v>#VALUE!</v>
      </c>
      <c r="K70" s="248" t="e">
        <v>#N/A</v>
      </c>
    </row>
    <row r="71" spans="4:11" x14ac:dyDescent="0.2">
      <c r="D71" s="247" t="e">
        <v>#N/A</v>
      </c>
      <c r="E71" s="247" t="e">
        <f>_xll.qlRateHelperQuoteName(D71)</f>
        <v>#VALUE!</v>
      </c>
      <c r="F71" s="248" t="e">
        <f>_xll.qlRateHelperRate($D71)</f>
        <v>#VALUE!</v>
      </c>
      <c r="G71" s="248" t="str">
        <f>IF(ISERROR(_xll.qlSwapRateHelperSpread($D71)),IF(ISERROR(_xll.qlFuturesRateHelperConvexityAdjustment($D71)),"--",_xll.qlFuturesRateHelperConvexityAdjustment($D71)),_xll.qlSwapRateHelperSpread($D71))</f>
        <v>--</v>
      </c>
      <c r="H71" s="244" t="e">
        <f>_xll.qlRateHelperEarliestDate($D71)</f>
        <v>#VALUE!</v>
      </c>
      <c r="I71" s="244" t="e">
        <f>_xll.qlRateHelperMaturityDate(D71)</f>
        <v>#VALUE!</v>
      </c>
      <c r="J71" s="249" t="e">
        <f>_xll.qlRateHelperPillarDate($D71)</f>
        <v>#VALUE!</v>
      </c>
      <c r="K71" s="248" t="e">
        <v>#N/A</v>
      </c>
    </row>
    <row r="72" spans="4:11" x14ac:dyDescent="0.2">
      <c r="D72" s="247" t="e">
        <v>#N/A</v>
      </c>
      <c r="E72" s="247" t="e">
        <f>_xll.qlRateHelperQuoteName(D72)</f>
        <v>#VALUE!</v>
      </c>
      <c r="F72" s="248" t="e">
        <f>_xll.qlRateHelperRate($D72)</f>
        <v>#VALUE!</v>
      </c>
      <c r="G72" s="248" t="str">
        <f>IF(ISERROR(_xll.qlSwapRateHelperSpread($D72)),IF(ISERROR(_xll.qlFuturesRateHelperConvexityAdjustment($D72)),"--",_xll.qlFuturesRateHelperConvexityAdjustment($D72)),_xll.qlSwapRateHelperSpread($D72))</f>
        <v>--</v>
      </c>
      <c r="H72" s="244" t="e">
        <f>_xll.qlRateHelperEarliestDate($D72)</f>
        <v>#VALUE!</v>
      </c>
      <c r="I72" s="244" t="e">
        <f>_xll.qlRateHelperMaturityDate(D72)</f>
        <v>#VALUE!</v>
      </c>
      <c r="J72" s="249" t="e">
        <f>_xll.qlRateHelperPillarDate($D72)</f>
        <v>#VALUE!</v>
      </c>
      <c r="K72" s="248" t="e">
        <v>#N/A</v>
      </c>
    </row>
    <row r="73" spans="4:11" x14ac:dyDescent="0.2">
      <c r="D73" s="247" t="e">
        <v>#N/A</v>
      </c>
      <c r="E73" s="247" t="e">
        <f>_xll.qlRateHelperQuoteName(D73)</f>
        <v>#VALUE!</v>
      </c>
      <c r="F73" s="248" t="e">
        <f>_xll.qlRateHelperRate($D73)</f>
        <v>#VALUE!</v>
      </c>
      <c r="G73" s="248" t="str">
        <f>IF(ISERROR(_xll.qlSwapRateHelperSpread($D73)),IF(ISERROR(_xll.qlFuturesRateHelperConvexityAdjustment($D73)),"--",_xll.qlFuturesRateHelperConvexityAdjustment($D73)),_xll.qlSwapRateHelperSpread($D73))</f>
        <v>--</v>
      </c>
      <c r="H73" s="244" t="e">
        <f>_xll.qlRateHelperEarliestDate($D73)</f>
        <v>#VALUE!</v>
      </c>
      <c r="I73" s="244" t="e">
        <f>_xll.qlRateHelperMaturityDate(D73)</f>
        <v>#VALUE!</v>
      </c>
      <c r="J73" s="249" t="e">
        <f>_xll.qlRateHelperPillarDate($D73)</f>
        <v>#VALUE!</v>
      </c>
      <c r="K73" s="248" t="e">
        <v>#N/A</v>
      </c>
    </row>
    <row r="74" spans="4:11" x14ac:dyDescent="0.2">
      <c r="D74" s="247" t="e">
        <v>#N/A</v>
      </c>
      <c r="E74" s="247" t="e">
        <f>_xll.qlRateHelperQuoteName(D74)</f>
        <v>#VALUE!</v>
      </c>
      <c r="F74" s="248" t="e">
        <f>_xll.qlRateHelperRate($D74)</f>
        <v>#VALUE!</v>
      </c>
      <c r="G74" s="248" t="str">
        <f>IF(ISERROR(_xll.qlSwapRateHelperSpread($D74)),IF(ISERROR(_xll.qlFuturesRateHelperConvexityAdjustment($D74)),"--",_xll.qlFuturesRateHelperConvexityAdjustment($D74)),_xll.qlSwapRateHelperSpread($D74))</f>
        <v>--</v>
      </c>
      <c r="H74" s="244" t="e">
        <f>_xll.qlRateHelperEarliestDate($D74)</f>
        <v>#VALUE!</v>
      </c>
      <c r="I74" s="244" t="e">
        <f>_xll.qlRateHelperMaturityDate(D74)</f>
        <v>#VALUE!</v>
      </c>
      <c r="J74" s="249" t="e">
        <f>_xll.qlRateHelperPillarDate($D74)</f>
        <v>#VALUE!</v>
      </c>
      <c r="K74" s="248" t="e">
        <v>#N/A</v>
      </c>
    </row>
    <row r="75" spans="4:11" x14ac:dyDescent="0.2">
      <c r="D75" s="247" t="e">
        <v>#N/A</v>
      </c>
      <c r="E75" s="247" t="e">
        <f>_xll.qlRateHelperQuoteName(D75)</f>
        <v>#VALUE!</v>
      </c>
      <c r="F75" s="248" t="e">
        <f>_xll.qlRateHelperRate($D75)</f>
        <v>#VALUE!</v>
      </c>
      <c r="G75" s="248" t="str">
        <f>IF(ISERROR(_xll.qlSwapRateHelperSpread($D75)),IF(ISERROR(_xll.qlFuturesRateHelperConvexityAdjustment($D75)),"--",_xll.qlFuturesRateHelperConvexityAdjustment($D75)),_xll.qlSwapRateHelperSpread($D75))</f>
        <v>--</v>
      </c>
      <c r="H75" s="244" t="e">
        <f>_xll.qlRateHelperEarliestDate($D75)</f>
        <v>#VALUE!</v>
      </c>
      <c r="I75" s="244" t="e">
        <f>_xll.qlRateHelperMaturityDate(D75)</f>
        <v>#VALUE!</v>
      </c>
      <c r="J75" s="249" t="e">
        <f>_xll.qlRateHelperPillarDate($D75)</f>
        <v>#VALUE!</v>
      </c>
      <c r="K75" s="248" t="e">
        <v>#N/A</v>
      </c>
    </row>
    <row r="76" spans="4:11" x14ac:dyDescent="0.2">
      <c r="D76" s="247" t="e">
        <v>#N/A</v>
      </c>
      <c r="E76" s="247" t="e">
        <f>_xll.qlRateHelperQuoteName(D76)</f>
        <v>#VALUE!</v>
      </c>
      <c r="F76" s="248" t="e">
        <f>_xll.qlRateHelperRate($D76)</f>
        <v>#VALUE!</v>
      </c>
      <c r="G76" s="248" t="str">
        <f>IF(ISERROR(_xll.qlSwapRateHelperSpread($D76)),IF(ISERROR(_xll.qlFuturesRateHelperConvexityAdjustment($D76)),"--",_xll.qlFuturesRateHelperConvexityAdjustment($D76)),_xll.qlSwapRateHelperSpread($D76))</f>
        <v>--</v>
      </c>
      <c r="H76" s="244" t="e">
        <f>_xll.qlRateHelperEarliestDate($D76)</f>
        <v>#VALUE!</v>
      </c>
      <c r="I76" s="244" t="e">
        <f>_xll.qlRateHelperMaturityDate(D76)</f>
        <v>#VALUE!</v>
      </c>
      <c r="J76" s="249" t="e">
        <f>_xll.qlRateHelperPillarDate($D76)</f>
        <v>#VALUE!</v>
      </c>
      <c r="K76" s="248" t="e">
        <v>#N/A</v>
      </c>
    </row>
    <row r="77" spans="4:11" x14ac:dyDescent="0.2">
      <c r="D77" s="247" t="e">
        <v>#N/A</v>
      </c>
      <c r="E77" s="247" t="e">
        <f>_xll.qlRateHelperQuoteName(D77)</f>
        <v>#VALUE!</v>
      </c>
      <c r="F77" s="248" t="e">
        <f>_xll.qlRateHelperRate($D77)</f>
        <v>#VALUE!</v>
      </c>
      <c r="G77" s="248" t="str">
        <f>IF(ISERROR(_xll.qlSwapRateHelperSpread($D77)),IF(ISERROR(_xll.qlFuturesRateHelperConvexityAdjustment($D77)),"--",_xll.qlFuturesRateHelperConvexityAdjustment($D77)),_xll.qlSwapRateHelperSpread($D77))</f>
        <v>--</v>
      </c>
      <c r="H77" s="244" t="e">
        <f>_xll.qlRateHelperEarliestDate($D77)</f>
        <v>#VALUE!</v>
      </c>
      <c r="I77" s="244" t="e">
        <f>_xll.qlRateHelperMaturityDate(D77)</f>
        <v>#VALUE!</v>
      </c>
      <c r="J77" s="249" t="e">
        <f>_xll.qlRateHelperPillarDate($D77)</f>
        <v>#VALUE!</v>
      </c>
      <c r="K77" s="248" t="e">
        <v>#N/A</v>
      </c>
    </row>
    <row r="78" spans="4:11" x14ac:dyDescent="0.2">
      <c r="D78" s="247" t="e">
        <v>#N/A</v>
      </c>
      <c r="E78" s="247" t="e">
        <f>_xll.qlRateHelperQuoteName(D78)</f>
        <v>#VALUE!</v>
      </c>
      <c r="F78" s="248" t="e">
        <f>_xll.qlRateHelperRate($D78)</f>
        <v>#VALUE!</v>
      </c>
      <c r="G78" s="248" t="str">
        <f>IF(ISERROR(_xll.qlSwapRateHelperSpread($D78)),IF(ISERROR(_xll.qlFuturesRateHelperConvexityAdjustment($D78)),"--",_xll.qlFuturesRateHelperConvexityAdjustment($D78)),_xll.qlSwapRateHelperSpread($D78))</f>
        <v>--</v>
      </c>
      <c r="H78" s="244" t="e">
        <f>_xll.qlRateHelperEarliestDate($D78)</f>
        <v>#VALUE!</v>
      </c>
      <c r="I78" s="244" t="e">
        <f>_xll.qlRateHelperMaturityDate(D78)</f>
        <v>#VALUE!</v>
      </c>
      <c r="J78" s="249" t="e">
        <f>_xll.qlRateHelperPillarDate($D78)</f>
        <v>#VALUE!</v>
      </c>
      <c r="K78" s="248" t="e">
        <v>#N/A</v>
      </c>
    </row>
    <row r="79" spans="4:11" x14ac:dyDescent="0.2">
      <c r="D79" s="247" t="e">
        <v>#N/A</v>
      </c>
      <c r="E79" s="247" t="e">
        <f>_xll.qlRateHelperQuoteName(D79)</f>
        <v>#VALUE!</v>
      </c>
      <c r="F79" s="248" t="e">
        <f>_xll.qlRateHelperRate($D79)</f>
        <v>#VALUE!</v>
      </c>
      <c r="G79" s="248" t="str">
        <f>IF(ISERROR(_xll.qlSwapRateHelperSpread($D79)),IF(ISERROR(_xll.qlFuturesRateHelperConvexityAdjustment($D79)),"--",_xll.qlFuturesRateHelperConvexityAdjustment($D79)),_xll.qlSwapRateHelperSpread($D79))</f>
        <v>--</v>
      </c>
      <c r="H79" s="244" t="e">
        <f>_xll.qlRateHelperEarliestDate($D79)</f>
        <v>#VALUE!</v>
      </c>
      <c r="I79" s="244" t="e">
        <f>_xll.qlRateHelperMaturityDate(D79)</f>
        <v>#VALUE!</v>
      </c>
      <c r="J79" s="249" t="e">
        <f>_xll.qlRateHelperPillarDate($D79)</f>
        <v>#VALUE!</v>
      </c>
      <c r="K79" s="248" t="e">
        <v>#N/A</v>
      </c>
    </row>
    <row r="80" spans="4:11" x14ac:dyDescent="0.2">
      <c r="D80" s="247" t="e">
        <v>#N/A</v>
      </c>
      <c r="E80" s="247" t="e">
        <f>_xll.qlRateHelperQuoteName(D80)</f>
        <v>#VALUE!</v>
      </c>
      <c r="F80" s="248" t="e">
        <f>_xll.qlRateHelperRate($D80)</f>
        <v>#VALUE!</v>
      </c>
      <c r="G80" s="248" t="str">
        <f>IF(ISERROR(_xll.qlSwapRateHelperSpread($D80)),IF(ISERROR(_xll.qlFuturesRateHelperConvexityAdjustment($D80)),"--",_xll.qlFuturesRateHelperConvexityAdjustment($D80)),_xll.qlSwapRateHelperSpread($D80))</f>
        <v>--</v>
      </c>
      <c r="H80" s="244" t="e">
        <f>_xll.qlRateHelperEarliestDate($D80)</f>
        <v>#VALUE!</v>
      </c>
      <c r="I80" s="244" t="e">
        <f>_xll.qlRateHelperMaturityDate(D80)</f>
        <v>#VALUE!</v>
      </c>
      <c r="J80" s="249" t="e">
        <f>_xll.qlRateHelperPillarDate($D80)</f>
        <v>#VALUE!</v>
      </c>
      <c r="K80" s="248" t="e">
        <v>#N/A</v>
      </c>
    </row>
    <row r="81" spans="4:11" x14ac:dyDescent="0.2">
      <c r="D81" s="247" t="e">
        <v>#N/A</v>
      </c>
      <c r="E81" s="247" t="e">
        <f>_xll.qlRateHelperQuoteName(D81)</f>
        <v>#VALUE!</v>
      </c>
      <c r="F81" s="248" t="e">
        <f>_xll.qlRateHelperRate($D81)</f>
        <v>#VALUE!</v>
      </c>
      <c r="G81" s="248" t="str">
        <f>IF(ISERROR(_xll.qlSwapRateHelperSpread($D81)),IF(ISERROR(_xll.qlFuturesRateHelperConvexityAdjustment($D81)),"--",_xll.qlFuturesRateHelperConvexityAdjustment($D81)),_xll.qlSwapRateHelperSpread($D81))</f>
        <v>--</v>
      </c>
      <c r="H81" s="244" t="e">
        <f>_xll.qlRateHelperEarliestDate($D81)</f>
        <v>#VALUE!</v>
      </c>
      <c r="I81" s="244" t="e">
        <f>_xll.qlRateHelperMaturityDate(D81)</f>
        <v>#VALUE!</v>
      </c>
      <c r="J81" s="249" t="e">
        <f>_xll.qlRateHelperPillarDate($D81)</f>
        <v>#VALUE!</v>
      </c>
      <c r="K81" s="248" t="e">
        <v>#N/A</v>
      </c>
    </row>
    <row r="82" spans="4:11" x14ac:dyDescent="0.2">
      <c r="D82" s="247" t="e">
        <v>#N/A</v>
      </c>
      <c r="E82" s="247" t="e">
        <f>_xll.qlRateHelperQuoteName(D82)</f>
        <v>#VALUE!</v>
      </c>
      <c r="F82" s="248" t="e">
        <f>_xll.qlRateHelperRate($D82)</f>
        <v>#VALUE!</v>
      </c>
      <c r="G82" s="248" t="str">
        <f>IF(ISERROR(_xll.qlSwapRateHelperSpread($D82)),IF(ISERROR(_xll.qlFuturesRateHelperConvexityAdjustment($D82)),"--",_xll.qlFuturesRateHelperConvexityAdjustment($D82)),_xll.qlSwapRateHelperSpread($D82))</f>
        <v>--</v>
      </c>
      <c r="H82" s="244" t="e">
        <f>_xll.qlRateHelperEarliestDate($D82)</f>
        <v>#VALUE!</v>
      </c>
      <c r="I82" s="244" t="e">
        <f>_xll.qlRateHelperMaturityDate(D82)</f>
        <v>#VALUE!</v>
      </c>
      <c r="J82" s="249" t="e">
        <f>_xll.qlRateHelperPillarDate($D82)</f>
        <v>#VALUE!</v>
      </c>
      <c r="K82" s="248" t="e">
        <v>#N/A</v>
      </c>
    </row>
    <row r="83" spans="4:11" x14ac:dyDescent="0.2">
      <c r="D83" s="247" t="e">
        <v>#N/A</v>
      </c>
      <c r="E83" s="247" t="e">
        <f>_xll.qlRateHelperQuoteName(D83)</f>
        <v>#VALUE!</v>
      </c>
      <c r="F83" s="248" t="e">
        <f>_xll.qlRateHelperRate($D83)</f>
        <v>#VALUE!</v>
      </c>
      <c r="G83" s="248" t="str">
        <f>IF(ISERROR(_xll.qlSwapRateHelperSpread($D83)),IF(ISERROR(_xll.qlFuturesRateHelperConvexityAdjustment($D83)),"--",_xll.qlFuturesRateHelperConvexityAdjustment($D83)),_xll.qlSwapRateHelperSpread($D83))</f>
        <v>--</v>
      </c>
      <c r="H83" s="244" t="e">
        <f>_xll.qlRateHelperEarliestDate($D83)</f>
        <v>#VALUE!</v>
      </c>
      <c r="I83" s="244" t="e">
        <f>_xll.qlRateHelperMaturityDate(D83)</f>
        <v>#VALUE!</v>
      </c>
      <c r="J83" s="249" t="e">
        <f>_xll.qlRateHelperPillarDate($D83)</f>
        <v>#VALUE!</v>
      </c>
      <c r="K83" s="248" t="e">
        <v>#N/A</v>
      </c>
    </row>
    <row r="84" spans="4:11" x14ac:dyDescent="0.2">
      <c r="D84" s="247" t="e">
        <v>#N/A</v>
      </c>
      <c r="E84" s="247" t="e">
        <f>_xll.qlRateHelperQuoteName(D84)</f>
        <v>#VALUE!</v>
      </c>
      <c r="F84" s="248" t="e">
        <f>_xll.qlRateHelperRate($D84)</f>
        <v>#VALUE!</v>
      </c>
      <c r="G84" s="248" t="str">
        <f>IF(ISERROR(_xll.qlSwapRateHelperSpread($D84)),IF(ISERROR(_xll.qlFuturesRateHelperConvexityAdjustment($D84)),"--",_xll.qlFuturesRateHelperConvexityAdjustment($D84)),_xll.qlSwapRateHelperSpread($D84))</f>
        <v>--</v>
      </c>
      <c r="H84" s="244" t="e">
        <f>_xll.qlRateHelperEarliestDate($D84)</f>
        <v>#VALUE!</v>
      </c>
      <c r="I84" s="244" t="e">
        <f>_xll.qlRateHelperMaturityDate(D84)</f>
        <v>#VALUE!</v>
      </c>
      <c r="J84" s="249" t="e">
        <f>_xll.qlRateHelperPillarDate($D84)</f>
        <v>#VALUE!</v>
      </c>
      <c r="K84" s="248" t="e">
        <v>#N/A</v>
      </c>
    </row>
    <row r="85" spans="4:11" x14ac:dyDescent="0.2">
      <c r="D85" s="247" t="e">
        <v>#N/A</v>
      </c>
      <c r="E85" s="247" t="e">
        <f>_xll.qlRateHelperQuoteName(D85)</f>
        <v>#VALUE!</v>
      </c>
      <c r="F85" s="248" t="e">
        <f>_xll.qlRateHelperRate($D85)</f>
        <v>#VALUE!</v>
      </c>
      <c r="G85" s="248" t="str">
        <f>IF(ISERROR(_xll.qlSwapRateHelperSpread($D85)),IF(ISERROR(_xll.qlFuturesRateHelperConvexityAdjustment($D85)),"--",_xll.qlFuturesRateHelperConvexityAdjustment($D85)),_xll.qlSwapRateHelperSpread($D85))</f>
        <v>--</v>
      </c>
      <c r="H85" s="244" t="e">
        <f>_xll.qlRateHelperEarliestDate($D85)</f>
        <v>#VALUE!</v>
      </c>
      <c r="I85" s="244" t="e">
        <f>_xll.qlRateHelperMaturityDate(D85)</f>
        <v>#VALUE!</v>
      </c>
      <c r="J85" s="249" t="e">
        <f>_xll.qlRateHelperPillarDate($D85)</f>
        <v>#VALUE!</v>
      </c>
      <c r="K85" s="248" t="e">
        <v>#N/A</v>
      </c>
    </row>
    <row r="86" spans="4:11" x14ac:dyDescent="0.2">
      <c r="D86" s="247" t="e">
        <v>#N/A</v>
      </c>
      <c r="E86" s="247" t="e">
        <f>_xll.qlRateHelperQuoteName(D86)</f>
        <v>#VALUE!</v>
      </c>
      <c r="F86" s="248" t="e">
        <f>_xll.qlRateHelperRate($D86)</f>
        <v>#VALUE!</v>
      </c>
      <c r="G86" s="248" t="str">
        <f>IF(ISERROR(_xll.qlSwapRateHelperSpread($D86)),IF(ISERROR(_xll.qlFuturesRateHelperConvexityAdjustment($D86)),"--",_xll.qlFuturesRateHelperConvexityAdjustment($D86)),_xll.qlSwapRateHelperSpread($D86))</f>
        <v>--</v>
      </c>
      <c r="H86" s="244" t="e">
        <f>_xll.qlRateHelperEarliestDate($D86)</f>
        <v>#VALUE!</v>
      </c>
      <c r="I86" s="244" t="e">
        <f>_xll.qlRateHelperMaturityDate(D86)</f>
        <v>#VALUE!</v>
      </c>
      <c r="J86" s="249" t="e">
        <f>_xll.qlRateHelperPillarDate($D86)</f>
        <v>#VALUE!</v>
      </c>
      <c r="K86" s="248" t="e">
        <v>#N/A</v>
      </c>
    </row>
    <row r="87" spans="4:11" x14ac:dyDescent="0.2">
      <c r="D87" s="247" t="e">
        <v>#N/A</v>
      </c>
      <c r="E87" s="247" t="e">
        <f>_xll.qlRateHelperQuoteName(D87)</f>
        <v>#VALUE!</v>
      </c>
      <c r="F87" s="248" t="e">
        <f>_xll.qlRateHelperRate($D87)</f>
        <v>#VALUE!</v>
      </c>
      <c r="G87" s="248" t="str">
        <f>IF(ISERROR(_xll.qlSwapRateHelperSpread($D87)),IF(ISERROR(_xll.qlFuturesRateHelperConvexityAdjustment($D87)),"--",_xll.qlFuturesRateHelperConvexityAdjustment($D87)),_xll.qlSwapRateHelperSpread($D87))</f>
        <v>--</v>
      </c>
      <c r="H87" s="244" t="e">
        <f>_xll.qlRateHelperEarliestDate($D87)</f>
        <v>#VALUE!</v>
      </c>
      <c r="I87" s="244" t="e">
        <f>_xll.qlRateHelperMaturityDate(D87)</f>
        <v>#VALUE!</v>
      </c>
      <c r="J87" s="249" t="e">
        <f>_xll.qlRateHelperPillarDate($D87)</f>
        <v>#VALUE!</v>
      </c>
      <c r="K87" s="248" t="e">
        <v>#N/A</v>
      </c>
    </row>
    <row r="88" spans="4:11" x14ac:dyDescent="0.2">
      <c r="D88" s="247" t="e">
        <v>#N/A</v>
      </c>
      <c r="E88" s="247" t="e">
        <f>_xll.qlRateHelperQuoteName(D88)</f>
        <v>#VALUE!</v>
      </c>
      <c r="F88" s="248" t="e">
        <f>_xll.qlRateHelperRate($D88)</f>
        <v>#VALUE!</v>
      </c>
      <c r="G88" s="248" t="str">
        <f>IF(ISERROR(_xll.qlSwapRateHelperSpread($D88)),IF(ISERROR(_xll.qlFuturesRateHelperConvexityAdjustment($D88)),"--",_xll.qlFuturesRateHelperConvexityAdjustment($D88)),_xll.qlSwapRateHelperSpread($D88))</f>
        <v>--</v>
      </c>
      <c r="H88" s="244" t="e">
        <f>_xll.qlRateHelperEarliestDate($D88)</f>
        <v>#VALUE!</v>
      </c>
      <c r="I88" s="244" t="e">
        <f>_xll.qlRateHelperMaturityDate(D88)</f>
        <v>#VALUE!</v>
      </c>
      <c r="J88" s="249" t="e">
        <f>_xll.qlRateHelperPillarDate($D88)</f>
        <v>#VALUE!</v>
      </c>
      <c r="K88" s="248" t="e">
        <v>#N/A</v>
      </c>
    </row>
    <row r="89" spans="4:11" x14ac:dyDescent="0.2">
      <c r="D89" s="247" t="e">
        <v>#N/A</v>
      </c>
      <c r="E89" s="247" t="e">
        <f>_xll.qlRateHelperQuoteName(D89)</f>
        <v>#VALUE!</v>
      </c>
      <c r="F89" s="248" t="e">
        <f>_xll.qlRateHelperRate($D89)</f>
        <v>#VALUE!</v>
      </c>
      <c r="G89" s="248" t="str">
        <f>IF(ISERROR(_xll.qlSwapRateHelperSpread($D89)),IF(ISERROR(_xll.qlFuturesRateHelperConvexityAdjustment($D89)),"--",_xll.qlFuturesRateHelperConvexityAdjustment($D89)),_xll.qlSwapRateHelperSpread($D89))</f>
        <v>--</v>
      </c>
      <c r="H89" s="244" t="e">
        <f>_xll.qlRateHelperEarliestDate($D89)</f>
        <v>#VALUE!</v>
      </c>
      <c r="I89" s="244" t="e">
        <f>_xll.qlRateHelperMaturityDate(D89)</f>
        <v>#VALUE!</v>
      </c>
      <c r="J89" s="249" t="e">
        <f>_xll.qlRateHelperPillarDate($D89)</f>
        <v>#VALUE!</v>
      </c>
      <c r="K89" s="248" t="e">
        <v>#N/A</v>
      </c>
    </row>
    <row r="90" spans="4:11" x14ac:dyDescent="0.2">
      <c r="D90" s="247" t="e">
        <v>#N/A</v>
      </c>
      <c r="E90" s="247" t="e">
        <f>_xll.qlRateHelperQuoteName(D90)</f>
        <v>#VALUE!</v>
      </c>
      <c r="F90" s="248" t="e">
        <f>_xll.qlRateHelperRate($D90)</f>
        <v>#VALUE!</v>
      </c>
      <c r="G90" s="248" t="str">
        <f>IF(ISERROR(_xll.qlSwapRateHelperSpread($D90)),IF(ISERROR(_xll.qlFuturesRateHelperConvexityAdjustment($D90)),"--",_xll.qlFuturesRateHelperConvexityAdjustment($D90)),_xll.qlSwapRateHelperSpread($D90))</f>
        <v>--</v>
      </c>
      <c r="H90" s="244" t="e">
        <f>_xll.qlRateHelperEarliestDate($D90)</f>
        <v>#VALUE!</v>
      </c>
      <c r="I90" s="244" t="e">
        <f>_xll.qlRateHelperMaturityDate(D90)</f>
        <v>#VALUE!</v>
      </c>
      <c r="J90" s="249" t="e">
        <f>_xll.qlRateHelperPillarDate($D90)</f>
        <v>#VALUE!</v>
      </c>
      <c r="K90" s="248" t="e">
        <v>#N/A</v>
      </c>
    </row>
    <row r="91" spans="4:11" x14ac:dyDescent="0.2">
      <c r="D91" s="247" t="e">
        <v>#N/A</v>
      </c>
      <c r="E91" s="247" t="e">
        <f>_xll.qlRateHelperQuoteName(D91)</f>
        <v>#VALUE!</v>
      </c>
      <c r="F91" s="248" t="e">
        <f>_xll.qlRateHelperRate($D91)</f>
        <v>#VALUE!</v>
      </c>
      <c r="G91" s="248" t="str">
        <f>IF(ISERROR(_xll.qlSwapRateHelperSpread($D91)),IF(ISERROR(_xll.qlFuturesRateHelperConvexityAdjustment($D91)),"--",_xll.qlFuturesRateHelperConvexityAdjustment($D91)),_xll.qlSwapRateHelperSpread($D91))</f>
        <v>--</v>
      </c>
      <c r="H91" s="244" t="e">
        <f>_xll.qlRateHelperEarliestDate($D91)</f>
        <v>#VALUE!</v>
      </c>
      <c r="I91" s="244" t="e">
        <f>_xll.qlRateHelperMaturityDate(D91)</f>
        <v>#VALUE!</v>
      </c>
      <c r="J91" s="249" t="e">
        <f>_xll.qlRateHelperPillarDate($D91)</f>
        <v>#VALUE!</v>
      </c>
      <c r="K91" s="248" t="e">
        <v>#N/A</v>
      </c>
    </row>
    <row r="92" spans="4:11" x14ac:dyDescent="0.2">
      <c r="D92" s="247" t="e">
        <v>#N/A</v>
      </c>
      <c r="E92" s="247" t="e">
        <f>_xll.qlRateHelperQuoteName(D92)</f>
        <v>#VALUE!</v>
      </c>
      <c r="F92" s="248" t="e">
        <f>_xll.qlRateHelperRate($D92)</f>
        <v>#VALUE!</v>
      </c>
      <c r="G92" s="248" t="str">
        <f>IF(ISERROR(_xll.qlSwapRateHelperSpread($D92)),IF(ISERROR(_xll.qlFuturesRateHelperConvexityAdjustment($D92)),"--",_xll.qlFuturesRateHelperConvexityAdjustment($D92)),_xll.qlSwapRateHelperSpread($D92))</f>
        <v>--</v>
      </c>
      <c r="H92" s="244" t="e">
        <f>_xll.qlRateHelperEarliestDate($D92)</f>
        <v>#VALUE!</v>
      </c>
      <c r="I92" s="244" t="e">
        <f>_xll.qlRateHelperMaturityDate(D92)</f>
        <v>#VALUE!</v>
      </c>
      <c r="J92" s="249" t="e">
        <f>_xll.qlRateHelperPillarDate($D92)</f>
        <v>#VALUE!</v>
      </c>
      <c r="K92" s="248" t="e">
        <v>#N/A</v>
      </c>
    </row>
    <row r="93" spans="4:11" x14ac:dyDescent="0.2">
      <c r="D93" s="247" t="e">
        <v>#N/A</v>
      </c>
      <c r="E93" s="247" t="e">
        <f>_xll.qlRateHelperQuoteName(D93)</f>
        <v>#VALUE!</v>
      </c>
      <c r="F93" s="248" t="e">
        <f>_xll.qlRateHelperRate($D93)</f>
        <v>#VALUE!</v>
      </c>
      <c r="G93" s="248" t="str">
        <f>IF(ISERROR(_xll.qlSwapRateHelperSpread($D93)),IF(ISERROR(_xll.qlFuturesRateHelperConvexityAdjustment($D93)),"--",_xll.qlFuturesRateHelperConvexityAdjustment($D93)),_xll.qlSwapRateHelperSpread($D93))</f>
        <v>--</v>
      </c>
      <c r="H93" s="244" t="e">
        <f>_xll.qlRateHelperEarliestDate($D93)</f>
        <v>#VALUE!</v>
      </c>
      <c r="I93" s="244" t="e">
        <f>_xll.qlRateHelperMaturityDate(D93)</f>
        <v>#VALUE!</v>
      </c>
      <c r="J93" s="249" t="e">
        <f>_xll.qlRateHelperPillarDate($D93)</f>
        <v>#VALUE!</v>
      </c>
      <c r="K93" s="248" t="e">
        <v>#N/A</v>
      </c>
    </row>
    <row r="94" spans="4:11" x14ac:dyDescent="0.2">
      <c r="D94" s="247" t="e">
        <v>#N/A</v>
      </c>
      <c r="E94" s="247" t="e">
        <f>_xll.qlRateHelperQuoteName(D94)</f>
        <v>#VALUE!</v>
      </c>
      <c r="F94" s="248" t="e">
        <f>_xll.qlRateHelperRate($D94)</f>
        <v>#VALUE!</v>
      </c>
      <c r="G94" s="248" t="str">
        <f>IF(ISERROR(_xll.qlSwapRateHelperSpread($D94)),IF(ISERROR(_xll.qlFuturesRateHelperConvexityAdjustment($D94)),"--",_xll.qlFuturesRateHelperConvexityAdjustment($D94)),_xll.qlSwapRateHelperSpread($D94))</f>
        <v>--</v>
      </c>
      <c r="H94" s="244" t="e">
        <f>_xll.qlRateHelperEarliestDate($D94)</f>
        <v>#VALUE!</v>
      </c>
      <c r="I94" s="244" t="e">
        <f>_xll.qlRateHelperMaturityDate(D94)</f>
        <v>#VALUE!</v>
      </c>
      <c r="J94" s="249" t="e">
        <f>_xll.qlRateHelperPillarDate($D94)</f>
        <v>#VALUE!</v>
      </c>
      <c r="K94" s="248" t="e">
        <v>#N/A</v>
      </c>
    </row>
    <row r="95" spans="4:11" x14ac:dyDescent="0.2">
      <c r="D95" s="247" t="e">
        <v>#N/A</v>
      </c>
      <c r="E95" s="247" t="e">
        <f>_xll.qlRateHelperQuoteName(D95)</f>
        <v>#VALUE!</v>
      </c>
      <c r="F95" s="248" t="e">
        <f>_xll.qlRateHelperRate($D95)</f>
        <v>#VALUE!</v>
      </c>
      <c r="G95" s="248" t="str">
        <f>IF(ISERROR(_xll.qlSwapRateHelperSpread($D95)),IF(ISERROR(_xll.qlFuturesRateHelperConvexityAdjustment($D95)),"--",_xll.qlFuturesRateHelperConvexityAdjustment($D95)),_xll.qlSwapRateHelperSpread($D95))</f>
        <v>--</v>
      </c>
      <c r="H95" s="244" t="e">
        <f>_xll.qlRateHelperEarliestDate($D95)</f>
        <v>#VALUE!</v>
      </c>
      <c r="I95" s="244" t="e">
        <f>_xll.qlRateHelperMaturityDate(D95)</f>
        <v>#VALUE!</v>
      </c>
      <c r="J95" s="249" t="e">
        <f>_xll.qlRateHelperPillarDate($D95)</f>
        <v>#VALUE!</v>
      </c>
      <c r="K95" s="248" t="e">
        <v>#N/A</v>
      </c>
    </row>
    <row r="96" spans="4:11" x14ac:dyDescent="0.2">
      <c r="D96" s="247" t="e">
        <v>#N/A</v>
      </c>
      <c r="E96" s="247" t="e">
        <f>_xll.qlRateHelperQuoteName(D96)</f>
        <v>#VALUE!</v>
      </c>
      <c r="F96" s="248" t="e">
        <f>_xll.qlRateHelperRate($D96)</f>
        <v>#VALUE!</v>
      </c>
      <c r="G96" s="248" t="str">
        <f>IF(ISERROR(_xll.qlSwapRateHelperSpread($D96)),IF(ISERROR(_xll.qlFuturesRateHelperConvexityAdjustment($D96)),"--",_xll.qlFuturesRateHelperConvexityAdjustment($D96)),_xll.qlSwapRateHelperSpread($D96))</f>
        <v>--</v>
      </c>
      <c r="H96" s="244" t="e">
        <f>_xll.qlRateHelperEarliestDate($D96)</f>
        <v>#VALUE!</v>
      </c>
      <c r="I96" s="244" t="e">
        <f>_xll.qlRateHelperMaturityDate(D96)</f>
        <v>#VALUE!</v>
      </c>
      <c r="J96" s="249" t="e">
        <f>_xll.qlRateHelperPillarDate($D96)</f>
        <v>#VALUE!</v>
      </c>
      <c r="K96" s="248" t="e">
        <v>#N/A</v>
      </c>
    </row>
    <row r="97" spans="4:11" x14ac:dyDescent="0.2">
      <c r="D97" s="247" t="e">
        <v>#N/A</v>
      </c>
      <c r="E97" s="247" t="e">
        <f>_xll.qlRateHelperQuoteName(D97)</f>
        <v>#VALUE!</v>
      </c>
      <c r="F97" s="248" t="e">
        <f>_xll.qlRateHelperRate($D97)</f>
        <v>#VALUE!</v>
      </c>
      <c r="G97" s="248" t="str">
        <f>IF(ISERROR(_xll.qlSwapRateHelperSpread($D97)),IF(ISERROR(_xll.qlFuturesRateHelperConvexityAdjustment($D97)),"--",_xll.qlFuturesRateHelperConvexityAdjustment($D97)),_xll.qlSwapRateHelperSpread($D97))</f>
        <v>--</v>
      </c>
      <c r="H97" s="244" t="e">
        <f>_xll.qlRateHelperEarliestDate($D97)</f>
        <v>#VALUE!</v>
      </c>
      <c r="I97" s="244" t="e">
        <f>_xll.qlRateHelperMaturityDate(D97)</f>
        <v>#VALUE!</v>
      </c>
      <c r="J97" s="249" t="e">
        <f>_xll.qlRateHelperPillarDate($D97)</f>
        <v>#VALUE!</v>
      </c>
      <c r="K97" s="248" t="e">
        <v>#N/A</v>
      </c>
    </row>
    <row r="98" spans="4:11" x14ac:dyDescent="0.2">
      <c r="D98" s="247" t="e">
        <v>#N/A</v>
      </c>
      <c r="E98" s="247" t="e">
        <f>_xll.qlRateHelperQuoteName(D98)</f>
        <v>#VALUE!</v>
      </c>
      <c r="F98" s="248" t="e">
        <f>_xll.qlRateHelperRate($D98)</f>
        <v>#VALUE!</v>
      </c>
      <c r="G98" s="248" t="str">
        <f>IF(ISERROR(_xll.qlSwapRateHelperSpread($D98)),IF(ISERROR(_xll.qlFuturesRateHelperConvexityAdjustment($D98)),"--",_xll.qlFuturesRateHelperConvexityAdjustment($D98)),_xll.qlSwapRateHelperSpread($D98))</f>
        <v>--</v>
      </c>
      <c r="H98" s="244" t="e">
        <f>_xll.qlRateHelperEarliestDate($D98)</f>
        <v>#VALUE!</v>
      </c>
      <c r="I98" s="244" t="e">
        <f>_xll.qlRateHelperMaturityDate(D98)</f>
        <v>#VALUE!</v>
      </c>
      <c r="J98" s="249" t="e">
        <f>_xll.qlRateHelperPillarDate($D98)</f>
        <v>#VALUE!</v>
      </c>
      <c r="K98" s="248" t="e">
        <v>#N/A</v>
      </c>
    </row>
    <row r="99" spans="4:11" x14ac:dyDescent="0.2">
      <c r="D99" s="247" t="e">
        <v>#N/A</v>
      </c>
      <c r="E99" s="247" t="e">
        <f>_xll.qlRateHelperQuoteName(D99)</f>
        <v>#VALUE!</v>
      </c>
      <c r="F99" s="248" t="e">
        <f>_xll.qlRateHelperRate($D99)</f>
        <v>#VALUE!</v>
      </c>
      <c r="G99" s="248" t="str">
        <f>IF(ISERROR(_xll.qlSwapRateHelperSpread($D99)),IF(ISERROR(_xll.qlFuturesRateHelperConvexityAdjustment($D99)),"--",_xll.qlFuturesRateHelperConvexityAdjustment($D99)),_xll.qlSwapRateHelperSpread($D99))</f>
        <v>--</v>
      </c>
      <c r="H99" s="244" t="e">
        <f>_xll.qlRateHelperEarliestDate($D99)</f>
        <v>#VALUE!</v>
      </c>
      <c r="I99" s="244" t="e">
        <f>_xll.qlRateHelperMaturityDate(D99)</f>
        <v>#VALUE!</v>
      </c>
      <c r="J99" s="249" t="e">
        <f>_xll.qlRateHelperPillarDate($D99)</f>
        <v>#VALUE!</v>
      </c>
      <c r="K99" s="248" t="e">
        <v>#N/A</v>
      </c>
    </row>
    <row r="100" spans="4:11" x14ac:dyDescent="0.2">
      <c r="D100" s="247" t="e">
        <v>#N/A</v>
      </c>
      <c r="E100" s="247" t="e">
        <f>_xll.qlRateHelperQuoteName(D100)</f>
        <v>#VALUE!</v>
      </c>
      <c r="F100" s="248" t="e">
        <f>_xll.qlRateHelperRate($D100)</f>
        <v>#VALUE!</v>
      </c>
      <c r="G100" s="248" t="str">
        <f>IF(ISERROR(_xll.qlSwapRateHelperSpread($D100)),IF(ISERROR(_xll.qlFuturesRateHelperConvexityAdjustment($D100)),"--",_xll.qlFuturesRateHelperConvexityAdjustment($D100)),_xll.qlSwapRateHelperSpread($D100))</f>
        <v>--</v>
      </c>
      <c r="H100" s="244" t="e">
        <f>_xll.qlRateHelperEarliestDate($D100)</f>
        <v>#VALUE!</v>
      </c>
      <c r="I100" s="244" t="e">
        <f>_xll.qlRateHelperMaturityDate(D100)</f>
        <v>#VALUE!</v>
      </c>
      <c r="J100" s="249" t="e">
        <f>_xll.qlRateHelperPillarDate($D100)</f>
        <v>#VALUE!</v>
      </c>
      <c r="K100" s="248" t="e">
        <v>#N/A</v>
      </c>
    </row>
    <row r="101" spans="4:11" x14ac:dyDescent="0.2">
      <c r="D101" s="247" t="e">
        <v>#N/A</v>
      </c>
      <c r="E101" s="247" t="e">
        <f>_xll.qlRateHelperQuoteName(D101)</f>
        <v>#VALUE!</v>
      </c>
      <c r="F101" s="248" t="e">
        <f>_xll.qlRateHelperRate($D101)</f>
        <v>#VALUE!</v>
      </c>
      <c r="G101" s="248" t="str">
        <f>IF(ISERROR(_xll.qlSwapRateHelperSpread($D101)),IF(ISERROR(_xll.qlFuturesRateHelperConvexityAdjustment($D101)),"--",_xll.qlFuturesRateHelperConvexityAdjustment($D101)),_xll.qlSwapRateHelperSpread($D101))</f>
        <v>--</v>
      </c>
      <c r="H101" s="244" t="e">
        <f>_xll.qlRateHelperEarliestDate($D101)</f>
        <v>#VALUE!</v>
      </c>
      <c r="I101" s="244" t="e">
        <f>_xll.qlRateHelperMaturityDate(D101)</f>
        <v>#VALUE!</v>
      </c>
      <c r="J101" s="249" t="e">
        <f>_xll.qlRateHelperPillarDate($D101)</f>
        <v>#VALUE!</v>
      </c>
      <c r="K101" s="248" t="e">
        <v>#N/A</v>
      </c>
    </row>
    <row r="102" spans="4:11" x14ac:dyDescent="0.2">
      <c r="D102" s="247" t="e">
        <v>#N/A</v>
      </c>
      <c r="E102" s="247" t="e">
        <f>_xll.qlRateHelperQuoteName(D102)</f>
        <v>#VALUE!</v>
      </c>
      <c r="F102" s="248" t="e">
        <f>_xll.qlRateHelperRate($D102)</f>
        <v>#VALUE!</v>
      </c>
      <c r="G102" s="248" t="str">
        <f>IF(ISERROR(_xll.qlSwapRateHelperSpread($D102)),IF(ISERROR(_xll.qlFuturesRateHelperConvexityAdjustment($D102)),"--",_xll.qlFuturesRateHelperConvexityAdjustment($D102)),_xll.qlSwapRateHelperSpread($D102))</f>
        <v>--</v>
      </c>
      <c r="H102" s="244" t="e">
        <f>_xll.qlRateHelperEarliestDate($D102)</f>
        <v>#VALUE!</v>
      </c>
      <c r="I102" s="244" t="e">
        <f>_xll.qlRateHelperMaturityDate(D102)</f>
        <v>#VALUE!</v>
      </c>
      <c r="J102" s="249" t="e">
        <f>_xll.qlRateHelperPillarDate($D102)</f>
        <v>#VALUE!</v>
      </c>
      <c r="K102" s="248" t="e">
        <v>#N/A</v>
      </c>
    </row>
    <row r="103" spans="4:11" x14ac:dyDescent="0.2">
      <c r="D103" s="247" t="e">
        <v>#N/A</v>
      </c>
      <c r="E103" s="247" t="e">
        <f>_xll.qlRateHelperQuoteName(D103)</f>
        <v>#VALUE!</v>
      </c>
      <c r="F103" s="248" t="e">
        <f>_xll.qlRateHelperRate($D103)</f>
        <v>#VALUE!</v>
      </c>
      <c r="G103" s="248" t="str">
        <f>IF(ISERROR(_xll.qlSwapRateHelperSpread($D103)),IF(ISERROR(_xll.qlFuturesRateHelperConvexityAdjustment($D103)),"--",_xll.qlFuturesRateHelperConvexityAdjustment($D103)),_xll.qlSwapRateHelperSpread($D103))</f>
        <v>--</v>
      </c>
      <c r="H103" s="244" t="e">
        <f>_xll.qlRateHelperEarliestDate($D103)</f>
        <v>#VALUE!</v>
      </c>
      <c r="I103" s="244" t="e">
        <f>_xll.qlRateHelperMaturityDate(D103)</f>
        <v>#VALUE!</v>
      </c>
      <c r="J103" s="249" t="e">
        <f>_xll.qlRateHelperPillarDate($D103)</f>
        <v>#VALUE!</v>
      </c>
      <c r="K103" s="248" t="e">
        <v>#N/A</v>
      </c>
    </row>
    <row r="104" spans="4:11" x14ac:dyDescent="0.2">
      <c r="D104" s="247" t="e">
        <v>#N/A</v>
      </c>
      <c r="E104" s="247" t="e">
        <f>_xll.qlRateHelperQuoteName(D104)</f>
        <v>#VALUE!</v>
      </c>
      <c r="F104" s="248" t="e">
        <f>_xll.qlRateHelperRate($D104)</f>
        <v>#VALUE!</v>
      </c>
      <c r="G104" s="248" t="str">
        <f>IF(ISERROR(_xll.qlSwapRateHelperSpread($D104)),IF(ISERROR(_xll.qlFuturesRateHelperConvexityAdjustment($D104)),"--",_xll.qlFuturesRateHelperConvexityAdjustment($D104)),_xll.qlSwapRateHelperSpread($D104))</f>
        <v>--</v>
      </c>
      <c r="H104" s="244" t="e">
        <f>_xll.qlRateHelperEarliestDate($D104)</f>
        <v>#VALUE!</v>
      </c>
      <c r="I104" s="244" t="e">
        <f>_xll.qlRateHelperMaturityDate(D104)</f>
        <v>#VALUE!</v>
      </c>
      <c r="J104" s="249" t="e">
        <f>_xll.qlRateHelperPillarDate($D104)</f>
        <v>#VALUE!</v>
      </c>
      <c r="K104" s="248" t="e">
        <v>#N/A</v>
      </c>
    </row>
    <row r="105" spans="4:11" x14ac:dyDescent="0.2">
      <c r="D105" s="247" t="e">
        <v>#N/A</v>
      </c>
      <c r="E105" s="247" t="e">
        <f>_xll.qlRateHelperQuoteName(D105)</f>
        <v>#VALUE!</v>
      </c>
      <c r="F105" s="248" t="e">
        <f>_xll.qlRateHelperRate($D105)</f>
        <v>#VALUE!</v>
      </c>
      <c r="G105" s="248" t="str">
        <f>IF(ISERROR(_xll.qlSwapRateHelperSpread($D105)),IF(ISERROR(_xll.qlFuturesRateHelperConvexityAdjustment($D105)),"--",_xll.qlFuturesRateHelperConvexityAdjustment($D105)),_xll.qlSwapRateHelperSpread($D105))</f>
        <v>--</v>
      </c>
      <c r="H105" s="244" t="e">
        <f>_xll.qlRateHelperEarliestDate($D105)</f>
        <v>#VALUE!</v>
      </c>
      <c r="I105" s="244" t="e">
        <f>_xll.qlRateHelperMaturityDate(D105)</f>
        <v>#VALUE!</v>
      </c>
      <c r="J105" s="249" t="e">
        <f>_xll.qlRateHelperPillarDate($D105)</f>
        <v>#VALUE!</v>
      </c>
      <c r="K105" s="248" t="e">
        <v>#N/A</v>
      </c>
    </row>
    <row r="106" spans="4:11" x14ac:dyDescent="0.2">
      <c r="D106" s="247" t="e">
        <v>#N/A</v>
      </c>
      <c r="E106" s="247" t="e">
        <f>_xll.qlRateHelperQuoteName(D106)</f>
        <v>#VALUE!</v>
      </c>
      <c r="F106" s="248" t="e">
        <f>_xll.qlRateHelperRate($D106)</f>
        <v>#VALUE!</v>
      </c>
      <c r="G106" s="248" t="str">
        <f>IF(ISERROR(_xll.qlSwapRateHelperSpread($D106)),IF(ISERROR(_xll.qlFuturesRateHelperConvexityAdjustment($D106)),"--",_xll.qlFuturesRateHelperConvexityAdjustment($D106)),_xll.qlSwapRateHelperSpread($D106))</f>
        <v>--</v>
      </c>
      <c r="H106" s="244" t="e">
        <f>_xll.qlRateHelperEarliestDate($D106)</f>
        <v>#VALUE!</v>
      </c>
      <c r="I106" s="244" t="e">
        <f>_xll.qlRateHelperMaturityDate(D106)</f>
        <v>#VALUE!</v>
      </c>
      <c r="J106" s="249" t="e">
        <f>_xll.qlRateHelperPillarDate($D106)</f>
        <v>#VALUE!</v>
      </c>
      <c r="K106" s="248" t="e">
        <v>#N/A</v>
      </c>
    </row>
    <row r="107" spans="4:11" x14ac:dyDescent="0.2">
      <c r="D107" s="247" t="e">
        <v>#N/A</v>
      </c>
      <c r="E107" s="247" t="e">
        <f>_xll.qlRateHelperQuoteName(D107)</f>
        <v>#VALUE!</v>
      </c>
      <c r="F107" s="248" t="e">
        <f>_xll.qlRateHelperRate($D107)</f>
        <v>#VALUE!</v>
      </c>
      <c r="G107" s="248" t="str">
        <f>IF(ISERROR(_xll.qlSwapRateHelperSpread($D107)),IF(ISERROR(_xll.qlFuturesRateHelperConvexityAdjustment($D107)),"--",_xll.qlFuturesRateHelperConvexityAdjustment($D107)),_xll.qlSwapRateHelperSpread($D107))</f>
        <v>--</v>
      </c>
      <c r="H107" s="244" t="e">
        <f>_xll.qlRateHelperEarliestDate($D107)</f>
        <v>#VALUE!</v>
      </c>
      <c r="I107" s="244" t="e">
        <f>_xll.qlRateHelperMaturityDate(D107)</f>
        <v>#VALUE!</v>
      </c>
      <c r="J107" s="249" t="e">
        <f>_xll.qlRateHelperPillarDate($D107)</f>
        <v>#VALUE!</v>
      </c>
      <c r="K107" s="248" t="e">
        <v>#N/A</v>
      </c>
    </row>
    <row r="108" spans="4:11" x14ac:dyDescent="0.2">
      <c r="D108" s="247" t="e">
        <v>#N/A</v>
      </c>
      <c r="E108" s="247" t="e">
        <f>_xll.qlRateHelperQuoteName(D108)</f>
        <v>#VALUE!</v>
      </c>
      <c r="F108" s="248" t="e">
        <f>_xll.qlRateHelperRate($D108)</f>
        <v>#VALUE!</v>
      </c>
      <c r="G108" s="248" t="str">
        <f>IF(ISERROR(_xll.qlSwapRateHelperSpread($D108)),IF(ISERROR(_xll.qlFuturesRateHelperConvexityAdjustment($D108)),"--",_xll.qlFuturesRateHelperConvexityAdjustment($D108)),_xll.qlSwapRateHelperSpread($D108))</f>
        <v>--</v>
      </c>
      <c r="H108" s="244" t="e">
        <f>_xll.qlRateHelperEarliestDate($D108)</f>
        <v>#VALUE!</v>
      </c>
      <c r="I108" s="244" t="e">
        <f>_xll.qlRateHelperMaturityDate(D108)</f>
        <v>#VALUE!</v>
      </c>
      <c r="J108" s="249" t="e">
        <f>_xll.qlRateHelperPillarDate($D108)</f>
        <v>#VALUE!</v>
      </c>
      <c r="K108" s="248" t="e">
        <v>#N/A</v>
      </c>
    </row>
    <row r="109" spans="4:11" x14ac:dyDescent="0.2">
      <c r="D109" s="247" t="e">
        <v>#N/A</v>
      </c>
      <c r="E109" s="247" t="e">
        <f>_xll.qlRateHelperQuoteName(D109)</f>
        <v>#VALUE!</v>
      </c>
      <c r="F109" s="248" t="e">
        <f>_xll.qlRateHelperRate($D109)</f>
        <v>#VALUE!</v>
      </c>
      <c r="G109" s="248" t="str">
        <f>IF(ISERROR(_xll.qlSwapRateHelperSpread($D109)),IF(ISERROR(_xll.qlFuturesRateHelperConvexityAdjustment($D109)),"--",_xll.qlFuturesRateHelperConvexityAdjustment($D109)),_xll.qlSwapRateHelperSpread($D109))</f>
        <v>--</v>
      </c>
      <c r="H109" s="244" t="e">
        <f>_xll.qlRateHelperEarliestDate($D109)</f>
        <v>#VALUE!</v>
      </c>
      <c r="I109" s="244" t="e">
        <f>_xll.qlRateHelperMaturityDate(D109)</f>
        <v>#VALUE!</v>
      </c>
      <c r="J109" s="249" t="e">
        <f>_xll.qlRateHelperPillarDate($D109)</f>
        <v>#VALUE!</v>
      </c>
      <c r="K109" s="248" t="e">
        <v>#N/A</v>
      </c>
    </row>
    <row r="110" spans="4:11" x14ac:dyDescent="0.2">
      <c r="D110" s="247" t="e">
        <v>#N/A</v>
      </c>
      <c r="E110" s="247" t="e">
        <f>_xll.qlRateHelperQuoteName(D110)</f>
        <v>#VALUE!</v>
      </c>
      <c r="F110" s="248" t="e">
        <f>_xll.qlRateHelperRate($D110)</f>
        <v>#VALUE!</v>
      </c>
      <c r="G110" s="248" t="str">
        <f>IF(ISERROR(_xll.qlSwapRateHelperSpread($D110)),IF(ISERROR(_xll.qlFuturesRateHelperConvexityAdjustment($D110)),"--",_xll.qlFuturesRateHelperConvexityAdjustment($D110)),_xll.qlSwapRateHelperSpread($D110))</f>
        <v>--</v>
      </c>
      <c r="H110" s="244" t="e">
        <f>_xll.qlRateHelperEarliestDate($D110)</f>
        <v>#VALUE!</v>
      </c>
      <c r="I110" s="244" t="e">
        <f>_xll.qlRateHelperMaturityDate(D110)</f>
        <v>#VALUE!</v>
      </c>
      <c r="J110" s="249" t="e">
        <f>_xll.qlRateHelperPillarDate($D110)</f>
        <v>#VALUE!</v>
      </c>
      <c r="K110" s="248" t="e">
        <v>#N/A</v>
      </c>
    </row>
    <row r="111" spans="4:11" x14ac:dyDescent="0.2">
      <c r="D111" s="247" t="e">
        <v>#N/A</v>
      </c>
      <c r="E111" s="247" t="e">
        <f>_xll.qlRateHelperQuoteName(D111)</f>
        <v>#VALUE!</v>
      </c>
      <c r="F111" s="248" t="e">
        <f>_xll.qlRateHelperRate($D111)</f>
        <v>#VALUE!</v>
      </c>
      <c r="G111" s="248" t="str">
        <f>IF(ISERROR(_xll.qlSwapRateHelperSpread($D111)),IF(ISERROR(_xll.qlFuturesRateHelperConvexityAdjustment($D111)),"--",_xll.qlFuturesRateHelperConvexityAdjustment($D111)),_xll.qlSwapRateHelperSpread($D111))</f>
        <v>--</v>
      </c>
      <c r="H111" s="244" t="e">
        <f>_xll.qlRateHelperEarliestDate($D111)</f>
        <v>#VALUE!</v>
      </c>
      <c r="I111" s="244" t="e">
        <f>_xll.qlRateHelperMaturityDate(D111)</f>
        <v>#VALUE!</v>
      </c>
      <c r="J111" s="249" t="e">
        <f>_xll.qlRateHelperPillarDate($D111)</f>
        <v>#VALUE!</v>
      </c>
      <c r="K111" s="248" t="e">
        <v>#N/A</v>
      </c>
    </row>
    <row r="112" spans="4:11" x14ac:dyDescent="0.2">
      <c r="D112" s="247" t="e">
        <v>#N/A</v>
      </c>
      <c r="E112" s="247" t="e">
        <f>_xll.qlRateHelperQuoteName(D112)</f>
        <v>#VALUE!</v>
      </c>
      <c r="F112" s="248" t="e">
        <f>_xll.qlRateHelperRate($D112)</f>
        <v>#VALUE!</v>
      </c>
      <c r="G112" s="248" t="str">
        <f>IF(ISERROR(_xll.qlSwapRateHelperSpread($D112)),IF(ISERROR(_xll.qlFuturesRateHelperConvexityAdjustment($D112)),"--",_xll.qlFuturesRateHelperConvexityAdjustment($D112)),_xll.qlSwapRateHelperSpread($D112))</f>
        <v>--</v>
      </c>
      <c r="H112" s="244" t="e">
        <f>_xll.qlRateHelperEarliestDate($D112)</f>
        <v>#VALUE!</v>
      </c>
      <c r="I112" s="244" t="e">
        <f>_xll.qlRateHelperMaturityDate(D112)</f>
        <v>#VALUE!</v>
      </c>
      <c r="J112" s="249" t="e">
        <f>_xll.qlRateHelperPillarDate($D112)</f>
        <v>#VALUE!</v>
      </c>
      <c r="K112" s="248" t="e">
        <v>#N/A</v>
      </c>
    </row>
    <row r="113" spans="4:11" x14ac:dyDescent="0.2">
      <c r="D113" s="247" t="e">
        <v>#N/A</v>
      </c>
      <c r="E113" s="247" t="e">
        <f>_xll.qlRateHelperQuoteName(D113)</f>
        <v>#VALUE!</v>
      </c>
      <c r="F113" s="248" t="e">
        <f>_xll.qlRateHelperRate($D113)</f>
        <v>#VALUE!</v>
      </c>
      <c r="G113" s="248" t="str">
        <f>IF(ISERROR(_xll.qlSwapRateHelperSpread($D113)),IF(ISERROR(_xll.qlFuturesRateHelperConvexityAdjustment($D113)),"--",_xll.qlFuturesRateHelperConvexityAdjustment($D113)),_xll.qlSwapRateHelperSpread($D113))</f>
        <v>--</v>
      </c>
      <c r="H113" s="244" t="e">
        <f>_xll.qlRateHelperEarliestDate($D113)</f>
        <v>#VALUE!</v>
      </c>
      <c r="I113" s="244" t="e">
        <f>_xll.qlRateHelperMaturityDate(D113)</f>
        <v>#VALUE!</v>
      </c>
      <c r="J113" s="249" t="e">
        <f>_xll.qlRateHelperPillarDate($D113)</f>
        <v>#VALUE!</v>
      </c>
      <c r="K113" s="248" t="e">
        <v>#N/A</v>
      </c>
    </row>
    <row r="114" spans="4:11" x14ac:dyDescent="0.2">
      <c r="D114" s="247" t="e">
        <v>#N/A</v>
      </c>
      <c r="E114" s="247" t="e">
        <f>_xll.qlRateHelperQuoteName(D114)</f>
        <v>#VALUE!</v>
      </c>
      <c r="F114" s="248" t="e">
        <f>_xll.qlRateHelperRate($D114)</f>
        <v>#VALUE!</v>
      </c>
      <c r="G114" s="248" t="str">
        <f>IF(ISERROR(_xll.qlSwapRateHelperSpread($D114)),IF(ISERROR(_xll.qlFuturesRateHelperConvexityAdjustment($D114)),"--",_xll.qlFuturesRateHelperConvexityAdjustment($D114)),_xll.qlSwapRateHelperSpread($D114))</f>
        <v>--</v>
      </c>
      <c r="H114" s="244" t="e">
        <f>_xll.qlRateHelperEarliestDate($D114)</f>
        <v>#VALUE!</v>
      </c>
      <c r="I114" s="244" t="e">
        <f>_xll.qlRateHelperMaturityDate(D114)</f>
        <v>#VALUE!</v>
      </c>
      <c r="J114" s="249" t="e">
        <f>_xll.qlRateHelperPillarDate($D114)</f>
        <v>#VALUE!</v>
      </c>
      <c r="K114" s="248" t="e">
        <v>#N/A</v>
      </c>
    </row>
    <row r="115" spans="4:11" x14ac:dyDescent="0.2">
      <c r="D115" s="247" t="e">
        <v>#N/A</v>
      </c>
      <c r="E115" s="247" t="e">
        <f>_xll.qlRateHelperQuoteName(D115)</f>
        <v>#VALUE!</v>
      </c>
      <c r="F115" s="248" t="e">
        <f>_xll.qlRateHelperRate($D115)</f>
        <v>#VALUE!</v>
      </c>
      <c r="G115" s="248" t="str">
        <f>IF(ISERROR(_xll.qlSwapRateHelperSpread($D115)),IF(ISERROR(_xll.qlFuturesRateHelperConvexityAdjustment($D115)),"--",_xll.qlFuturesRateHelperConvexityAdjustment($D115)),_xll.qlSwapRateHelperSpread($D115))</f>
        <v>--</v>
      </c>
      <c r="H115" s="244" t="e">
        <f>_xll.qlRateHelperEarliestDate($D115)</f>
        <v>#VALUE!</v>
      </c>
      <c r="I115" s="244" t="e">
        <f>_xll.qlRateHelperMaturityDate(D115)</f>
        <v>#VALUE!</v>
      </c>
      <c r="J115" s="249" t="e">
        <f>_xll.qlRateHelperPillarDate($D115)</f>
        <v>#VALUE!</v>
      </c>
      <c r="K115" s="248" t="e">
        <v>#N/A</v>
      </c>
    </row>
    <row r="116" spans="4:11" x14ac:dyDescent="0.2">
      <c r="D116" s="247" t="e">
        <v>#N/A</v>
      </c>
      <c r="E116" s="247" t="e">
        <f>_xll.qlRateHelperQuoteName(D116)</f>
        <v>#VALUE!</v>
      </c>
      <c r="F116" s="248" t="e">
        <f>_xll.qlRateHelperRate($D116)</f>
        <v>#VALUE!</v>
      </c>
      <c r="G116" s="248" t="str">
        <f>IF(ISERROR(_xll.qlSwapRateHelperSpread($D116)),IF(ISERROR(_xll.qlFuturesRateHelperConvexityAdjustment($D116)),"--",_xll.qlFuturesRateHelperConvexityAdjustment($D116)),_xll.qlSwapRateHelperSpread($D116))</f>
        <v>--</v>
      </c>
      <c r="H116" s="244" t="e">
        <f>_xll.qlRateHelperEarliestDate($D116)</f>
        <v>#VALUE!</v>
      </c>
      <c r="I116" s="244" t="e">
        <f>_xll.qlRateHelperMaturityDate(D116)</f>
        <v>#VALUE!</v>
      </c>
      <c r="J116" s="249" t="e">
        <f>_xll.qlRateHelperPillarDate($D116)</f>
        <v>#VALUE!</v>
      </c>
      <c r="K116" s="248" t="e">
        <v>#N/A</v>
      </c>
    </row>
    <row r="117" spans="4:11" x14ac:dyDescent="0.2">
      <c r="D117" s="247" t="e">
        <v>#N/A</v>
      </c>
      <c r="E117" s="247" t="e">
        <f>_xll.qlRateHelperQuoteName(D117)</f>
        <v>#VALUE!</v>
      </c>
      <c r="F117" s="248" t="e">
        <f>_xll.qlRateHelperRate($D117)</f>
        <v>#VALUE!</v>
      </c>
      <c r="G117" s="248" t="str">
        <f>IF(ISERROR(_xll.qlSwapRateHelperSpread($D117)),IF(ISERROR(_xll.qlFuturesRateHelperConvexityAdjustment($D117)),"--",_xll.qlFuturesRateHelperConvexityAdjustment($D117)),_xll.qlSwapRateHelperSpread($D117))</f>
        <v>--</v>
      </c>
      <c r="H117" s="244" t="e">
        <f>_xll.qlRateHelperEarliestDate($D117)</f>
        <v>#VALUE!</v>
      </c>
      <c r="I117" s="244" t="e">
        <f>_xll.qlRateHelperMaturityDate(D117)</f>
        <v>#VALUE!</v>
      </c>
      <c r="J117" s="249" t="e">
        <f>_xll.qlRateHelperPillarDate($D117)</f>
        <v>#VALUE!</v>
      </c>
      <c r="K117" s="248" t="e">
        <v>#N/A</v>
      </c>
    </row>
    <row r="118" spans="4:11" x14ac:dyDescent="0.2">
      <c r="D118" s="247" t="e">
        <v>#N/A</v>
      </c>
      <c r="E118" s="247" t="e">
        <f>_xll.qlRateHelperQuoteName(D118)</f>
        <v>#VALUE!</v>
      </c>
      <c r="F118" s="248" t="e">
        <f>_xll.qlRateHelperRate($D118)</f>
        <v>#VALUE!</v>
      </c>
      <c r="G118" s="248" t="str">
        <f>IF(ISERROR(_xll.qlSwapRateHelperSpread($D118)),IF(ISERROR(_xll.qlFuturesRateHelperConvexityAdjustment($D118)),"--",_xll.qlFuturesRateHelperConvexityAdjustment($D118)),_xll.qlSwapRateHelperSpread($D118))</f>
        <v>--</v>
      </c>
      <c r="H118" s="244" t="e">
        <f>_xll.qlRateHelperEarliestDate($D118)</f>
        <v>#VALUE!</v>
      </c>
      <c r="I118" s="244" t="e">
        <f>_xll.qlRateHelperMaturityDate(D118)</f>
        <v>#VALUE!</v>
      </c>
      <c r="J118" s="249" t="e">
        <f>_xll.qlRateHelperPillarDate($D118)</f>
        <v>#VALUE!</v>
      </c>
      <c r="K118" s="248" t="e">
        <v>#N/A</v>
      </c>
    </row>
    <row r="119" spans="4:11" x14ac:dyDescent="0.2">
      <c r="D119" s="247" t="e">
        <v>#N/A</v>
      </c>
      <c r="E119" s="247" t="e">
        <f>_xll.qlRateHelperQuoteName(D119)</f>
        <v>#VALUE!</v>
      </c>
      <c r="F119" s="248" t="e">
        <f>_xll.qlRateHelperRate($D119)</f>
        <v>#VALUE!</v>
      </c>
      <c r="G119" s="248" t="str">
        <f>IF(ISERROR(_xll.qlSwapRateHelperSpread($D119)),IF(ISERROR(_xll.qlFuturesRateHelperConvexityAdjustment($D119)),"--",_xll.qlFuturesRateHelperConvexityAdjustment($D119)),_xll.qlSwapRateHelperSpread($D119))</f>
        <v>--</v>
      </c>
      <c r="H119" s="244" t="e">
        <f>_xll.qlRateHelperEarliestDate($D119)</f>
        <v>#VALUE!</v>
      </c>
      <c r="I119" s="244" t="e">
        <f>_xll.qlRateHelperMaturityDate(D119)</f>
        <v>#VALUE!</v>
      </c>
      <c r="J119" s="249" t="e">
        <f>_xll.qlRateHelperPillarDate($D119)</f>
        <v>#VALUE!</v>
      </c>
      <c r="K119" s="248" t="e">
        <v>#N/A</v>
      </c>
    </row>
    <row r="120" spans="4:11" x14ac:dyDescent="0.2">
      <c r="D120" s="247" t="e">
        <v>#N/A</v>
      </c>
      <c r="E120" s="247" t="e">
        <f>_xll.qlRateHelperQuoteName(D120)</f>
        <v>#VALUE!</v>
      </c>
      <c r="F120" s="248" t="e">
        <f>_xll.qlRateHelperRate($D120)</f>
        <v>#VALUE!</v>
      </c>
      <c r="G120" s="248" t="str">
        <f>IF(ISERROR(_xll.qlSwapRateHelperSpread($D120)),IF(ISERROR(_xll.qlFuturesRateHelperConvexityAdjustment($D120)),"--",_xll.qlFuturesRateHelperConvexityAdjustment($D120)),_xll.qlSwapRateHelperSpread($D120))</f>
        <v>--</v>
      </c>
      <c r="H120" s="244" t="e">
        <f>_xll.qlRateHelperEarliestDate($D120)</f>
        <v>#VALUE!</v>
      </c>
      <c r="I120" s="244" t="e">
        <f>_xll.qlRateHelperMaturityDate(D120)</f>
        <v>#VALUE!</v>
      </c>
      <c r="J120" s="249" t="e">
        <f>_xll.qlRateHelperPillarDate($D120)</f>
        <v>#VALUE!</v>
      </c>
      <c r="K120" s="248" t="e">
        <v>#N/A</v>
      </c>
    </row>
    <row r="121" spans="4:11" x14ac:dyDescent="0.2">
      <c r="D121" s="247" t="e">
        <v>#N/A</v>
      </c>
      <c r="E121" s="247" t="e">
        <f>_xll.qlRateHelperQuoteName(D121)</f>
        <v>#VALUE!</v>
      </c>
      <c r="F121" s="248" t="e">
        <f>_xll.qlRateHelperRate($D121)</f>
        <v>#VALUE!</v>
      </c>
      <c r="G121" s="248" t="str">
        <f>IF(ISERROR(_xll.qlSwapRateHelperSpread($D121)),IF(ISERROR(_xll.qlFuturesRateHelperConvexityAdjustment($D121)),"--",_xll.qlFuturesRateHelperConvexityAdjustment($D121)),_xll.qlSwapRateHelperSpread($D121))</f>
        <v>--</v>
      </c>
      <c r="H121" s="244" t="e">
        <f>_xll.qlRateHelperEarliestDate($D121)</f>
        <v>#VALUE!</v>
      </c>
      <c r="I121" s="244" t="e">
        <f>_xll.qlRateHelperMaturityDate(D121)</f>
        <v>#VALUE!</v>
      </c>
      <c r="J121" s="249" t="e">
        <f>_xll.qlRateHelperPillarDate($D121)</f>
        <v>#VALUE!</v>
      </c>
      <c r="K121" s="248" t="e">
        <v>#N/A</v>
      </c>
    </row>
    <row r="122" spans="4:11" x14ac:dyDescent="0.2">
      <c r="D122" s="247" t="e">
        <v>#N/A</v>
      </c>
      <c r="E122" s="247" t="e">
        <f>_xll.qlRateHelperQuoteName(D122)</f>
        <v>#VALUE!</v>
      </c>
      <c r="F122" s="248" t="e">
        <f>_xll.qlRateHelperRate($D122)</f>
        <v>#VALUE!</v>
      </c>
      <c r="G122" s="248" t="str">
        <f>IF(ISERROR(_xll.qlSwapRateHelperSpread($D122)),IF(ISERROR(_xll.qlFuturesRateHelperConvexityAdjustment($D122)),"--",_xll.qlFuturesRateHelperConvexityAdjustment($D122)),_xll.qlSwapRateHelperSpread($D122))</f>
        <v>--</v>
      </c>
      <c r="H122" s="244" t="e">
        <f>_xll.qlRateHelperEarliestDate($D122)</f>
        <v>#VALUE!</v>
      </c>
      <c r="I122" s="244" t="e">
        <f>_xll.qlRateHelperMaturityDate(D122)</f>
        <v>#VALUE!</v>
      </c>
      <c r="J122" s="249" t="e">
        <f>_xll.qlRateHelperPillarDate($D122)</f>
        <v>#VALUE!</v>
      </c>
      <c r="K122" s="248" t="e">
        <v>#N/A</v>
      </c>
    </row>
    <row r="123" spans="4:11" x14ac:dyDescent="0.2">
      <c r="D123" s="247" t="e">
        <v>#N/A</v>
      </c>
      <c r="E123" s="247" t="e">
        <f>_xll.qlRateHelperQuoteName(D123)</f>
        <v>#VALUE!</v>
      </c>
      <c r="F123" s="248" t="e">
        <f>_xll.qlRateHelperRate($D123)</f>
        <v>#VALUE!</v>
      </c>
      <c r="G123" s="248" t="str">
        <f>IF(ISERROR(_xll.qlSwapRateHelperSpread($D123)),IF(ISERROR(_xll.qlFuturesRateHelperConvexityAdjustment($D123)),"--",_xll.qlFuturesRateHelperConvexityAdjustment($D123)),_xll.qlSwapRateHelperSpread($D123))</f>
        <v>--</v>
      </c>
      <c r="H123" s="244" t="e">
        <f>_xll.qlRateHelperEarliestDate($D123)</f>
        <v>#VALUE!</v>
      </c>
      <c r="I123" s="244" t="e">
        <f>_xll.qlRateHelperMaturityDate(D123)</f>
        <v>#VALUE!</v>
      </c>
      <c r="J123" s="249" t="e">
        <f>_xll.qlRateHelperPillarDate($D123)</f>
        <v>#VALUE!</v>
      </c>
      <c r="K123" s="248" t="e">
        <v>#N/A</v>
      </c>
    </row>
    <row r="124" spans="4:11" x14ac:dyDescent="0.2">
      <c r="D124" s="247" t="e">
        <v>#N/A</v>
      </c>
      <c r="E124" s="247" t="e">
        <f>_xll.qlRateHelperQuoteName(D124)</f>
        <v>#VALUE!</v>
      </c>
      <c r="F124" s="248" t="e">
        <f>_xll.qlRateHelperRate($D124)</f>
        <v>#VALUE!</v>
      </c>
      <c r="G124" s="248" t="str">
        <f>IF(ISERROR(_xll.qlSwapRateHelperSpread($D124)),IF(ISERROR(_xll.qlFuturesRateHelperConvexityAdjustment($D124)),"--",_xll.qlFuturesRateHelperConvexityAdjustment($D124)),_xll.qlSwapRateHelperSpread($D124))</f>
        <v>--</v>
      </c>
      <c r="H124" s="244" t="e">
        <f>_xll.qlRateHelperEarliestDate($D124)</f>
        <v>#VALUE!</v>
      </c>
      <c r="I124" s="244" t="e">
        <f>_xll.qlRateHelperMaturityDate(D124)</f>
        <v>#VALUE!</v>
      </c>
      <c r="J124" s="249" t="e">
        <f>_xll.qlRateHelperPillarDate($D124)</f>
        <v>#VALUE!</v>
      </c>
      <c r="K124" s="248" t="e">
        <v>#N/A</v>
      </c>
    </row>
    <row r="125" spans="4:11" x14ac:dyDescent="0.2">
      <c r="D125" s="247" t="e">
        <v>#N/A</v>
      </c>
      <c r="E125" s="247" t="e">
        <f>_xll.qlRateHelperQuoteName(D125)</f>
        <v>#VALUE!</v>
      </c>
      <c r="F125" s="248" t="e">
        <f>_xll.qlRateHelperRate($D125)</f>
        <v>#VALUE!</v>
      </c>
      <c r="G125" s="248" t="str">
        <f>IF(ISERROR(_xll.qlSwapRateHelperSpread($D125)),IF(ISERROR(_xll.qlFuturesRateHelperConvexityAdjustment($D125)),"--",_xll.qlFuturesRateHelperConvexityAdjustment($D125)),_xll.qlSwapRateHelperSpread($D125))</f>
        <v>--</v>
      </c>
      <c r="H125" s="244" t="e">
        <f>_xll.qlRateHelperEarliestDate($D125)</f>
        <v>#VALUE!</v>
      </c>
      <c r="I125" s="244" t="e">
        <f>_xll.qlRateHelperMaturityDate(D125)</f>
        <v>#VALUE!</v>
      </c>
      <c r="J125" s="249" t="e">
        <f>_xll.qlRateHelperPillarDate($D125)</f>
        <v>#VALUE!</v>
      </c>
      <c r="K125" s="248" t="e">
        <v>#N/A</v>
      </c>
    </row>
    <row r="126" spans="4:11" ht="12" thickBot="1" x14ac:dyDescent="0.25">
      <c r="D126" s="250" t="e">
        <v>#N/A</v>
      </c>
      <c r="E126" s="250" t="e">
        <f>_xll.qlRateHelperQuoteName(D126)</f>
        <v>#VALUE!</v>
      </c>
      <c r="F126" s="251" t="e">
        <f>_xll.qlRateHelperRate($D126)</f>
        <v>#VALUE!</v>
      </c>
      <c r="G126" s="251" t="str">
        <f>IF(ISERROR(_xll.qlSwapRateHelperSpread($D126)),IF(ISERROR(_xll.qlFuturesRateHelperConvexityAdjustment($D126)),"--",_xll.qlFuturesRateHelperConvexityAdjustment($D126)),_xll.qlSwapRateHelperSpread($D126))</f>
        <v>--</v>
      </c>
      <c r="H126" s="252" t="e">
        <f>_xll.qlRateHelperEarliestDate($D126)</f>
        <v>#VALUE!</v>
      </c>
      <c r="I126" s="252" t="e">
        <f>_xll.qlRateHelperMaturityDate(D126)</f>
        <v>#VALUE!</v>
      </c>
      <c r="J126" s="253" t="e">
        <f>_xll.qlRateHelperPillarDate($D126)</f>
        <v>#VALUE!</v>
      </c>
      <c r="K126" s="248" t="e">
        <v>#N/A</v>
      </c>
    </row>
  </sheetData>
  <mergeCells count="1">
    <mergeCell ref="A1:B1"/>
  </mergeCells>
  <dataValidations disablePrompts="1" count="1">
    <dataValidation type="list" allowBlank="1" showInputMessage="1" showErrorMessage="1" sqref="B5 II5 SE5 ACA5 ALW5 AVS5 BFO5 BPK5 BZG5 CJC5 CSY5 DCU5 DMQ5 DWM5 EGI5 EQE5 FAA5 FJW5 FTS5 GDO5 GNK5 GXG5 HHC5 HQY5 IAU5 IKQ5 IUM5 JEI5 JOE5 JYA5 KHW5 KRS5 LBO5 LLK5 LVG5 MFC5 MOY5 MYU5 NIQ5 NSM5 OCI5 OME5 OWA5 PFW5 PPS5 PZO5 QJK5 QTG5 RDC5 RMY5 RWU5 SGQ5 SQM5 TAI5 TKE5 TUA5 UDW5 UNS5 UXO5 VHK5 VRG5 WBC5 WKY5 WUU5 B65541 II65541 SE65541 ACA65541 ALW65541 AVS65541 BFO65541 BPK65541 BZG65541 CJC65541 CSY65541 DCU65541 DMQ65541 DWM65541 EGI65541 EQE65541 FAA65541 FJW65541 FTS65541 GDO65541 GNK65541 GXG65541 HHC65541 HQY65541 IAU65541 IKQ65541 IUM65541 JEI65541 JOE65541 JYA65541 KHW65541 KRS65541 LBO65541 LLK65541 LVG65541 MFC65541 MOY65541 MYU65541 NIQ65541 NSM65541 OCI65541 OME65541 OWA65541 PFW65541 PPS65541 PZO65541 QJK65541 QTG65541 RDC65541 RMY65541 RWU65541 SGQ65541 SQM65541 TAI65541 TKE65541 TUA65541 UDW65541 UNS65541 UXO65541 VHK65541 VRG65541 WBC65541 WKY65541 WUU65541 B131077 II131077 SE131077 ACA131077 ALW131077 AVS131077 BFO131077 BPK131077 BZG131077 CJC131077 CSY131077 DCU131077 DMQ131077 DWM131077 EGI131077 EQE131077 FAA131077 FJW131077 FTS131077 GDO131077 GNK131077 GXG131077 HHC131077 HQY131077 IAU131077 IKQ131077 IUM131077 JEI131077 JOE131077 JYA131077 KHW131077 KRS131077 LBO131077 LLK131077 LVG131077 MFC131077 MOY131077 MYU131077 NIQ131077 NSM131077 OCI131077 OME131077 OWA131077 PFW131077 PPS131077 PZO131077 QJK131077 QTG131077 RDC131077 RMY131077 RWU131077 SGQ131077 SQM131077 TAI131077 TKE131077 TUA131077 UDW131077 UNS131077 UXO131077 VHK131077 VRG131077 WBC131077 WKY131077 WUU131077 B196613 II196613 SE196613 ACA196613 ALW196613 AVS196613 BFO196613 BPK196613 BZG196613 CJC196613 CSY196613 DCU196613 DMQ196613 DWM196613 EGI196613 EQE196613 FAA196613 FJW196613 FTS196613 GDO196613 GNK196613 GXG196613 HHC196613 HQY196613 IAU196613 IKQ196613 IUM196613 JEI196613 JOE196613 JYA196613 KHW196613 KRS196613 LBO196613 LLK196613 LVG196613 MFC196613 MOY196613 MYU196613 NIQ196613 NSM196613 OCI196613 OME196613 OWA196613 PFW196613 PPS196613 PZO196613 QJK196613 QTG196613 RDC196613 RMY196613 RWU196613 SGQ196613 SQM196613 TAI196613 TKE196613 TUA196613 UDW196613 UNS196613 UXO196613 VHK196613 VRG196613 WBC196613 WKY196613 WUU196613 B262149 II262149 SE262149 ACA262149 ALW262149 AVS262149 BFO262149 BPK262149 BZG262149 CJC262149 CSY262149 DCU262149 DMQ262149 DWM262149 EGI262149 EQE262149 FAA262149 FJW262149 FTS262149 GDO262149 GNK262149 GXG262149 HHC262149 HQY262149 IAU262149 IKQ262149 IUM262149 JEI262149 JOE262149 JYA262149 KHW262149 KRS262149 LBO262149 LLK262149 LVG262149 MFC262149 MOY262149 MYU262149 NIQ262149 NSM262149 OCI262149 OME262149 OWA262149 PFW262149 PPS262149 PZO262149 QJK262149 QTG262149 RDC262149 RMY262149 RWU262149 SGQ262149 SQM262149 TAI262149 TKE262149 TUA262149 UDW262149 UNS262149 UXO262149 VHK262149 VRG262149 WBC262149 WKY262149 WUU262149 B327685 II327685 SE327685 ACA327685 ALW327685 AVS327685 BFO327685 BPK327685 BZG327685 CJC327685 CSY327685 DCU327685 DMQ327685 DWM327685 EGI327685 EQE327685 FAA327685 FJW327685 FTS327685 GDO327685 GNK327685 GXG327685 HHC327685 HQY327685 IAU327685 IKQ327685 IUM327685 JEI327685 JOE327685 JYA327685 KHW327685 KRS327685 LBO327685 LLK327685 LVG327685 MFC327685 MOY327685 MYU327685 NIQ327685 NSM327685 OCI327685 OME327685 OWA327685 PFW327685 PPS327685 PZO327685 QJK327685 QTG327685 RDC327685 RMY327685 RWU327685 SGQ327685 SQM327685 TAI327685 TKE327685 TUA327685 UDW327685 UNS327685 UXO327685 VHK327685 VRG327685 WBC327685 WKY327685 WUU327685 B393221 II393221 SE393221 ACA393221 ALW393221 AVS393221 BFO393221 BPK393221 BZG393221 CJC393221 CSY393221 DCU393221 DMQ393221 DWM393221 EGI393221 EQE393221 FAA393221 FJW393221 FTS393221 GDO393221 GNK393221 GXG393221 HHC393221 HQY393221 IAU393221 IKQ393221 IUM393221 JEI393221 JOE393221 JYA393221 KHW393221 KRS393221 LBO393221 LLK393221 LVG393221 MFC393221 MOY393221 MYU393221 NIQ393221 NSM393221 OCI393221 OME393221 OWA393221 PFW393221 PPS393221 PZO393221 QJK393221 QTG393221 RDC393221 RMY393221 RWU393221 SGQ393221 SQM393221 TAI393221 TKE393221 TUA393221 UDW393221 UNS393221 UXO393221 VHK393221 VRG393221 WBC393221 WKY393221 WUU393221 B458757 II458757 SE458757 ACA458757 ALW458757 AVS458757 BFO458757 BPK458757 BZG458757 CJC458757 CSY458757 DCU458757 DMQ458757 DWM458757 EGI458757 EQE458757 FAA458757 FJW458757 FTS458757 GDO458757 GNK458757 GXG458757 HHC458757 HQY458757 IAU458757 IKQ458757 IUM458757 JEI458757 JOE458757 JYA458757 KHW458757 KRS458757 LBO458757 LLK458757 LVG458757 MFC458757 MOY458757 MYU458757 NIQ458757 NSM458757 OCI458757 OME458757 OWA458757 PFW458757 PPS458757 PZO458757 QJK458757 QTG458757 RDC458757 RMY458757 RWU458757 SGQ458757 SQM458757 TAI458757 TKE458757 TUA458757 UDW458757 UNS458757 UXO458757 VHK458757 VRG458757 WBC458757 WKY458757 WUU458757 B524293 II524293 SE524293 ACA524293 ALW524293 AVS524293 BFO524293 BPK524293 BZG524293 CJC524293 CSY524293 DCU524293 DMQ524293 DWM524293 EGI524293 EQE524293 FAA524293 FJW524293 FTS524293 GDO524293 GNK524293 GXG524293 HHC524293 HQY524293 IAU524293 IKQ524293 IUM524293 JEI524293 JOE524293 JYA524293 KHW524293 KRS524293 LBO524293 LLK524293 LVG524293 MFC524293 MOY524293 MYU524293 NIQ524293 NSM524293 OCI524293 OME524293 OWA524293 PFW524293 PPS524293 PZO524293 QJK524293 QTG524293 RDC524293 RMY524293 RWU524293 SGQ524293 SQM524293 TAI524293 TKE524293 TUA524293 UDW524293 UNS524293 UXO524293 VHK524293 VRG524293 WBC524293 WKY524293 WUU524293 B589829 II589829 SE589829 ACA589829 ALW589829 AVS589829 BFO589829 BPK589829 BZG589829 CJC589829 CSY589829 DCU589829 DMQ589829 DWM589829 EGI589829 EQE589829 FAA589829 FJW589829 FTS589829 GDO589829 GNK589829 GXG589829 HHC589829 HQY589829 IAU589829 IKQ589829 IUM589829 JEI589829 JOE589829 JYA589829 KHW589829 KRS589829 LBO589829 LLK589829 LVG589829 MFC589829 MOY589829 MYU589829 NIQ589829 NSM589829 OCI589829 OME589829 OWA589829 PFW589829 PPS589829 PZO589829 QJK589829 QTG589829 RDC589829 RMY589829 RWU589829 SGQ589829 SQM589829 TAI589829 TKE589829 TUA589829 UDW589829 UNS589829 UXO589829 VHK589829 VRG589829 WBC589829 WKY589829 WUU589829 B655365 II655365 SE655365 ACA655365 ALW655365 AVS655365 BFO655365 BPK655365 BZG655365 CJC655365 CSY655365 DCU655365 DMQ655365 DWM655365 EGI655365 EQE655365 FAA655365 FJW655365 FTS655365 GDO655365 GNK655365 GXG655365 HHC655365 HQY655365 IAU655365 IKQ655365 IUM655365 JEI655365 JOE655365 JYA655365 KHW655365 KRS655365 LBO655365 LLK655365 LVG655365 MFC655365 MOY655365 MYU655365 NIQ655365 NSM655365 OCI655365 OME655365 OWA655365 PFW655365 PPS655365 PZO655365 QJK655365 QTG655365 RDC655365 RMY655365 RWU655365 SGQ655365 SQM655365 TAI655365 TKE655365 TUA655365 UDW655365 UNS655365 UXO655365 VHK655365 VRG655365 WBC655365 WKY655365 WUU655365 B720901 II720901 SE720901 ACA720901 ALW720901 AVS720901 BFO720901 BPK720901 BZG720901 CJC720901 CSY720901 DCU720901 DMQ720901 DWM720901 EGI720901 EQE720901 FAA720901 FJW720901 FTS720901 GDO720901 GNK720901 GXG720901 HHC720901 HQY720901 IAU720901 IKQ720901 IUM720901 JEI720901 JOE720901 JYA720901 KHW720901 KRS720901 LBO720901 LLK720901 LVG720901 MFC720901 MOY720901 MYU720901 NIQ720901 NSM720901 OCI720901 OME720901 OWA720901 PFW720901 PPS720901 PZO720901 QJK720901 QTG720901 RDC720901 RMY720901 RWU720901 SGQ720901 SQM720901 TAI720901 TKE720901 TUA720901 UDW720901 UNS720901 UXO720901 VHK720901 VRG720901 WBC720901 WKY720901 WUU720901 B786437 II786437 SE786437 ACA786437 ALW786437 AVS786437 BFO786437 BPK786437 BZG786437 CJC786437 CSY786437 DCU786437 DMQ786437 DWM786437 EGI786437 EQE786437 FAA786437 FJW786437 FTS786437 GDO786437 GNK786437 GXG786437 HHC786437 HQY786437 IAU786437 IKQ786437 IUM786437 JEI786437 JOE786437 JYA786437 KHW786437 KRS786437 LBO786437 LLK786437 LVG786437 MFC786437 MOY786437 MYU786437 NIQ786437 NSM786437 OCI786437 OME786437 OWA786437 PFW786437 PPS786437 PZO786437 QJK786437 QTG786437 RDC786437 RMY786437 RWU786437 SGQ786437 SQM786437 TAI786437 TKE786437 TUA786437 UDW786437 UNS786437 UXO786437 VHK786437 VRG786437 WBC786437 WKY786437 WUU786437 B851973 II851973 SE851973 ACA851973 ALW851973 AVS851973 BFO851973 BPK851973 BZG851973 CJC851973 CSY851973 DCU851973 DMQ851973 DWM851973 EGI851973 EQE851973 FAA851973 FJW851973 FTS851973 GDO851973 GNK851973 GXG851973 HHC851973 HQY851973 IAU851973 IKQ851973 IUM851973 JEI851973 JOE851973 JYA851973 KHW851973 KRS851973 LBO851973 LLK851973 LVG851973 MFC851973 MOY851973 MYU851973 NIQ851973 NSM851973 OCI851973 OME851973 OWA851973 PFW851973 PPS851973 PZO851973 QJK851973 QTG851973 RDC851973 RMY851973 RWU851973 SGQ851973 SQM851973 TAI851973 TKE851973 TUA851973 UDW851973 UNS851973 UXO851973 VHK851973 VRG851973 WBC851973 WKY851973 WUU851973 B917509 II917509 SE917509 ACA917509 ALW917509 AVS917509 BFO917509 BPK917509 BZG917509 CJC917509 CSY917509 DCU917509 DMQ917509 DWM917509 EGI917509 EQE917509 FAA917509 FJW917509 FTS917509 GDO917509 GNK917509 GXG917509 HHC917509 HQY917509 IAU917509 IKQ917509 IUM917509 JEI917509 JOE917509 JYA917509 KHW917509 KRS917509 LBO917509 LLK917509 LVG917509 MFC917509 MOY917509 MYU917509 NIQ917509 NSM917509 OCI917509 OME917509 OWA917509 PFW917509 PPS917509 PZO917509 QJK917509 QTG917509 RDC917509 RMY917509 RWU917509 SGQ917509 SQM917509 TAI917509 TKE917509 TUA917509 UDW917509 UNS917509 UXO917509 VHK917509 VRG917509 WBC917509 WKY917509 WUU917509 B983045 II983045 SE983045 ACA983045 ALW983045 AVS983045 BFO983045 BPK983045 BZG983045 CJC983045 CSY983045 DCU983045 DMQ983045 DWM983045 EGI983045 EQE983045 FAA983045 FJW983045 FTS983045 GDO983045 GNK983045 GXG983045 HHC983045 HQY983045 IAU983045 IKQ983045 IUM983045 JEI983045 JOE983045 JYA983045 KHW983045 KRS983045 LBO983045 LLK983045 LVG983045 MFC983045 MOY983045 MYU983045 NIQ983045 NSM983045 OCI983045 OME983045 OWA983045 PFW983045 PPS983045 PZO983045 QJK983045 QTG983045 RDC983045 RMY983045 RWU983045 SGQ983045 SQM983045 TAI983045 TKE983045 TUA983045 UDW983045 UNS983045 UXO983045 VHK983045 VRG983045 WBC983045 WKY983045 WUU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0"/>
  <sheetViews>
    <sheetView zoomScaleNormal="100" workbookViewId="0">
      <selection activeCell="E3" sqref="E3"/>
    </sheetView>
  </sheetViews>
  <sheetFormatPr defaultRowHeight="11.25" x14ac:dyDescent="0.2"/>
  <cols>
    <col min="1" max="1" width="2.7109375" style="153" customWidth="1"/>
    <col min="2" max="2" width="4" style="153" bestFit="1" customWidth="1"/>
    <col min="3" max="3" width="15.140625" style="153" bestFit="1" customWidth="1"/>
    <col min="4" max="4" width="16.140625" style="153" bestFit="1" customWidth="1"/>
    <col min="5" max="5" width="20.140625" style="155" customWidth="1"/>
    <col min="6" max="6" width="17.28515625" style="153" customWidth="1"/>
    <col min="7" max="7" width="20.7109375" style="153" customWidth="1"/>
    <col min="8" max="8" width="2.7109375" style="153" customWidth="1"/>
    <col min="9" max="9" width="9.140625" style="153"/>
    <col min="10" max="10" width="19.5703125" style="153" bestFit="1" customWidth="1"/>
    <col min="11" max="11" width="26.7109375" style="153" bestFit="1" customWidth="1"/>
    <col min="12" max="12" width="19.5703125" style="153" bestFit="1" customWidth="1"/>
    <col min="13" max="13" width="22" style="153" bestFit="1" customWidth="1"/>
    <col min="14" max="16384" width="9.140625" style="153"/>
  </cols>
  <sheetData>
    <row r="1" spans="1:10" ht="11.25" customHeight="1" x14ac:dyDescent="0.2">
      <c r="A1" s="146"/>
      <c r="B1" s="147"/>
      <c r="C1" s="148" t="s">
        <v>58</v>
      </c>
      <c r="D1" s="88" t="str">
        <f>Currency&amp;"_YC"&amp;$C$1&amp;"RH"</f>
        <v>USD_YCSTDRH</v>
      </c>
      <c r="E1" s="149"/>
      <c r="F1" s="150" t="str">
        <f>$D$1&amp;"_Deposits.xml"</f>
        <v>USD_YCSTDRH_Deposits.xml</v>
      </c>
      <c r="G1" s="151"/>
      <c r="H1" s="152"/>
    </row>
    <row r="2" spans="1:10" ht="23.25" customHeight="1" x14ac:dyDescent="0.2">
      <c r="A2" s="49"/>
      <c r="B2" s="163"/>
      <c r="C2" s="163" t="s">
        <v>57</v>
      </c>
      <c r="D2" s="163" t="s">
        <v>56</v>
      </c>
      <c r="E2" s="257" t="s">
        <v>105</v>
      </c>
      <c r="F2" s="158" t="str">
        <f>IF(Serialize,_xll.ohObjectSave(F4:F8,SerializationPath&amp;F1,FileOverwrite,Serialize),"---")</f>
        <v>---</v>
      </c>
      <c r="G2" s="159" t="str">
        <f>_xll.ohRangeRetrieveError(F2)</f>
        <v/>
      </c>
      <c r="H2" s="48"/>
    </row>
    <row r="3" spans="1:10" s="156" customFormat="1" x14ac:dyDescent="0.2">
      <c r="A3" s="49"/>
      <c r="B3" s="159"/>
      <c r="C3" s="159"/>
      <c r="D3" s="159"/>
      <c r="E3" s="256" t="b">
        <v>1</v>
      </c>
      <c r="F3" s="145"/>
      <c r="G3" s="159"/>
      <c r="H3" s="48"/>
    </row>
    <row r="4" spans="1:10" ht="11.25" customHeight="1" x14ac:dyDescent="0.2">
      <c r="A4" s="49"/>
      <c r="B4" s="109" t="s">
        <v>55</v>
      </c>
      <c r="C4" s="110" t="s">
        <v>121</v>
      </c>
      <c r="D4" s="111" t="str">
        <f>Currency&amp;B4&amp;"D"&amp;QuoteSuffix</f>
        <v>USDOND_Quote</v>
      </c>
      <c r="E4" s="124" t="str">
        <f>Currency&amp;IF($B4="SW","1W",$B4)&amp;"D"&amp;LCHQuoteSuffix</f>
        <v>USDOND_LCHQuote</v>
      </c>
      <c r="F4" s="112" t="str">
        <f>_xll.qlDepositRateHelper(,IF($E$3,E4,D4),C4,Permanent,Trigger,ObjectOverwrite)</f>
        <v>obj_003b5#0001</v>
      </c>
      <c r="G4" s="160" t="str">
        <f>_xll.ohRangeRetrieveError(F4)</f>
        <v/>
      </c>
      <c r="H4" s="48"/>
    </row>
    <row r="5" spans="1:10" ht="11.25" customHeight="1" x14ac:dyDescent="0.2">
      <c r="A5" s="49"/>
      <c r="B5" s="271" t="s">
        <v>122</v>
      </c>
      <c r="C5" s="272" t="s">
        <v>121</v>
      </c>
      <c r="D5" s="273" t="str">
        <f>Currency&amp;B5&amp;"D"&amp;QuoteSuffix</f>
        <v>USDTND_Quote</v>
      </c>
      <c r="E5" s="274" t="str">
        <f>Currency&amp;IF($B5="SW","1W",$B5)&amp;"D"&amp;LCHQuoteSuffix</f>
        <v>USDTND_LCHQuote</v>
      </c>
      <c r="F5" s="275" t="str">
        <f>_xll.qlFraRateHelper(,IF($E$3,E5,D5),"1D",C5,,,Permanent,Trigger,ObjectOverwrite)</f>
        <v>obj_003b6#0017</v>
      </c>
      <c r="G5" s="276" t="str">
        <f>_xll.ohRangeRetrieveError(F5)</f>
        <v/>
      </c>
      <c r="H5" s="48"/>
    </row>
    <row r="6" spans="1:10" ht="11.25" customHeight="1" x14ac:dyDescent="0.2">
      <c r="A6" s="49"/>
      <c r="B6" s="113" t="s">
        <v>54</v>
      </c>
      <c r="C6" s="114" t="str">
        <f>Currency&amp;FamilyName&amp;B6</f>
        <v>USDLiborSW</v>
      </c>
      <c r="D6" s="115" t="str">
        <f>Currency&amp;B6&amp;"D"&amp;QuoteSuffix</f>
        <v>USDSWD_Quote</v>
      </c>
      <c r="E6" s="125" t="str">
        <f>Currency&amp;IF($B6="SW","1W",$B6)&amp;"D"&amp;LCHQuoteSuffix</f>
        <v>USD1WD_LCHQuote</v>
      </c>
      <c r="F6" s="116" t="str">
        <f>_xll.qlDepositRateHelper(,IF($E$3,E6,D6),C6,Permanent,Trigger,ObjectOverwrite)</f>
        <v>obj_003b2#0004</v>
      </c>
      <c r="G6" s="161" t="str">
        <f>_xll.ohRangeRetrieveError(F6)</f>
        <v/>
      </c>
      <c r="H6" s="48"/>
      <c r="J6" s="157"/>
    </row>
    <row r="7" spans="1:10" ht="11.25" customHeight="1" x14ac:dyDescent="0.2">
      <c r="A7" s="49"/>
      <c r="B7" s="113" t="s">
        <v>53</v>
      </c>
      <c r="C7" s="114" t="str">
        <f>Currency&amp;FamilyName&amp;B7</f>
        <v>USDLibor1M</v>
      </c>
      <c r="D7" s="115" t="str">
        <f>Currency&amp;B7&amp;"D"&amp;QuoteSuffix</f>
        <v>USD1MD_Quote</v>
      </c>
      <c r="E7" s="125" t="str">
        <f>Currency&amp;IF($B7="SW","1W",$B7)&amp;"D"&amp;LCHQuoteSuffix</f>
        <v>USD1MD_LCHQuote</v>
      </c>
      <c r="F7" s="116" t="str">
        <f>_xll.qlDepositRateHelper(,IF($E$3,E7,D7),C7,Permanent,Trigger,ObjectOverwrite)</f>
        <v>obj_003b4#0004</v>
      </c>
      <c r="G7" s="161" t="str">
        <f>_xll.ohRangeRetrieveError(F7)</f>
        <v/>
      </c>
      <c r="H7" s="48"/>
      <c r="J7" s="157"/>
    </row>
    <row r="8" spans="1:10" ht="11.25" customHeight="1" x14ac:dyDescent="0.2">
      <c r="A8" s="49"/>
      <c r="B8" s="117" t="s">
        <v>52</v>
      </c>
      <c r="C8" s="118" t="str">
        <f>Currency&amp;FamilyName&amp;B8</f>
        <v>USDLibor2M</v>
      </c>
      <c r="D8" s="98" t="str">
        <f>Currency&amp;B8&amp;"D"&amp;QuoteSuffix</f>
        <v>USD2MD_Quote</v>
      </c>
      <c r="E8" s="126" t="str">
        <f>Currency&amp;IF($B8="SW","1W",$B8)&amp;"D"&amp;LCHQuoteSuffix</f>
        <v>USD2MD_LCHQuote</v>
      </c>
      <c r="F8" s="119" t="str">
        <f>_xll.qlDepositRateHelper(,IF($E$3,E8,D8),C8,Permanent,Trigger,ObjectOverwrite)</f>
        <v>obj_003b3#0004</v>
      </c>
      <c r="G8" s="162" t="str">
        <f>_xll.ohRangeRetrieveError(F8)</f>
        <v/>
      </c>
      <c r="H8" s="48"/>
      <c r="J8" s="157"/>
    </row>
    <row r="9" spans="1:10" ht="11.25" customHeight="1" thickBot="1" x14ac:dyDescent="0.25">
      <c r="A9" s="47"/>
      <c r="B9" s="44"/>
      <c r="C9" s="92"/>
      <c r="D9" s="89"/>
      <c r="E9" s="127"/>
      <c r="F9" s="144"/>
      <c r="G9" s="93"/>
      <c r="H9" s="45"/>
      <c r="J9" s="157"/>
    </row>
    <row r="10" spans="1:10" ht="11.25" customHeight="1" x14ac:dyDescent="0.2">
      <c r="D10" s="154"/>
    </row>
  </sheetData>
  <dataValidations count="1">
    <dataValidation type="list" allowBlank="1" showInputMessage="1" showErrorMessage="1" sqref="E3">
      <formula1>"TRUE,FALSE"</formula1>
    </dataValidation>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S31"/>
  <sheetViews>
    <sheetView workbookViewId="0">
      <selection activeCell="K3" sqref="K3"/>
    </sheetView>
  </sheetViews>
  <sheetFormatPr defaultColWidth="6.28515625" defaultRowHeight="11.25" x14ac:dyDescent="0.2"/>
  <cols>
    <col min="1" max="1" width="2.7109375" style="153" customWidth="1"/>
    <col min="2" max="2" width="3" style="153" bestFit="1" customWidth="1"/>
    <col min="3" max="3" width="10.28515625" style="153" customWidth="1"/>
    <col min="4" max="4" width="6" style="153" bestFit="1" customWidth="1"/>
    <col min="5" max="5" width="7" style="153" bestFit="1" customWidth="1"/>
    <col min="6" max="6" width="10" style="153" bestFit="1" customWidth="1"/>
    <col min="7" max="7" width="19.42578125" style="153" bestFit="1" customWidth="1"/>
    <col min="8" max="8" width="13.140625" style="153" bestFit="1" customWidth="1"/>
    <col min="9" max="9" width="17.28515625" style="153" bestFit="1" customWidth="1"/>
    <col min="10" max="10" width="24.42578125" style="153" bestFit="1" customWidth="1"/>
    <col min="11" max="11" width="19.5703125" style="180" customWidth="1"/>
    <col min="12" max="12" width="18.42578125" style="153" customWidth="1"/>
    <col min="13" max="13" width="20.7109375" style="153" customWidth="1"/>
    <col min="14" max="14" width="2.7109375" style="153" customWidth="1"/>
    <col min="15" max="17" width="6.28515625" style="153"/>
    <col min="18" max="19" width="10.140625" style="153" bestFit="1" customWidth="1"/>
    <col min="20" max="16384" width="6.28515625" style="153"/>
  </cols>
  <sheetData>
    <row r="1" spans="1:19" ht="11.25" customHeight="1" x14ac:dyDescent="0.2">
      <c r="A1" s="146"/>
      <c r="B1" s="176"/>
      <c r="C1" s="151"/>
      <c r="D1" s="151"/>
      <c r="E1" s="176"/>
      <c r="F1" s="148" t="s">
        <v>51</v>
      </c>
      <c r="G1" s="148" t="str">
        <f>Currency&amp;"_YC"&amp;"STDRH"</f>
        <v>USD_YCSTDRH</v>
      </c>
      <c r="H1" s="177"/>
      <c r="I1" s="150" t="str">
        <f>$G$1&amp;"_Futures"&amp;$F$1&amp;".xml"</f>
        <v>USD_YCSTDRH_Futures3M.xml</v>
      </c>
      <c r="J1" s="147"/>
      <c r="K1" s="178"/>
      <c r="L1" s="151"/>
      <c r="M1" s="151"/>
      <c r="N1" s="152"/>
    </row>
    <row r="2" spans="1:19" ht="22.5" customHeight="1" x14ac:dyDescent="0.2">
      <c r="A2" s="51"/>
      <c r="B2" s="169" t="s">
        <v>86</v>
      </c>
      <c r="C2" s="169" t="s">
        <v>87</v>
      </c>
      <c r="D2" s="143" t="s">
        <v>70</v>
      </c>
      <c r="E2" s="170" t="s">
        <v>69</v>
      </c>
      <c r="F2" s="170" t="s">
        <v>88</v>
      </c>
      <c r="G2" s="170" t="s">
        <v>93</v>
      </c>
      <c r="H2" s="143" t="s">
        <v>57</v>
      </c>
      <c r="I2" s="143" t="s">
        <v>56</v>
      </c>
      <c r="J2" s="143" t="s">
        <v>68</v>
      </c>
      <c r="K2" s="170" t="s">
        <v>105</v>
      </c>
      <c r="L2" s="171" t="str">
        <f>IF(Serialize,_xll.ohObjectSave(L4:L15,SerializationPath&amp;I1,FileOverwrite,Serialize),"---")</f>
        <v>---</v>
      </c>
      <c r="M2" s="172" t="str">
        <f>_xll.ohRangeRetrieveError(L2)</f>
        <v/>
      </c>
      <c r="N2" s="48"/>
    </row>
    <row r="3" spans="1:19" s="156" customFormat="1" x14ac:dyDescent="0.2">
      <c r="A3" s="51"/>
      <c r="B3" s="172"/>
      <c r="C3" s="172"/>
      <c r="D3" s="172"/>
      <c r="E3" s="172"/>
      <c r="F3" s="172"/>
      <c r="G3" s="172"/>
      <c r="H3" s="172"/>
      <c r="I3" s="172"/>
      <c r="J3" s="172"/>
      <c r="K3" s="256" t="b">
        <v>1</v>
      </c>
      <c r="L3" s="172"/>
      <c r="M3" s="172"/>
      <c r="N3" s="179"/>
    </row>
    <row r="4" spans="1:19" ht="11.25" customHeight="1" x14ac:dyDescent="0.2">
      <c r="A4" s="73"/>
      <c r="B4" s="99">
        <v>3</v>
      </c>
      <c r="C4" s="99" t="s">
        <v>89</v>
      </c>
      <c r="D4" s="100" t="b">
        <v>1</v>
      </c>
      <c r="E4" s="101" t="str">
        <f t="array" ref="E4:E15">_xll.qlIMMNextCodes(_xll.qlSettingsEvaluationDate(Trigger)-1,D4:D15,Trigger)</f>
        <v>U5</v>
      </c>
      <c r="F4" s="102">
        <f>_xll.qlIMMdate(E4)</f>
        <v>42263</v>
      </c>
      <c r="G4" s="102" t="s">
        <v>123</v>
      </c>
      <c r="H4" s="100" t="str">
        <f t="shared" ref="H4:H15" si="0">PROPER(Currency)&amp;FamilyName&amp;$F$1</f>
        <v>UsdLibor3M</v>
      </c>
      <c r="I4" s="103" t="str">
        <f t="shared" ref="I4:I15" si="1">Currency&amp;"FUT"&amp;$F$1&amp;$E4&amp;QuoteSuffix</f>
        <v>USDFUT3MU5_Quote</v>
      </c>
      <c r="J4" s="166" t="str">
        <f t="shared" ref="J4:J15" si="2">Currency&amp;"FUT3M"&amp;E4&amp;"ConvAdj"&amp;QuoteSuffix</f>
        <v>USDFUT3MU5ConvAdj_Quote</v>
      </c>
      <c r="K4" s="128" t="str">
        <f>"ED"&amp;$E4&amp;LCHQuoteSuffix</f>
        <v>EDU5_LCHQuote</v>
      </c>
      <c r="L4" s="165" t="str">
        <f>_xll.qlFuturesRateHelper3(,IF($K$3,K4,I4),C4,F4,,G4,IF($K$3,0,J4),Permanent,Trigger,ObjectOverwrite)</f>
        <v>obj_003b7#0012</v>
      </c>
      <c r="M4" s="173" t="str">
        <f>_xll.ohRangeRetrieveError(L4)</f>
        <v/>
      </c>
      <c r="N4" s="48"/>
      <c r="O4" s="157"/>
      <c r="S4" s="181"/>
    </row>
    <row r="5" spans="1:19" ht="11.25" customHeight="1" x14ac:dyDescent="0.2">
      <c r="A5" s="73"/>
      <c r="B5" s="104">
        <v>6</v>
      </c>
      <c r="C5" s="104" t="s">
        <v>89</v>
      </c>
      <c r="D5" s="105" t="b">
        <v>1</v>
      </c>
      <c r="E5" s="106" t="str">
        <v>Z5</v>
      </c>
      <c r="F5" s="107">
        <f>_xll.qlIMMdate(E5)</f>
        <v>42354</v>
      </c>
      <c r="G5" s="107" t="s">
        <v>123</v>
      </c>
      <c r="H5" s="105" t="str">
        <f t="shared" si="0"/>
        <v>UsdLibor3M</v>
      </c>
      <c r="I5" s="108" t="str">
        <f t="shared" si="1"/>
        <v>USDFUT3MZ5_Quote</v>
      </c>
      <c r="J5" s="167" t="str">
        <f t="shared" si="2"/>
        <v>USDFUT3MZ5ConvAdj_Quote</v>
      </c>
      <c r="K5" s="129" t="str">
        <f>"ED"&amp;$E5&amp;LCHQuoteSuffix</f>
        <v>EDZ5_LCHQuote</v>
      </c>
      <c r="L5" s="135" t="str">
        <f>_xll.qlFuturesRateHelper3(,IF($K$3,K5,I5),C5,F5,,G5,IF($K$3,0,J5),Permanent,Trigger,ObjectOverwrite)</f>
        <v>obj_003c2#0003</v>
      </c>
      <c r="M5" s="174" t="str">
        <f>_xll.ohRangeRetrieveError(L5)</f>
        <v/>
      </c>
      <c r="N5" s="48"/>
      <c r="O5" s="157"/>
      <c r="S5" s="181"/>
    </row>
    <row r="6" spans="1:19" ht="11.25" customHeight="1" x14ac:dyDescent="0.2">
      <c r="A6" s="73"/>
      <c r="B6" s="104">
        <v>9</v>
      </c>
      <c r="C6" s="104" t="s">
        <v>89</v>
      </c>
      <c r="D6" s="105" t="b">
        <v>1</v>
      </c>
      <c r="E6" s="106" t="str">
        <v>H6</v>
      </c>
      <c r="F6" s="107">
        <f>_xll.qlIMMdate(E6)</f>
        <v>42445</v>
      </c>
      <c r="G6" s="107" t="s">
        <v>123</v>
      </c>
      <c r="H6" s="105" t="str">
        <f t="shared" si="0"/>
        <v>UsdLibor3M</v>
      </c>
      <c r="I6" s="108" t="str">
        <f t="shared" si="1"/>
        <v>USDFUT3MH6_Quote</v>
      </c>
      <c r="J6" s="167" t="str">
        <f t="shared" ref="J6:J15" si="3">Currency&amp;"FUT3M"&amp;E6&amp;"ConvAdj"&amp;QuoteSuffix</f>
        <v>USDFUT3MH6ConvAdj_Quote</v>
      </c>
      <c r="K6" s="129" t="str">
        <f>"ED"&amp;$E6&amp;LCHQuoteSuffix</f>
        <v>EDH6_LCHQuote</v>
      </c>
      <c r="L6" s="135" t="str">
        <f>_xll.qlFuturesRateHelper3(,IF($K$3,K6,I6),C6,F6,,G6,IF($K$3,0,J6),Permanent,Trigger,ObjectOverwrite)</f>
        <v>obj_003c1#0003</v>
      </c>
      <c r="M6" s="174" t="str">
        <f>_xll.ohRangeRetrieveError(L6)</f>
        <v/>
      </c>
      <c r="N6" s="48"/>
      <c r="O6" s="157"/>
      <c r="S6" s="181"/>
    </row>
    <row r="7" spans="1:19" ht="11.25" customHeight="1" x14ac:dyDescent="0.2">
      <c r="A7" s="73"/>
      <c r="B7" s="104">
        <v>12</v>
      </c>
      <c r="C7" s="104" t="s">
        <v>89</v>
      </c>
      <c r="D7" s="105" t="b">
        <v>1</v>
      </c>
      <c r="E7" s="106" t="str">
        <v>M6</v>
      </c>
      <c r="F7" s="107">
        <f>_xll.qlIMMdate(E7)</f>
        <v>42536</v>
      </c>
      <c r="G7" s="107" t="s">
        <v>123</v>
      </c>
      <c r="H7" s="105" t="str">
        <f t="shared" si="0"/>
        <v>UsdLibor3M</v>
      </c>
      <c r="I7" s="108" t="str">
        <f t="shared" si="1"/>
        <v>USDFUT3MM6_Quote</v>
      </c>
      <c r="J7" s="167" t="str">
        <f t="shared" si="3"/>
        <v>USDFUT3MM6ConvAdj_Quote</v>
      </c>
      <c r="K7" s="129" t="str">
        <f>"ED"&amp;$E7&amp;LCHQuoteSuffix</f>
        <v>EDM6_LCHQuote</v>
      </c>
      <c r="L7" s="135" t="str">
        <f>_xll.qlFuturesRateHelper3(,IF($K$3,K7,I7),C7,F7,,G7,IF($K$3,0,J7),Permanent,Trigger,ObjectOverwrite)</f>
        <v>obj_003b9#0003</v>
      </c>
      <c r="M7" s="174" t="str">
        <f>_xll.ohRangeRetrieveError(L7)</f>
        <v/>
      </c>
      <c r="N7" s="48"/>
      <c r="O7" s="157"/>
      <c r="S7" s="181"/>
    </row>
    <row r="8" spans="1:19" ht="11.25" customHeight="1" x14ac:dyDescent="0.2">
      <c r="A8" s="73"/>
      <c r="B8" s="104">
        <v>15</v>
      </c>
      <c r="C8" s="104" t="s">
        <v>89</v>
      </c>
      <c r="D8" s="105" t="b">
        <v>1</v>
      </c>
      <c r="E8" s="106" t="str">
        <v>U6</v>
      </c>
      <c r="F8" s="107">
        <f>_xll.qlIMMdate(E8)</f>
        <v>42634</v>
      </c>
      <c r="G8" s="107" t="s">
        <v>123</v>
      </c>
      <c r="H8" s="105" t="str">
        <f t="shared" si="0"/>
        <v>UsdLibor3M</v>
      </c>
      <c r="I8" s="108" t="str">
        <f t="shared" si="1"/>
        <v>USDFUT3MU6_Quote</v>
      </c>
      <c r="J8" s="167" t="str">
        <f t="shared" si="3"/>
        <v>USDFUT3MU6ConvAdj_Quote</v>
      </c>
      <c r="K8" s="129" t="str">
        <f>"ED"&amp;$E8&amp;LCHQuoteSuffix</f>
        <v>EDU6_LCHQuote</v>
      </c>
      <c r="L8" s="135" t="str">
        <f>_xll.qlFuturesRateHelper3(,IF($K$3,K8,I8),C8,F8,,G8,IF($K$3,0,J8),Permanent,Trigger,ObjectOverwrite)</f>
        <v>obj_003bf#0003</v>
      </c>
      <c r="M8" s="174" t="str">
        <f>_xll.ohRangeRetrieveError(L8)</f>
        <v/>
      </c>
      <c r="N8" s="48"/>
      <c r="O8" s="157"/>
      <c r="S8" s="181"/>
    </row>
    <row r="9" spans="1:19" ht="11.25" customHeight="1" x14ac:dyDescent="0.2">
      <c r="A9" s="73"/>
      <c r="B9" s="104">
        <v>18</v>
      </c>
      <c r="C9" s="104" t="s">
        <v>89</v>
      </c>
      <c r="D9" s="105" t="b">
        <v>1</v>
      </c>
      <c r="E9" s="106" t="str">
        <v>Z6</v>
      </c>
      <c r="F9" s="107">
        <f>_xll.qlIMMdate(E9)</f>
        <v>42725</v>
      </c>
      <c r="G9" s="107" t="s">
        <v>123</v>
      </c>
      <c r="H9" s="105" t="str">
        <f t="shared" si="0"/>
        <v>UsdLibor3M</v>
      </c>
      <c r="I9" s="108" t="str">
        <f t="shared" si="1"/>
        <v>USDFUT3MZ6_Quote</v>
      </c>
      <c r="J9" s="167" t="str">
        <f t="shared" si="3"/>
        <v>USDFUT3MZ6ConvAdj_Quote</v>
      </c>
      <c r="K9" s="129" t="str">
        <f>"ED"&amp;$E9&amp;LCHQuoteSuffix</f>
        <v>EDZ6_LCHQuote</v>
      </c>
      <c r="L9" s="135" t="str">
        <f>_xll.qlFuturesRateHelper3(,IF($K$3,K9,I9),C9,F9,,G9,IF($K$3,0,J9),Permanent,Trigger,ObjectOverwrite)</f>
        <v>obj_003b8#0003</v>
      </c>
      <c r="M9" s="174" t="str">
        <f>_xll.ohRangeRetrieveError(L9)</f>
        <v/>
      </c>
      <c r="N9" s="48"/>
      <c r="O9" s="157"/>
      <c r="S9" s="181"/>
    </row>
    <row r="10" spans="1:19" ht="11.25" customHeight="1" x14ac:dyDescent="0.2">
      <c r="A10" s="73"/>
      <c r="B10" s="104">
        <v>21</v>
      </c>
      <c r="C10" s="104" t="s">
        <v>89</v>
      </c>
      <c r="D10" s="105" t="b">
        <v>1</v>
      </c>
      <c r="E10" s="106" t="str">
        <v>H7</v>
      </c>
      <c r="F10" s="107">
        <f>_xll.qlIMMdate(E10)</f>
        <v>42809</v>
      </c>
      <c r="G10" s="107" t="s">
        <v>123</v>
      </c>
      <c r="H10" s="105" t="str">
        <f t="shared" si="0"/>
        <v>UsdLibor3M</v>
      </c>
      <c r="I10" s="108" t="str">
        <f t="shared" si="1"/>
        <v>USDFUT3MH7_Quote</v>
      </c>
      <c r="J10" s="167" t="str">
        <f t="shared" si="3"/>
        <v>USDFUT3MH7ConvAdj_Quote</v>
      </c>
      <c r="K10" s="129" t="str">
        <f>"ED"&amp;$E10&amp;LCHQuoteSuffix</f>
        <v>EDH7_LCHQuote</v>
      </c>
      <c r="L10" s="135" t="str">
        <f>_xll.qlFuturesRateHelper3(,IF($K$3,K10,I10),C10,F10,,G10,IF($K$3,0,J10),Permanent,Trigger,ObjectOverwrite)</f>
        <v>obj_003be#0003</v>
      </c>
      <c r="M10" s="174" t="str">
        <f>_xll.ohRangeRetrieveError(L10)</f>
        <v/>
      </c>
      <c r="N10" s="48"/>
      <c r="O10" s="157"/>
    </row>
    <row r="11" spans="1:19" ht="11.25" customHeight="1" x14ac:dyDescent="0.2">
      <c r="A11" s="73"/>
      <c r="B11" s="104">
        <v>24</v>
      </c>
      <c r="C11" s="104" t="s">
        <v>89</v>
      </c>
      <c r="D11" s="105" t="b">
        <v>1</v>
      </c>
      <c r="E11" s="106" t="str">
        <v>M7</v>
      </c>
      <c r="F11" s="107">
        <f>_xll.qlIMMdate(E11)</f>
        <v>42907</v>
      </c>
      <c r="G11" s="107" t="s">
        <v>123</v>
      </c>
      <c r="H11" s="105" t="str">
        <f t="shared" si="0"/>
        <v>UsdLibor3M</v>
      </c>
      <c r="I11" s="108" t="str">
        <f t="shared" si="1"/>
        <v>USDFUT3MM7_Quote</v>
      </c>
      <c r="J11" s="167" t="str">
        <f t="shared" si="3"/>
        <v>USDFUT3MM7ConvAdj_Quote</v>
      </c>
      <c r="K11" s="129" t="str">
        <f>"ED"&amp;$E11&amp;LCHQuoteSuffix</f>
        <v>EDM7_LCHQuote</v>
      </c>
      <c r="L11" s="135" t="str">
        <f>_xll.qlFuturesRateHelper3(,IF($K$3,K11,I11),C11,F11,,G11,IF($K$3,0,J11),Permanent,Trigger,ObjectOverwrite)</f>
        <v>obj_003c0#0003</v>
      </c>
      <c r="M11" s="174" t="str">
        <f>_xll.ohRangeRetrieveError(L11)</f>
        <v/>
      </c>
      <c r="N11" s="48"/>
      <c r="O11" s="157"/>
    </row>
    <row r="12" spans="1:19" ht="11.25" customHeight="1" x14ac:dyDescent="0.2">
      <c r="A12" s="73"/>
      <c r="B12" s="104">
        <v>27</v>
      </c>
      <c r="C12" s="104" t="s">
        <v>89</v>
      </c>
      <c r="D12" s="105" t="b">
        <v>1</v>
      </c>
      <c r="E12" s="106" t="str">
        <v>U7</v>
      </c>
      <c r="F12" s="107">
        <f>_xll.qlIMMdate(E12)</f>
        <v>42998</v>
      </c>
      <c r="G12" s="107" t="s">
        <v>123</v>
      </c>
      <c r="H12" s="105" t="str">
        <f t="shared" si="0"/>
        <v>UsdLibor3M</v>
      </c>
      <c r="I12" s="108" t="str">
        <f t="shared" si="1"/>
        <v>USDFUT3MU7_Quote</v>
      </c>
      <c r="J12" s="167" t="str">
        <f t="shared" si="3"/>
        <v>USDFUT3MU7ConvAdj_Quote</v>
      </c>
      <c r="K12" s="129" t="str">
        <f>"ED"&amp;$E12&amp;LCHQuoteSuffix</f>
        <v>EDU7_LCHQuote</v>
      </c>
      <c r="L12" s="135" t="str">
        <f>_xll.qlFuturesRateHelper3(,IF($K$3,K12,I12),C12,F12,,G12,IF($K$3,0,J12),Permanent,Trigger,ObjectOverwrite)</f>
        <v>obj_003ba#0003</v>
      </c>
      <c r="M12" s="174" t="str">
        <f>_xll.ohRangeRetrieveError(L12)</f>
        <v/>
      </c>
      <c r="N12" s="48"/>
      <c r="O12" s="157"/>
    </row>
    <row r="13" spans="1:19" ht="11.25" customHeight="1" x14ac:dyDescent="0.2">
      <c r="A13" s="73"/>
      <c r="B13" s="104">
        <v>30</v>
      </c>
      <c r="C13" s="104" t="s">
        <v>89</v>
      </c>
      <c r="D13" s="105" t="b">
        <v>1</v>
      </c>
      <c r="E13" s="106" t="str">
        <v>Z7</v>
      </c>
      <c r="F13" s="107">
        <f>_xll.qlIMMdate(E13)</f>
        <v>43089</v>
      </c>
      <c r="G13" s="107" t="s">
        <v>123</v>
      </c>
      <c r="H13" s="105" t="str">
        <f t="shared" si="0"/>
        <v>UsdLibor3M</v>
      </c>
      <c r="I13" s="108" t="str">
        <f t="shared" si="1"/>
        <v>USDFUT3MZ7_Quote</v>
      </c>
      <c r="J13" s="167" t="str">
        <f t="shared" si="3"/>
        <v>USDFUT3MZ7ConvAdj_Quote</v>
      </c>
      <c r="K13" s="129" t="str">
        <f>"ED"&amp;$E13&amp;LCHQuoteSuffix</f>
        <v>EDZ7_LCHQuote</v>
      </c>
      <c r="L13" s="135" t="str">
        <f>_xll.qlFuturesRateHelper3(,IF($K$3,K13,I13),C13,F13,,G13,IF($K$3,0,J13),Permanent,Trigger,ObjectOverwrite)</f>
        <v>obj_003bd#0003</v>
      </c>
      <c r="M13" s="174" t="str">
        <f>_xll.ohRangeRetrieveError(L13)</f>
        <v/>
      </c>
      <c r="N13" s="48"/>
      <c r="O13" s="157"/>
    </row>
    <row r="14" spans="1:19" ht="11.25" customHeight="1" x14ac:dyDescent="0.2">
      <c r="A14" s="73"/>
      <c r="B14" s="104">
        <v>33</v>
      </c>
      <c r="C14" s="104" t="s">
        <v>89</v>
      </c>
      <c r="D14" s="105" t="b">
        <v>1</v>
      </c>
      <c r="E14" s="106" t="str">
        <v>H8</v>
      </c>
      <c r="F14" s="107">
        <f>_xll.qlIMMdate(E14)</f>
        <v>43180</v>
      </c>
      <c r="G14" s="107" t="s">
        <v>123</v>
      </c>
      <c r="H14" s="105" t="str">
        <f t="shared" si="0"/>
        <v>UsdLibor3M</v>
      </c>
      <c r="I14" s="108" t="str">
        <f t="shared" si="1"/>
        <v>USDFUT3MH8_Quote</v>
      </c>
      <c r="J14" s="167" t="str">
        <f t="shared" si="3"/>
        <v>USDFUT3MH8ConvAdj_Quote</v>
      </c>
      <c r="K14" s="129" t="str">
        <f>"ED"&amp;$E14&amp;LCHQuoteSuffix</f>
        <v>EDH8_LCHQuote</v>
      </c>
      <c r="L14" s="135" t="str">
        <f>_xll.qlFuturesRateHelper3(,IF($K$3,K14,I14),C14,F14,,G14,IF($K$3,0,J14),Permanent,Trigger,ObjectOverwrite)</f>
        <v>obj_003bc#0003</v>
      </c>
      <c r="M14" s="174" t="str">
        <f>_xll.ohRangeRetrieveError(L14)</f>
        <v/>
      </c>
      <c r="N14" s="48"/>
      <c r="O14" s="157"/>
    </row>
    <row r="15" spans="1:19" ht="11.25" customHeight="1" x14ac:dyDescent="0.2">
      <c r="A15" s="73"/>
      <c r="B15" s="74">
        <v>36</v>
      </c>
      <c r="C15" s="74" t="s">
        <v>89</v>
      </c>
      <c r="D15" s="75" t="b">
        <v>1</v>
      </c>
      <c r="E15" s="76" t="str">
        <v>M8</v>
      </c>
      <c r="F15" s="97">
        <f>_xll.qlIMMdate(E15)</f>
        <v>43271</v>
      </c>
      <c r="G15" s="97" t="s">
        <v>123</v>
      </c>
      <c r="H15" s="75" t="str">
        <f t="shared" si="0"/>
        <v>UsdLibor3M</v>
      </c>
      <c r="I15" s="77" t="str">
        <f t="shared" si="1"/>
        <v>USDFUT3MM8_Quote</v>
      </c>
      <c r="J15" s="168" t="str">
        <f t="shared" si="3"/>
        <v>USDFUT3MM8ConvAdj_Quote</v>
      </c>
      <c r="K15" s="164" t="str">
        <f>"ED"&amp;$E15&amp;LCHQuoteSuffix</f>
        <v>EDM8_LCHQuote</v>
      </c>
      <c r="L15" s="136" t="str">
        <f>_xll.qlFuturesRateHelper3(,IF($K$3,K15,I15),C15,F15,,G15,IF($K$3,0,J15),Permanent,Trigger,ObjectOverwrite)</f>
        <v>obj_003bb#0003</v>
      </c>
      <c r="M15" s="175" t="str">
        <f>_xll.ohRangeRetrieveError(L15)</f>
        <v/>
      </c>
      <c r="N15" s="48"/>
      <c r="O15" s="157"/>
    </row>
    <row r="16" spans="1:19" ht="11.25" customHeight="1" thickBot="1" x14ac:dyDescent="0.25">
      <c r="A16" s="78"/>
      <c r="B16" s="79"/>
      <c r="C16" s="79"/>
      <c r="D16" s="79"/>
      <c r="E16" s="79"/>
      <c r="F16" s="79"/>
      <c r="G16" s="79"/>
      <c r="H16" s="79"/>
      <c r="I16" s="79"/>
      <c r="J16" s="79"/>
      <c r="K16" s="130"/>
      <c r="L16" s="79"/>
      <c r="M16" s="79"/>
      <c r="N16" s="45"/>
    </row>
    <row r="23" spans="7:11" x14ac:dyDescent="0.2">
      <c r="G23" s="238"/>
      <c r="H23" s="238"/>
      <c r="I23" s="239"/>
      <c r="K23" s="239"/>
    </row>
    <row r="24" spans="7:11" x14ac:dyDescent="0.2">
      <c r="G24" s="238"/>
      <c r="H24" s="238"/>
      <c r="I24" s="239"/>
      <c r="K24" s="239"/>
    </row>
    <row r="25" spans="7:11" x14ac:dyDescent="0.2">
      <c r="G25" s="238"/>
      <c r="H25" s="238"/>
      <c r="I25" s="239"/>
      <c r="K25" s="239"/>
    </row>
    <row r="26" spans="7:11" x14ac:dyDescent="0.2">
      <c r="G26" s="238"/>
      <c r="H26" s="238"/>
      <c r="I26" s="239"/>
      <c r="K26" s="239"/>
    </row>
    <row r="27" spans="7:11" x14ac:dyDescent="0.2">
      <c r="G27" s="238"/>
      <c r="H27" s="238"/>
      <c r="I27" s="239"/>
      <c r="K27" s="239"/>
    </row>
    <row r="28" spans="7:11" x14ac:dyDescent="0.2">
      <c r="G28" s="238"/>
      <c r="H28" s="238"/>
      <c r="I28" s="239"/>
      <c r="K28" s="239"/>
    </row>
    <row r="29" spans="7:11" x14ac:dyDescent="0.2">
      <c r="G29" s="238"/>
      <c r="H29" s="238"/>
      <c r="I29" s="239"/>
      <c r="K29" s="239"/>
    </row>
    <row r="30" spans="7:11" x14ac:dyDescent="0.2">
      <c r="G30" s="238"/>
      <c r="H30" s="238"/>
      <c r="I30" s="239"/>
      <c r="K30" s="239"/>
    </row>
    <row r="31" spans="7:11" x14ac:dyDescent="0.2">
      <c r="K31" s="240"/>
    </row>
  </sheetData>
  <dataValidations count="2">
    <dataValidation type="list" allowBlank="1" showInputMessage="1" showErrorMessage="1" sqref="C18 G4:G15">
      <formula1>"Actual/Actual (ISDA),Actual/360,30/360 (Bond Basis),30E/360 (Eurobond Basis),Actual/365 (Fixed),Actual/Actual (ISMA),Actual/Actual (AFB),1/1,30/360 (Italian),Simple"</formula1>
    </dataValidation>
    <dataValidation type="list" allowBlank="1" showInputMessage="1" showErrorMessage="1" sqref="K3">
      <formula1>"TRUE,FALSE"</formula1>
    </dataValidation>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19"/>
  <sheetViews>
    <sheetView workbookViewId="0">
      <selection activeCell="L3" sqref="L3"/>
    </sheetView>
  </sheetViews>
  <sheetFormatPr defaultRowHeight="11.25" x14ac:dyDescent="0.2"/>
  <cols>
    <col min="1" max="1" width="2.7109375" style="153" customWidth="1"/>
    <col min="2" max="2" width="6" style="153" bestFit="1" customWidth="1"/>
    <col min="3" max="3" width="6" style="153" customWidth="1"/>
    <col min="4" max="4" width="4" style="153" bestFit="1" customWidth="1"/>
    <col min="5" max="6" width="3" style="153" bestFit="1" customWidth="1"/>
    <col min="7" max="7" width="11" style="153" bestFit="1" customWidth="1"/>
    <col min="8" max="9" width="19.28515625" style="153" bestFit="1" customWidth="1"/>
    <col min="10" max="10" width="8" style="153" bestFit="1" customWidth="1"/>
    <col min="11" max="11" width="17.28515625" style="153" bestFit="1" customWidth="1"/>
    <col min="12" max="12" width="18.42578125" style="180" customWidth="1"/>
    <col min="13" max="13" width="16.42578125" style="180" customWidth="1"/>
    <col min="14" max="14" width="20.7109375" style="153" customWidth="1"/>
    <col min="15" max="15" width="2.7109375" style="153" customWidth="1"/>
    <col min="16" max="16" width="2.5703125" style="153" customWidth="1"/>
    <col min="17" max="17" width="4" style="153" bestFit="1" customWidth="1"/>
    <col min="18" max="19" width="3" style="153" bestFit="1" customWidth="1"/>
    <col min="20" max="16384" width="9.140625" style="153"/>
  </cols>
  <sheetData>
    <row r="1" spans="1:15" ht="11.25" customHeight="1" x14ac:dyDescent="0.2">
      <c r="A1" s="49"/>
      <c r="B1" s="46"/>
      <c r="C1" s="50"/>
      <c r="D1" s="50"/>
      <c r="E1" s="50"/>
      <c r="F1" s="50"/>
      <c r="G1" s="50"/>
      <c r="H1" s="50"/>
      <c r="I1" s="50"/>
      <c r="J1" s="46" t="s">
        <v>51</v>
      </c>
      <c r="K1" s="46" t="str">
        <f>Currency&amp;"_YC"&amp;"STDRH"</f>
        <v>USD_YCSTDRH</v>
      </c>
      <c r="L1" s="4"/>
      <c r="M1" s="85" t="str">
        <f>K1&amp;"_Swaps.xml"</f>
        <v>USD_YCSTDRH_Swaps.xml</v>
      </c>
      <c r="N1" s="50"/>
      <c r="O1" s="86"/>
    </row>
    <row r="2" spans="1:15" ht="25.5" customHeight="1" x14ac:dyDescent="0.2">
      <c r="A2" s="49"/>
      <c r="B2" s="143" t="s">
        <v>90</v>
      </c>
      <c r="C2" s="143" t="s">
        <v>77</v>
      </c>
      <c r="D2" s="143"/>
      <c r="E2" s="143"/>
      <c r="F2" s="143"/>
      <c r="G2" s="143" t="s">
        <v>76</v>
      </c>
      <c r="H2" s="143" t="s">
        <v>75</v>
      </c>
      <c r="I2" s="143" t="s">
        <v>74</v>
      </c>
      <c r="J2" s="143" t="s">
        <v>73</v>
      </c>
      <c r="K2" s="143" t="s">
        <v>56</v>
      </c>
      <c r="L2" s="170" t="s">
        <v>105</v>
      </c>
      <c r="M2" s="171" t="str">
        <f>IF(Serialize,_xll.ohObjectSave(M3:M18,SerializationPath&amp;M1,FileOverwrite,Serialize),"---")</f>
        <v>---</v>
      </c>
      <c r="N2" s="182" t="str">
        <f>_xll.ohRangeRetrieveError(M2)</f>
        <v/>
      </c>
      <c r="O2" s="86"/>
    </row>
    <row r="3" spans="1:15" ht="11.25" customHeight="1" x14ac:dyDescent="0.2">
      <c r="A3" s="51"/>
      <c r="B3" s="182"/>
      <c r="C3" s="182"/>
      <c r="D3" s="182"/>
      <c r="E3" s="182"/>
      <c r="F3" s="182"/>
      <c r="G3" s="182"/>
      <c r="H3" s="182"/>
      <c r="I3" s="182"/>
      <c r="J3" s="182"/>
      <c r="K3" s="182"/>
      <c r="L3" s="256" t="b">
        <v>1</v>
      </c>
      <c r="M3" s="87" t="str">
        <f>_xll.qlIborIndex(,"Libor","3M",2,Currency,Calendar,"mf",TRUE,"actual/360",,Permanent,Trigger,ObjectOverwrite)</f>
        <v>obj_003b1#0022</v>
      </c>
      <c r="N3" s="183" t="str">
        <f>_xll.ohRangeRetrieveError(M3)</f>
        <v/>
      </c>
      <c r="O3" s="86"/>
    </row>
    <row r="4" spans="1:15" ht="11.25" customHeight="1" x14ac:dyDescent="0.2">
      <c r="A4" s="49"/>
      <c r="B4" s="120">
        <v>2</v>
      </c>
      <c r="C4" s="120" t="s">
        <v>72</v>
      </c>
      <c r="D4" s="120" t="s">
        <v>14</v>
      </c>
      <c r="E4" s="120" t="s">
        <v>120</v>
      </c>
      <c r="F4" s="120" t="s">
        <v>124</v>
      </c>
      <c r="G4" s="105" t="str">
        <f t="shared" ref="G4:G18" si="0">IF(UPPER(LEFT($E4))="A","Annual",IF(UPPER(LEFT($E4))="S","Semiannual","--"))</f>
        <v>Annual</v>
      </c>
      <c r="H4" s="105" t="s">
        <v>71</v>
      </c>
      <c r="I4" s="105" t="s">
        <v>123</v>
      </c>
      <c r="J4" s="121">
        <v>0</v>
      </c>
      <c r="K4" s="131" t="str">
        <f t="shared" ref="K4:K18" si="1">Currency&amp;$E4&amp;$F4&amp;$D4&amp;QuoteSuffix</f>
        <v>USDAM3L4Y_Quote</v>
      </c>
      <c r="L4" s="254" t="str">
        <f t="shared" ref="L4:L18" si="2">Currency&amp;$E4&amp;$F4&amp;$D4&amp;LCHQuoteSuffix</f>
        <v>USDAM3L4Y_LCHQuote</v>
      </c>
      <c r="M4" s="133" t="str">
        <f>_xll.qlSwapRateHelper2(,IF($L$3,L4,$K4),B4,$D4,Calendar,$G4,$H4,$I4,$M$3,$J4,C4,,,,Permanent,Trigger,ObjectOverwrite)</f>
        <v>obj_003cd#0008</v>
      </c>
      <c r="N4" s="184" t="str">
        <f>_xll.ohRangeRetrieveError(M4)</f>
        <v/>
      </c>
      <c r="O4" s="86"/>
    </row>
    <row r="5" spans="1:15" ht="11.25" customHeight="1" x14ac:dyDescent="0.2">
      <c r="A5" s="49"/>
      <c r="B5" s="120">
        <v>2</v>
      </c>
      <c r="C5" s="120" t="s">
        <v>72</v>
      </c>
      <c r="D5" s="120" t="s">
        <v>13</v>
      </c>
      <c r="E5" s="120" t="s">
        <v>120</v>
      </c>
      <c r="F5" s="120" t="s">
        <v>124</v>
      </c>
      <c r="G5" s="105" t="str">
        <f t="shared" si="0"/>
        <v>Annual</v>
      </c>
      <c r="H5" s="105" t="s">
        <v>71</v>
      </c>
      <c r="I5" s="105" t="s">
        <v>123</v>
      </c>
      <c r="J5" s="121">
        <v>0</v>
      </c>
      <c r="K5" s="131" t="str">
        <f t="shared" si="1"/>
        <v>USDAM3L5Y_Quote</v>
      </c>
      <c r="L5" s="254" t="str">
        <f t="shared" si="2"/>
        <v>USDAM3L5Y_LCHQuote</v>
      </c>
      <c r="M5" s="133" t="str">
        <f>_xll.qlSwapRateHelper2(,IF($L$3,L5,$K5),B5,$D5,Calendar,$G5,$H5,$I5,$M$3,$J5,C5,,,,Permanent,Trigger,ObjectOverwrite)</f>
        <v>obj_003c7#0006</v>
      </c>
      <c r="N5" s="184" t="str">
        <f>_xll.ohRangeRetrieveError(M5)</f>
        <v/>
      </c>
      <c r="O5" s="86"/>
    </row>
    <row r="6" spans="1:15" ht="11.25" customHeight="1" x14ac:dyDescent="0.2">
      <c r="A6" s="49"/>
      <c r="B6" s="120">
        <v>2</v>
      </c>
      <c r="C6" s="120" t="s">
        <v>72</v>
      </c>
      <c r="D6" s="120" t="s">
        <v>12</v>
      </c>
      <c r="E6" s="120" t="s">
        <v>120</v>
      </c>
      <c r="F6" s="120" t="s">
        <v>124</v>
      </c>
      <c r="G6" s="105" t="str">
        <f t="shared" si="0"/>
        <v>Annual</v>
      </c>
      <c r="H6" s="105" t="s">
        <v>71</v>
      </c>
      <c r="I6" s="105" t="s">
        <v>123</v>
      </c>
      <c r="J6" s="121">
        <v>0</v>
      </c>
      <c r="K6" s="131" t="str">
        <f t="shared" si="1"/>
        <v>USDAM3L6Y_Quote</v>
      </c>
      <c r="L6" s="254" t="str">
        <f t="shared" si="2"/>
        <v>USDAM3L6Y_LCHQuote</v>
      </c>
      <c r="M6" s="133" t="str">
        <f>_xll.qlSwapRateHelper2(,IF($L$3,L6,$K6),B6,$D6,Calendar,$G6,$H6,$I6,$M$3,$J6,C6,,,,Permanent,Trigger,ObjectOverwrite)</f>
        <v>obj_003cb#0006</v>
      </c>
      <c r="N6" s="184" t="str">
        <f>_xll.ohRangeRetrieveError(M6)</f>
        <v/>
      </c>
      <c r="O6" s="86"/>
    </row>
    <row r="7" spans="1:15" ht="11.25" customHeight="1" x14ac:dyDescent="0.2">
      <c r="A7" s="49"/>
      <c r="B7" s="120">
        <v>2</v>
      </c>
      <c r="C7" s="120" t="s">
        <v>72</v>
      </c>
      <c r="D7" s="120" t="s">
        <v>11</v>
      </c>
      <c r="E7" s="120" t="s">
        <v>120</v>
      </c>
      <c r="F7" s="120" t="s">
        <v>124</v>
      </c>
      <c r="G7" s="105" t="str">
        <f t="shared" si="0"/>
        <v>Annual</v>
      </c>
      <c r="H7" s="105" t="s">
        <v>71</v>
      </c>
      <c r="I7" s="105" t="s">
        <v>123</v>
      </c>
      <c r="J7" s="121">
        <v>0</v>
      </c>
      <c r="K7" s="131" t="str">
        <f t="shared" si="1"/>
        <v>USDAM3L7Y_Quote</v>
      </c>
      <c r="L7" s="254" t="str">
        <f t="shared" si="2"/>
        <v>USDAM3L7Y_LCHQuote</v>
      </c>
      <c r="M7" s="133" t="str">
        <f>_xll.qlSwapRateHelper2(,IF($L$3,L7,$K7),B7,$D7,Calendar,$G7,$H7,$I7,$M$3,$J7,C7,,,,Permanent,Trigger,ObjectOverwrite)</f>
        <v>obj_003cf#0006</v>
      </c>
      <c r="N7" s="184" t="str">
        <f>_xll.ohRangeRetrieveError(M7)</f>
        <v/>
      </c>
      <c r="O7" s="86"/>
    </row>
    <row r="8" spans="1:15" ht="11.25" customHeight="1" x14ac:dyDescent="0.2">
      <c r="A8" s="49"/>
      <c r="B8" s="120">
        <v>2</v>
      </c>
      <c r="C8" s="120" t="s">
        <v>72</v>
      </c>
      <c r="D8" s="120" t="s">
        <v>10</v>
      </c>
      <c r="E8" s="120" t="s">
        <v>120</v>
      </c>
      <c r="F8" s="120" t="s">
        <v>124</v>
      </c>
      <c r="G8" s="105" t="str">
        <f t="shared" si="0"/>
        <v>Annual</v>
      </c>
      <c r="H8" s="105" t="s">
        <v>71</v>
      </c>
      <c r="I8" s="105" t="s">
        <v>123</v>
      </c>
      <c r="J8" s="121">
        <v>0</v>
      </c>
      <c r="K8" s="131" t="str">
        <f t="shared" si="1"/>
        <v>USDAM3L8Y_Quote</v>
      </c>
      <c r="L8" s="254" t="str">
        <f t="shared" si="2"/>
        <v>USDAM3L8Y_LCHQuote</v>
      </c>
      <c r="M8" s="133" t="str">
        <f>_xll.qlSwapRateHelper2(,IF($L$3,L8,$K8),B8,$D8,Calendar,$G8,$H8,$I8,$M$3,$J8,C8,,,,Permanent,Trigger,ObjectOverwrite)</f>
        <v>obj_003c6#0006</v>
      </c>
      <c r="N8" s="184" t="str">
        <f>_xll.ohRangeRetrieveError(M8)</f>
        <v/>
      </c>
      <c r="O8" s="86"/>
    </row>
    <row r="9" spans="1:15" ht="11.25" customHeight="1" x14ac:dyDescent="0.2">
      <c r="A9" s="49"/>
      <c r="B9" s="120">
        <v>2</v>
      </c>
      <c r="C9" s="120" t="s">
        <v>72</v>
      </c>
      <c r="D9" s="120" t="s">
        <v>9</v>
      </c>
      <c r="E9" s="120" t="s">
        <v>120</v>
      </c>
      <c r="F9" s="120" t="s">
        <v>124</v>
      </c>
      <c r="G9" s="105" t="str">
        <f t="shared" si="0"/>
        <v>Annual</v>
      </c>
      <c r="H9" s="105" t="s">
        <v>71</v>
      </c>
      <c r="I9" s="105" t="s">
        <v>123</v>
      </c>
      <c r="J9" s="121">
        <v>0</v>
      </c>
      <c r="K9" s="131" t="str">
        <f t="shared" si="1"/>
        <v>USDAM3L9Y_Quote</v>
      </c>
      <c r="L9" s="254" t="str">
        <f t="shared" si="2"/>
        <v>USDAM3L9Y_LCHQuote</v>
      </c>
      <c r="M9" s="133" t="str">
        <f>_xll.qlSwapRateHelper2(,IF($L$3,L9,$K9),B9,$D9,Calendar,$G9,$H9,$I9,$M$3,$J9,C9,,,,Permanent,Trigger,ObjectOverwrite)</f>
        <v>obj_003c4#0006</v>
      </c>
      <c r="N9" s="184" t="str">
        <f>_xll.ohRangeRetrieveError(M9)</f>
        <v/>
      </c>
      <c r="O9" s="86"/>
    </row>
    <row r="10" spans="1:15" ht="11.25" customHeight="1" x14ac:dyDescent="0.2">
      <c r="A10" s="49"/>
      <c r="B10" s="120">
        <v>2</v>
      </c>
      <c r="C10" s="120" t="s">
        <v>72</v>
      </c>
      <c r="D10" s="120" t="s">
        <v>8</v>
      </c>
      <c r="E10" s="120" t="s">
        <v>120</v>
      </c>
      <c r="F10" s="120" t="s">
        <v>124</v>
      </c>
      <c r="G10" s="105" t="str">
        <f t="shared" si="0"/>
        <v>Annual</v>
      </c>
      <c r="H10" s="105" t="s">
        <v>71</v>
      </c>
      <c r="I10" s="105" t="s">
        <v>123</v>
      </c>
      <c r="J10" s="121">
        <v>0</v>
      </c>
      <c r="K10" s="131" t="str">
        <f t="shared" si="1"/>
        <v>USDAM3L10Y_Quote</v>
      </c>
      <c r="L10" s="254" t="str">
        <f t="shared" si="2"/>
        <v>USDAM3L10Y_LCHQuote</v>
      </c>
      <c r="M10" s="133" t="str">
        <f>_xll.qlSwapRateHelper2(,IF($L$3,L10,$K10),B10,$D10,Calendar,$G10,$H10,$I10,$M$3,$J10,C10,,,,Permanent,Trigger,ObjectOverwrite)</f>
        <v>obj_003ca#0006</v>
      </c>
      <c r="N10" s="184" t="str">
        <f>_xll.ohRangeRetrieveError(M10)</f>
        <v/>
      </c>
      <c r="O10" s="86"/>
    </row>
    <row r="11" spans="1:15" ht="11.25" customHeight="1" x14ac:dyDescent="0.2">
      <c r="A11" s="49"/>
      <c r="B11" s="120">
        <v>2</v>
      </c>
      <c r="C11" s="120" t="s">
        <v>72</v>
      </c>
      <c r="D11" s="120" t="s">
        <v>7</v>
      </c>
      <c r="E11" s="120" t="s">
        <v>120</v>
      </c>
      <c r="F11" s="120" t="s">
        <v>124</v>
      </c>
      <c r="G11" s="105" t="str">
        <f t="shared" si="0"/>
        <v>Annual</v>
      </c>
      <c r="H11" s="105" t="s">
        <v>71</v>
      </c>
      <c r="I11" s="105" t="s">
        <v>123</v>
      </c>
      <c r="J11" s="121">
        <v>0</v>
      </c>
      <c r="K11" s="131" t="str">
        <f t="shared" si="1"/>
        <v>USDAM3L12Y_Quote</v>
      </c>
      <c r="L11" s="254" t="str">
        <f t="shared" si="2"/>
        <v>USDAM3L12Y_LCHQuote</v>
      </c>
      <c r="M11" s="133" t="str">
        <f>_xll.qlSwapRateHelper2(,IF($L$3,L11,$K11),B11,$D11,Calendar,$G11,$H11,$I11,$M$3,$J11,C11,,,,Permanent,Trigger,ObjectOverwrite)</f>
        <v>obj_003d1#0006</v>
      </c>
      <c r="N11" s="184" t="str">
        <f>_xll.ohRangeRetrieveError(M11)</f>
        <v/>
      </c>
      <c r="O11" s="86"/>
    </row>
    <row r="12" spans="1:15" ht="11.25" customHeight="1" x14ac:dyDescent="0.2">
      <c r="A12" s="49"/>
      <c r="B12" s="120">
        <v>2</v>
      </c>
      <c r="C12" s="120" t="s">
        <v>72</v>
      </c>
      <c r="D12" s="120" t="s">
        <v>6</v>
      </c>
      <c r="E12" s="120" t="s">
        <v>120</v>
      </c>
      <c r="F12" s="120" t="s">
        <v>124</v>
      </c>
      <c r="G12" s="105" t="str">
        <f t="shared" si="0"/>
        <v>Annual</v>
      </c>
      <c r="H12" s="105" t="s">
        <v>71</v>
      </c>
      <c r="I12" s="105" t="s">
        <v>123</v>
      </c>
      <c r="J12" s="121">
        <v>0</v>
      </c>
      <c r="K12" s="131" t="str">
        <f t="shared" si="1"/>
        <v>USDAM3L15Y_Quote</v>
      </c>
      <c r="L12" s="254" t="str">
        <f t="shared" si="2"/>
        <v>USDAM3L15Y_LCHQuote</v>
      </c>
      <c r="M12" s="133" t="str">
        <f>_xll.qlSwapRateHelper2(,IF($L$3,L12,$K12),B12,$D12,Calendar,$G12,$H12,$I12,$M$3,$J12,C12,,,,Permanent,Trigger,ObjectOverwrite)</f>
        <v>obj_003cc#0006</v>
      </c>
      <c r="N12" s="184" t="str">
        <f>_xll.ohRangeRetrieveError(M12)</f>
        <v/>
      </c>
      <c r="O12" s="86"/>
    </row>
    <row r="13" spans="1:15" ht="11.25" customHeight="1" x14ac:dyDescent="0.2">
      <c r="A13" s="49"/>
      <c r="B13" s="120">
        <v>2</v>
      </c>
      <c r="C13" s="120" t="s">
        <v>72</v>
      </c>
      <c r="D13" s="120" t="s">
        <v>5</v>
      </c>
      <c r="E13" s="120" t="s">
        <v>120</v>
      </c>
      <c r="F13" s="120" t="s">
        <v>124</v>
      </c>
      <c r="G13" s="105" t="str">
        <f t="shared" si="0"/>
        <v>Annual</v>
      </c>
      <c r="H13" s="105" t="s">
        <v>71</v>
      </c>
      <c r="I13" s="105" t="s">
        <v>123</v>
      </c>
      <c r="J13" s="121">
        <v>0</v>
      </c>
      <c r="K13" s="131" t="str">
        <f t="shared" si="1"/>
        <v>USDAM3L20Y_Quote</v>
      </c>
      <c r="L13" s="254" t="str">
        <f t="shared" si="2"/>
        <v>USDAM3L20Y_LCHQuote</v>
      </c>
      <c r="M13" s="133" t="str">
        <f>_xll.qlSwapRateHelper2(,IF($L$3,L13,$K13),B13,$D13,Calendar,$G13,$H13,$I13,$M$3,$J13,C13,,,,Permanent,Trigger,ObjectOverwrite)</f>
        <v>obj_003c9#0006</v>
      </c>
      <c r="N13" s="184" t="str">
        <f>_xll.ohRangeRetrieveError(M13)</f>
        <v/>
      </c>
      <c r="O13" s="86"/>
    </row>
    <row r="14" spans="1:15" ht="11.25" customHeight="1" x14ac:dyDescent="0.2">
      <c r="A14" s="49"/>
      <c r="B14" s="120">
        <v>2</v>
      </c>
      <c r="C14" s="120" t="s">
        <v>72</v>
      </c>
      <c r="D14" s="120" t="s">
        <v>4</v>
      </c>
      <c r="E14" s="120" t="s">
        <v>120</v>
      </c>
      <c r="F14" s="120" t="s">
        <v>124</v>
      </c>
      <c r="G14" s="105" t="str">
        <f t="shared" si="0"/>
        <v>Annual</v>
      </c>
      <c r="H14" s="105" t="s">
        <v>71</v>
      </c>
      <c r="I14" s="105" t="s">
        <v>123</v>
      </c>
      <c r="J14" s="121">
        <v>0</v>
      </c>
      <c r="K14" s="131" t="str">
        <f t="shared" si="1"/>
        <v>USDAM3L25Y_Quote</v>
      </c>
      <c r="L14" s="254" t="str">
        <f t="shared" si="2"/>
        <v>USDAM3L25Y_LCHQuote</v>
      </c>
      <c r="M14" s="133" t="str">
        <f>_xll.qlSwapRateHelper2(,IF($L$3,L14,$K14),B14,$D14,Calendar,$G14,$H14,$I14,$M$3,$J14,C14,,,,Permanent,Trigger,ObjectOverwrite)</f>
        <v>obj_003c3#0006</v>
      </c>
      <c r="N14" s="184" t="str">
        <f>_xll.ohRangeRetrieveError(M14)</f>
        <v/>
      </c>
      <c r="O14" s="86"/>
    </row>
    <row r="15" spans="1:15" ht="11.25" customHeight="1" x14ac:dyDescent="0.2">
      <c r="A15" s="49"/>
      <c r="B15" s="120">
        <v>2</v>
      </c>
      <c r="C15" s="120" t="s">
        <v>72</v>
      </c>
      <c r="D15" s="120" t="s">
        <v>3</v>
      </c>
      <c r="E15" s="120" t="s">
        <v>120</v>
      </c>
      <c r="F15" s="120" t="s">
        <v>124</v>
      </c>
      <c r="G15" s="105" t="str">
        <f t="shared" si="0"/>
        <v>Annual</v>
      </c>
      <c r="H15" s="105" t="s">
        <v>71</v>
      </c>
      <c r="I15" s="105" t="s">
        <v>123</v>
      </c>
      <c r="J15" s="121">
        <v>0</v>
      </c>
      <c r="K15" s="131" t="str">
        <f t="shared" si="1"/>
        <v>USDAM3L30Y_Quote</v>
      </c>
      <c r="L15" s="254" t="str">
        <f t="shared" si="2"/>
        <v>USDAM3L30Y_LCHQuote</v>
      </c>
      <c r="M15" s="133" t="str">
        <f>_xll.qlSwapRateHelper2(,IF($L$3,L15,$K15),B15,$D15,Calendar,$G15,$H15,$I15,$M$3,$J15,C15,,,,Permanent,Trigger,ObjectOverwrite)</f>
        <v>obj_003ce#0006</v>
      </c>
      <c r="N15" s="184" t="str">
        <f>_xll.ohRangeRetrieveError(M15)</f>
        <v/>
      </c>
      <c r="O15" s="86"/>
    </row>
    <row r="16" spans="1:15" ht="11.25" customHeight="1" x14ac:dyDescent="0.2">
      <c r="A16" s="49"/>
      <c r="B16" s="120">
        <v>2</v>
      </c>
      <c r="C16" s="120" t="s">
        <v>72</v>
      </c>
      <c r="D16" s="120" t="s">
        <v>2</v>
      </c>
      <c r="E16" s="120" t="s">
        <v>120</v>
      </c>
      <c r="F16" s="120" t="s">
        <v>124</v>
      </c>
      <c r="G16" s="105" t="str">
        <f t="shared" si="0"/>
        <v>Annual</v>
      </c>
      <c r="H16" s="105" t="s">
        <v>71</v>
      </c>
      <c r="I16" s="105" t="s">
        <v>123</v>
      </c>
      <c r="J16" s="121">
        <v>0</v>
      </c>
      <c r="K16" s="131" t="str">
        <f t="shared" si="1"/>
        <v>USDAM3L40Y_Quote</v>
      </c>
      <c r="L16" s="254" t="str">
        <f t="shared" si="2"/>
        <v>USDAM3L40Y_LCHQuote</v>
      </c>
      <c r="M16" s="133" t="str">
        <f>_xll.qlSwapRateHelper2(,IF($L$3,L16,$K16),B16,$D16,Calendar,$G16,$H16,$I16,$M$3,$J16,C16,,,,Permanent,Trigger,ObjectOverwrite)</f>
        <v>obj_003c5#0006</v>
      </c>
      <c r="N16" s="184" t="str">
        <f>_xll.ohRangeRetrieveError(M16)</f>
        <v/>
      </c>
      <c r="O16" s="86"/>
    </row>
    <row r="17" spans="1:15" ht="11.25" customHeight="1" x14ac:dyDescent="0.2">
      <c r="A17" s="49"/>
      <c r="B17" s="120">
        <v>2</v>
      </c>
      <c r="C17" s="120" t="s">
        <v>72</v>
      </c>
      <c r="D17" s="120" t="s">
        <v>1</v>
      </c>
      <c r="E17" s="120" t="s">
        <v>120</v>
      </c>
      <c r="F17" s="120" t="s">
        <v>124</v>
      </c>
      <c r="G17" s="105" t="str">
        <f t="shared" si="0"/>
        <v>Annual</v>
      </c>
      <c r="H17" s="105" t="s">
        <v>71</v>
      </c>
      <c r="I17" s="105" t="s">
        <v>123</v>
      </c>
      <c r="J17" s="121">
        <v>0</v>
      </c>
      <c r="K17" s="131" t="str">
        <f t="shared" si="1"/>
        <v>USDAM3L50Y_Quote</v>
      </c>
      <c r="L17" s="254" t="str">
        <f t="shared" si="2"/>
        <v>USDAM3L50Y_LCHQuote</v>
      </c>
      <c r="M17" s="133" t="str">
        <f>_xll.qlSwapRateHelper2(,IF($L$3,L17,$K17),B17,$D17,Calendar,$G17,$H17,$I17,$M$3,$J17,C17,,,,Permanent,Trigger,ObjectOverwrite)</f>
        <v>obj_003c8#0006</v>
      </c>
      <c r="N17" s="184" t="str">
        <f>_xll.ohRangeRetrieveError(M17)</f>
        <v/>
      </c>
      <c r="O17" s="86"/>
    </row>
    <row r="18" spans="1:15" ht="11.25" customHeight="1" x14ac:dyDescent="0.2">
      <c r="A18" s="49"/>
      <c r="B18" s="122">
        <v>2</v>
      </c>
      <c r="C18" s="122" t="s">
        <v>72</v>
      </c>
      <c r="D18" s="122" t="s">
        <v>0</v>
      </c>
      <c r="E18" s="122" t="s">
        <v>120</v>
      </c>
      <c r="F18" s="122" t="s">
        <v>124</v>
      </c>
      <c r="G18" s="75" t="str">
        <f t="shared" si="0"/>
        <v>Annual</v>
      </c>
      <c r="H18" s="75" t="s">
        <v>71</v>
      </c>
      <c r="I18" s="75" t="s">
        <v>123</v>
      </c>
      <c r="J18" s="123">
        <v>0</v>
      </c>
      <c r="K18" s="132" t="str">
        <f t="shared" si="1"/>
        <v>USDAM3L60Y_Quote</v>
      </c>
      <c r="L18" s="255" t="str">
        <f t="shared" si="2"/>
        <v>USDAM3L60Y_LCHQuote</v>
      </c>
      <c r="M18" s="134" t="str">
        <f>_xll.qlSwapRateHelper2(,IF($L$3,L18,$K18),B18,$D18,Calendar,$G18,$H18,$I18,$M$3,$J18,C18,,,,Permanent,Trigger,ObjectOverwrite)</f>
        <v>obj_003d0#0006</v>
      </c>
      <c r="N18" s="185" t="str">
        <f>_xll.ohRangeRetrieveError(M18)</f>
        <v/>
      </c>
      <c r="O18" s="86"/>
    </row>
    <row r="19" spans="1:15" ht="11.25" customHeight="1" thickBot="1" x14ac:dyDescent="0.25">
      <c r="A19" s="47"/>
      <c r="B19" s="44"/>
      <c r="C19" s="44"/>
      <c r="D19" s="44"/>
      <c r="E19" s="44"/>
      <c r="F19" s="44"/>
      <c r="G19" s="44"/>
      <c r="H19" s="44"/>
      <c r="I19" s="44"/>
      <c r="J19" s="44"/>
      <c r="K19" s="44"/>
      <c r="L19" s="90"/>
      <c r="M19" s="90"/>
      <c r="N19" s="90"/>
      <c r="O19" s="91"/>
    </row>
  </sheetData>
  <dataValidations count="3">
    <dataValidation type="list" allowBlank="1" showInputMessage="1" showErrorMessage="1" sqref="L3">
      <formula1>"TRUE,FALSE"</formula1>
    </dataValidation>
    <dataValidation type="list" allowBlank="1" showInputMessage="1" showErrorMessage="1" sqref="H4:H18">
      <formula1>"Following,Modified Following,Preceding,Modified Preceding,Month End Reference,Unadjusted Month End,Unadjusted"</formula1>
    </dataValidation>
    <dataValidation type="list" allowBlank="1" showInputMessage="1" showErrorMessage="1" sqref="I4:I18">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
  <sheetViews>
    <sheetView workbookViewId="0">
      <selection sqref="A1:F1"/>
    </sheetView>
  </sheetViews>
  <sheetFormatPr defaultRowHeight="11.25" outlineLevelCol="1" x14ac:dyDescent="0.2"/>
  <cols>
    <col min="1" max="1" width="12" style="209" bestFit="1" customWidth="1"/>
    <col min="2" max="2" width="17.28515625" style="209" bestFit="1" customWidth="1"/>
    <col min="3" max="4" width="11.5703125" style="209" hidden="1" customWidth="1" outlineLevel="1"/>
    <col min="5" max="5" width="12.85546875" style="209" hidden="1" customWidth="1" outlineLevel="1"/>
    <col min="6" max="6" width="17.28515625" style="209" bestFit="1" customWidth="1" collapsed="1"/>
    <col min="7" max="7" width="5" style="209" bestFit="1" customWidth="1"/>
    <col min="8" max="8" width="18.140625" style="209" bestFit="1" customWidth="1"/>
    <col min="9" max="9" width="17.28515625" style="209" bestFit="1" customWidth="1"/>
    <col min="10" max="10" width="19.28515625" style="209" hidden="1" customWidth="1" outlineLevel="1"/>
    <col min="11" max="12" width="9" style="209" hidden="1" customWidth="1" outlineLevel="1"/>
    <col min="13" max="13" width="8" style="209" hidden="1" customWidth="1" outlineLevel="1"/>
    <col min="14" max="14" width="13.140625" style="209" bestFit="1" customWidth="1" collapsed="1"/>
    <col min="15" max="15" width="12" style="209" bestFit="1" customWidth="1"/>
    <col min="16" max="16" width="8" style="209" bestFit="1" customWidth="1"/>
    <col min="17" max="16384" width="9.140625" style="209"/>
  </cols>
  <sheetData>
    <row r="1" spans="1:17" ht="18" customHeight="1" x14ac:dyDescent="0.2">
      <c r="A1" s="267" t="s">
        <v>98</v>
      </c>
      <c r="B1" s="268"/>
      <c r="C1" s="268"/>
      <c r="D1" s="268"/>
      <c r="E1" s="268"/>
      <c r="F1" s="269"/>
      <c r="G1" s="207"/>
      <c r="H1" s="270" t="s">
        <v>104</v>
      </c>
      <c r="I1" s="268"/>
      <c r="J1" s="268"/>
      <c r="K1" s="268"/>
      <c r="L1" s="268"/>
      <c r="M1" s="268"/>
      <c r="N1" s="268"/>
      <c r="O1" s="268"/>
      <c r="P1" s="268"/>
      <c r="Q1" s="208"/>
    </row>
    <row r="2" spans="1:17" x14ac:dyDescent="0.2">
      <c r="A2" s="210" t="s">
        <v>84</v>
      </c>
      <c r="B2" s="211" t="s">
        <v>94</v>
      </c>
      <c r="C2" s="211" t="s">
        <v>95</v>
      </c>
      <c r="D2" s="211" t="s">
        <v>96</v>
      </c>
      <c r="E2" s="211" t="s">
        <v>22</v>
      </c>
      <c r="F2" s="211" t="s">
        <v>97</v>
      </c>
      <c r="G2" s="212"/>
      <c r="H2" s="211" t="s">
        <v>99</v>
      </c>
      <c r="I2" s="211" t="s">
        <v>91</v>
      </c>
      <c r="J2" s="211" t="s">
        <v>80</v>
      </c>
      <c r="K2" s="211" t="s">
        <v>100</v>
      </c>
      <c r="L2" s="211" t="s">
        <v>101</v>
      </c>
      <c r="M2" s="211" t="s">
        <v>22</v>
      </c>
      <c r="N2" s="211" t="s">
        <v>102</v>
      </c>
      <c r="O2" s="211" t="s">
        <v>103</v>
      </c>
      <c r="P2" s="211"/>
      <c r="Q2" s="208"/>
    </row>
    <row r="3" spans="1:17" x14ac:dyDescent="0.2">
      <c r="A3" s="213" t="str">
        <f t="array" ref="A3:A34">[1]STD!$B$3:$B$34</f>
        <v>USDOND</v>
      </c>
      <c r="B3" s="214">
        <f t="array" ref="B3:B34">[1]STD!$C$3:$C$34</f>
        <v>42193</v>
      </c>
      <c r="C3" s="215">
        <f t="array" ref="C3:C34">[1]STD!$E$3:$E$34</f>
        <v>1.2600000000000001E-3</v>
      </c>
      <c r="D3" s="215">
        <f>Selected!F2</f>
        <v>1.2600000000000001E-3</v>
      </c>
      <c r="E3" s="216">
        <f>C3-D3</f>
        <v>0</v>
      </c>
      <c r="F3" s="214">
        <f>Selected!J2</f>
        <v>42193</v>
      </c>
      <c r="G3" s="212"/>
      <c r="H3" s="217" t="s">
        <v>125</v>
      </c>
      <c r="I3" s="214">
        <v>42193</v>
      </c>
      <c r="J3" s="218">
        <f>_xll.qlDayCounterYearFraction($J$2,_xll.qlSettingsEvaluationDate(Trigger),I3,,,Trigger)</f>
        <v>2.7397260273972603E-3</v>
      </c>
      <c r="K3" s="219">
        <v>1.2774977643966901E-3</v>
      </c>
      <c r="L3" s="219">
        <f>_xll.qlYieldTSZeroRate(YieldCurve,I3,$J$2,,,TRUE,Trigger)</f>
        <v>1.2774977643966901E-3</v>
      </c>
      <c r="M3" s="216">
        <f>L3-K3</f>
        <v>0</v>
      </c>
      <c r="N3" s="220">
        <v>0.99999650001225004</v>
      </c>
      <c r="O3" s="220">
        <f>_xll.qlYieldTSDiscount(YieldCurve,I3,TRUE,Trigger)</f>
        <v>0.99999650001224993</v>
      </c>
      <c r="P3" s="216">
        <f>N3-O3</f>
        <v>0</v>
      </c>
      <c r="Q3" s="208"/>
    </row>
    <row r="4" spans="1:17" x14ac:dyDescent="0.2">
      <c r="A4" s="213" t="str">
        <v>USDTND</v>
      </c>
      <c r="B4" s="214">
        <v>42194</v>
      </c>
      <c r="C4" s="215">
        <v>1.2600000000000001E-3</v>
      </c>
      <c r="D4" s="215">
        <f>Selected!F3</f>
        <v>1.2600000000000001E-3</v>
      </c>
      <c r="E4" s="216">
        <f t="shared" ref="E4:E34" si="0">C4-D4</f>
        <v>0</v>
      </c>
      <c r="F4" s="214">
        <f>Selected!J3</f>
        <v>42194</v>
      </c>
      <c r="G4" s="212"/>
      <c r="H4" s="217" t="s">
        <v>125</v>
      </c>
      <c r="I4" s="214">
        <v>42199</v>
      </c>
      <c r="J4" s="218">
        <f>_xll.qlDayCounterYearFraction($J$2,_xll.qlSettingsEvaluationDate(Trigger),I4,,,Trigger)</f>
        <v>1.9178082191780823E-2</v>
      </c>
      <c r="K4" s="219">
        <v>1.40985559423612E-3</v>
      </c>
      <c r="L4" s="219">
        <f>_xll.qlYieldTSZeroRate(YieldCurve,I4,$J$2,,,TRUE,Trigger)</f>
        <v>1.4098555943032136E-3</v>
      </c>
      <c r="M4" s="216">
        <f t="shared" ref="M4:M29" si="1">L4-K4</f>
        <v>6.7093683039920471E-14</v>
      </c>
      <c r="N4" s="220">
        <v>0.99997296203906705</v>
      </c>
      <c r="O4" s="220">
        <f>_xll.qlYieldTSDiscount(YieldCurve,I4,TRUE,Trigger)</f>
        <v>0.99997296203906627</v>
      </c>
      <c r="P4" s="216">
        <f t="shared" ref="P4:P29" si="2">N4-O4</f>
        <v>0</v>
      </c>
      <c r="Q4" s="208"/>
    </row>
    <row r="5" spans="1:17" x14ac:dyDescent="0.2">
      <c r="A5" s="213" t="str">
        <v>USD1WD</v>
      </c>
      <c r="B5" s="214">
        <v>42201</v>
      </c>
      <c r="C5" s="215">
        <v>1.495E-3</v>
      </c>
      <c r="D5" s="215">
        <f>Selected!F4</f>
        <v>1.495E-3</v>
      </c>
      <c r="E5" s="216">
        <f t="shared" si="0"/>
        <v>0</v>
      </c>
      <c r="F5" s="214">
        <f>Selected!J4</f>
        <v>42201</v>
      </c>
      <c r="G5" s="212"/>
      <c r="H5" s="217" t="s">
        <v>125</v>
      </c>
      <c r="I5" s="214">
        <v>42222</v>
      </c>
      <c r="J5" s="218">
        <f>_xll.qlDayCounterYearFraction($J$2,_xll.qlSettingsEvaluationDate(Trigger),I5,,,Trigger)</f>
        <v>8.2191780821917804E-2</v>
      </c>
      <c r="K5" s="219">
        <v>1.81601584727415E-3</v>
      </c>
      <c r="L5" s="219">
        <f>_xll.qlYieldTSZeroRate(YieldCurve,I5,$J$2,,,TRUE,Trigger)</f>
        <v>1.8160158472887752E-3</v>
      </c>
      <c r="M5" s="216">
        <f t="shared" si="1"/>
        <v>1.4625236785525964E-14</v>
      </c>
      <c r="N5" s="220">
        <v>0.999850749562466</v>
      </c>
      <c r="O5" s="220">
        <f>_xll.qlYieldTSDiscount(YieldCurve,I5,TRUE,Trigger)</f>
        <v>0.99985074956246534</v>
      </c>
      <c r="P5" s="216">
        <f t="shared" si="2"/>
        <v>0</v>
      </c>
      <c r="Q5" s="208"/>
    </row>
    <row r="6" spans="1:17" x14ac:dyDescent="0.2">
      <c r="A6" s="213" t="str">
        <v>USD1MD</v>
      </c>
      <c r="B6" s="214">
        <v>42226</v>
      </c>
      <c r="C6" s="215">
        <v>1.895E-3</v>
      </c>
      <c r="D6" s="215">
        <f>Selected!F5</f>
        <v>1.895E-3</v>
      </c>
      <c r="E6" s="216">
        <f t="shared" si="0"/>
        <v>0</v>
      </c>
      <c r="F6" s="214">
        <f>Selected!J5</f>
        <v>42226</v>
      </c>
      <c r="G6" s="212"/>
      <c r="H6" s="217" t="s">
        <v>125</v>
      </c>
      <c r="I6" s="214">
        <v>42252</v>
      </c>
      <c r="J6" s="218">
        <f>_xll.qlDayCounterYearFraction($J$2,_xll.qlSettingsEvaluationDate(Trigger),I6,,,Trigger)</f>
        <v>0.16438356164383561</v>
      </c>
      <c r="K6" s="219">
        <v>2.2857241392912299E-3</v>
      </c>
      <c r="L6" s="219">
        <f>_xll.qlYieldTSZeroRate(YieldCurve,I6,$J$2,,,TRUE,Trigger)</f>
        <v>2.2857241392902059E-3</v>
      </c>
      <c r="M6" s="216">
        <f t="shared" si="1"/>
        <v>-1.0239205316953104E-15</v>
      </c>
      <c r="N6" s="220">
        <v>0.99962433510478099</v>
      </c>
      <c r="O6" s="220">
        <f>_xll.qlYieldTSDiscount(YieldCurve,I6,TRUE,Trigger)</f>
        <v>0.99962433510478166</v>
      </c>
      <c r="P6" s="216">
        <f t="shared" si="2"/>
        <v>0</v>
      </c>
      <c r="Q6" s="208"/>
    </row>
    <row r="7" spans="1:17" x14ac:dyDescent="0.2">
      <c r="A7" s="213" t="str">
        <v>USD2MD</v>
      </c>
      <c r="B7" s="214">
        <v>42256</v>
      </c>
      <c r="C7" s="215">
        <v>2.3500000000000001E-3</v>
      </c>
      <c r="D7" s="215">
        <f>Selected!F6</f>
        <v>2.3500000000000001E-3</v>
      </c>
      <c r="E7" s="216">
        <f t="shared" si="0"/>
        <v>0</v>
      </c>
      <c r="F7" s="214">
        <f>Selected!J6</f>
        <v>42256</v>
      </c>
      <c r="G7" s="221"/>
      <c r="H7" s="217" t="s">
        <v>125</v>
      </c>
      <c r="I7" s="214">
        <v>42283</v>
      </c>
      <c r="J7" s="218">
        <f>_xll.qlDayCounterYearFraction($J$2,_xll.qlSettingsEvaluationDate(Trigger),I7,,,Trigger)</f>
        <v>0.24931506849315069</v>
      </c>
      <c r="K7" s="219">
        <v>2.5301942937604998E-3</v>
      </c>
      <c r="L7" s="219">
        <f>_xll.qlYieldTSZeroRate(YieldCurve,I7,$J$2,,,TRUE,Trigger)</f>
        <v>2.530194293759429E-3</v>
      </c>
      <c r="M7" s="216">
        <f t="shared" si="1"/>
        <v>-1.0707580655466842E-15</v>
      </c>
      <c r="N7" s="220">
        <v>0.99936938335865799</v>
      </c>
      <c r="O7" s="220">
        <f>_xll.qlYieldTSDiscount(YieldCurve,I7,TRUE,Trigger)</f>
        <v>0.99936938335865799</v>
      </c>
      <c r="P7" s="216">
        <f t="shared" si="2"/>
        <v>0</v>
      </c>
      <c r="Q7" s="208"/>
    </row>
    <row r="8" spans="1:17" x14ac:dyDescent="0.2">
      <c r="A8" s="213" t="str">
        <v>EDU5</v>
      </c>
      <c r="B8" s="214">
        <v>42354</v>
      </c>
      <c r="C8" s="215">
        <v>3.444E-3</v>
      </c>
      <c r="D8" s="215">
        <f>Selected!F7</f>
        <v>3.4440000000001136E-3</v>
      </c>
      <c r="E8" s="216">
        <f t="shared" si="0"/>
        <v>-1.1362438767648086E-16</v>
      </c>
      <c r="F8" s="214">
        <f>Selected!J7</f>
        <v>42354</v>
      </c>
      <c r="G8" s="212"/>
      <c r="H8" s="217" t="s">
        <v>125</v>
      </c>
      <c r="I8" s="214">
        <v>42374</v>
      </c>
      <c r="J8" s="218">
        <f>_xll.qlDayCounterYearFraction($J$2,_xll.qlSettingsEvaluationDate(Trigger),I8,,,Trigger)</f>
        <v>0.49863013698630138</v>
      </c>
      <c r="K8" s="219">
        <v>3.1632572075928601E-3</v>
      </c>
      <c r="L8" s="219">
        <f>_xll.qlYieldTSZeroRate(YieldCurve,I8,$J$2,,,TRUE,Trigger)</f>
        <v>3.1632572075929446E-3</v>
      </c>
      <c r="M8" s="216">
        <f t="shared" si="1"/>
        <v>8.4567769453869346E-17</v>
      </c>
      <c r="N8" s="220">
        <v>0.99842394790184696</v>
      </c>
      <c r="O8" s="220">
        <f>_xll.qlYieldTSDiscount(YieldCurve,I8,TRUE,Trigger)</f>
        <v>0.9984239479018473</v>
      </c>
      <c r="P8" s="216">
        <f t="shared" si="2"/>
        <v>0</v>
      </c>
      <c r="Q8" s="208"/>
    </row>
    <row r="9" spans="1:17" x14ac:dyDescent="0.2">
      <c r="A9" s="213" t="str">
        <v>EDZ5</v>
      </c>
      <c r="B9" s="214">
        <v>42445</v>
      </c>
      <c r="C9" s="215">
        <v>4.8809999999999999E-3</v>
      </c>
      <c r="D9" s="215">
        <f>Selected!F8</f>
        <v>4.8810000000000242E-3</v>
      </c>
      <c r="E9" s="216">
        <f t="shared" si="0"/>
        <v>-2.4286128663675299E-17</v>
      </c>
      <c r="F9" s="214">
        <f>Selected!J8</f>
        <v>42445</v>
      </c>
      <c r="G9" s="212"/>
      <c r="H9" s="217" t="s">
        <v>125</v>
      </c>
      <c r="I9" s="214">
        <v>42465</v>
      </c>
      <c r="J9" s="218">
        <f>_xll.qlDayCounterYearFraction($J$2,_xll.qlSettingsEvaluationDate(Trigger),I9,,,Trigger)</f>
        <v>0.74794520547945209</v>
      </c>
      <c r="K9" s="219">
        <v>3.8686460464867302E-3</v>
      </c>
      <c r="L9" s="219">
        <f>_xll.qlYieldTSZeroRate(YieldCurve,I9,$J$2,,,TRUE,Trigger)</f>
        <v>3.8686494062484425E-3</v>
      </c>
      <c r="M9" s="216">
        <f t="shared" si="1"/>
        <v>3.3597617123300172E-9</v>
      </c>
      <c r="N9" s="220">
        <v>0.997110646976199</v>
      </c>
      <c r="O9" s="220">
        <f>_xll.qlYieldTSDiscount(YieldCurve,I9,TRUE,Trigger)</f>
        <v>0.99711064447054232</v>
      </c>
      <c r="P9" s="216">
        <f t="shared" si="2"/>
        <v>2.5056566821390902E-9</v>
      </c>
      <c r="Q9" s="208"/>
    </row>
    <row r="10" spans="1:17" x14ac:dyDescent="0.2">
      <c r="A10" s="213" t="str">
        <v>EDH6</v>
      </c>
      <c r="B10" s="214">
        <v>42536</v>
      </c>
      <c r="C10" s="215">
        <v>6.4130000000000003E-3</v>
      </c>
      <c r="D10" s="215">
        <f>Selected!F9</f>
        <v>6.413000000000002E-3</v>
      </c>
      <c r="E10" s="216">
        <f t="shared" si="0"/>
        <v>0</v>
      </c>
      <c r="F10" s="214">
        <f>Selected!J9</f>
        <v>42536</v>
      </c>
      <c r="G10" s="212"/>
      <c r="H10" s="217" t="s">
        <v>125</v>
      </c>
      <c r="I10" s="214">
        <v>42557</v>
      </c>
      <c r="J10" s="218">
        <f>_xll.qlDayCounterYearFraction($J$2,_xll.qlSettingsEvaluationDate(Trigger),I10,,,Trigger)</f>
        <v>1</v>
      </c>
      <c r="K10" s="219">
        <v>4.6346625106996704E-3</v>
      </c>
      <c r="L10" s="219">
        <f>_xll.qlYieldTSZeroRate(YieldCurve,I10,$J$2,,,TRUE,Trigger)</f>
        <v>4.6346492382420236E-3</v>
      </c>
      <c r="M10" s="216">
        <f t="shared" si="1"/>
        <v>-1.3272457646817948E-8</v>
      </c>
      <c r="N10" s="220">
        <v>0.99537606096463505</v>
      </c>
      <c r="O10" s="220">
        <f>_xll.qlYieldTSDiscount(YieldCurve,I10,TRUE,Trigger)</f>
        <v>0.99537607417572171</v>
      </c>
      <c r="P10" s="216">
        <f t="shared" si="2"/>
        <v>-1.3211086669073779E-8</v>
      </c>
      <c r="Q10" s="208"/>
    </row>
    <row r="11" spans="1:17" x14ac:dyDescent="0.2">
      <c r="A11" s="213" t="str">
        <v>EDM6</v>
      </c>
      <c r="B11" s="214">
        <v>42634</v>
      </c>
      <c r="C11" s="215">
        <v>8.3389999999999992E-3</v>
      </c>
      <c r="D11" s="215">
        <f>Selected!F10</f>
        <v>8.3389999999999853E-3</v>
      </c>
      <c r="E11" s="216">
        <f t="shared" si="0"/>
        <v>1.3877787807814457E-17</v>
      </c>
      <c r="F11" s="214">
        <f>Selected!J10</f>
        <v>42634</v>
      </c>
      <c r="G11" s="212"/>
      <c r="H11" s="217" t="s">
        <v>125</v>
      </c>
      <c r="I11" s="214">
        <v>42739</v>
      </c>
      <c r="J11" s="218">
        <f>_xll.qlDayCounterYearFraction($J$2,_xll.qlSettingsEvaluationDate(Trigger),I11,,,Trigger)</f>
        <v>1.4986301369863013</v>
      </c>
      <c r="K11" s="219">
        <v>6.3665392700749E-3</v>
      </c>
      <c r="L11" s="219">
        <f>_xll.qlYieldTSZeroRate(YieldCurve,I11,$J$2,,,TRUE,Trigger)</f>
        <v>6.3664733796592746E-3</v>
      </c>
      <c r="M11" s="216">
        <f t="shared" si="1"/>
        <v>-6.5890415625394216E-8</v>
      </c>
      <c r="N11" s="220">
        <v>0.99050428414471703</v>
      </c>
      <c r="O11" s="220">
        <f>_xll.qlYieldTSDiscount(YieldCurve,I11,TRUE,Trigger)</f>
        <v>0.99050438195242652</v>
      </c>
      <c r="P11" s="216">
        <f t="shared" si="2"/>
        <v>-9.7807709487085503E-8</v>
      </c>
      <c r="Q11" s="208"/>
    </row>
    <row r="12" spans="1:17" x14ac:dyDescent="0.2">
      <c r="A12" s="213" t="str">
        <v>EDU6</v>
      </c>
      <c r="B12" s="214">
        <v>42725</v>
      </c>
      <c r="C12" s="215">
        <v>1.0410000000000001E-2</v>
      </c>
      <c r="D12" s="215">
        <f>Selected!F11</f>
        <v>1.0409999999999919E-2</v>
      </c>
      <c r="E12" s="216">
        <f t="shared" si="0"/>
        <v>8.1532003370909933E-17</v>
      </c>
      <c r="F12" s="214">
        <f>Selected!J11</f>
        <v>42725</v>
      </c>
      <c r="G12" s="212"/>
      <c r="H12" s="217" t="s">
        <v>125</v>
      </c>
      <c r="I12" s="214">
        <v>42922</v>
      </c>
      <c r="J12" s="218">
        <f>_xll.qlDayCounterYearFraction($J$2,_xll.qlSettingsEvaluationDate(Trigger),I12,,,Trigger)</f>
        <v>2</v>
      </c>
      <c r="K12" s="219">
        <v>8.2541036827174005E-3</v>
      </c>
      <c r="L12" s="219">
        <f>_xll.qlYieldTSZeroRate(YieldCurve,I12,$J$2,,,TRUE,Trigger)</f>
        <v>8.2539589770341971E-3</v>
      </c>
      <c r="M12" s="216">
        <f t="shared" si="1"/>
        <v>-1.4470568320337773E-7</v>
      </c>
      <c r="N12" s="220">
        <v>0.98362730636878803</v>
      </c>
      <c r="O12" s="220">
        <f>_xll.qlYieldTSDiscount(YieldCurve,I12,TRUE,Trigger)</f>
        <v>0.98362759104175224</v>
      </c>
      <c r="P12" s="216">
        <f t="shared" si="2"/>
        <v>-2.8467296420142674E-7</v>
      </c>
      <c r="Q12" s="208"/>
    </row>
    <row r="13" spans="1:17" x14ac:dyDescent="0.2">
      <c r="A13" s="213" t="str">
        <v>EDZ6</v>
      </c>
      <c r="B13" s="214">
        <v>42809</v>
      </c>
      <c r="C13" s="215">
        <v>1.2479000000000001E-2</v>
      </c>
      <c r="D13" s="215">
        <f>Selected!F12</f>
        <v>1.2479000000000018E-2</v>
      </c>
      <c r="E13" s="216">
        <f t="shared" si="0"/>
        <v>-1.7347234759768071E-17</v>
      </c>
      <c r="F13" s="214">
        <f>Selected!J12</f>
        <v>42809</v>
      </c>
      <c r="G13" s="212"/>
      <c r="H13" s="217" t="s">
        <v>125</v>
      </c>
      <c r="I13" s="214">
        <v>43287</v>
      </c>
      <c r="J13" s="218">
        <f>_xll.qlDayCounterYearFraction($J$2,_xll.qlSettingsEvaluationDate(Trigger),I13,,,Trigger)</f>
        <v>3</v>
      </c>
      <c r="K13" s="219">
        <v>1.16800602010776E-2</v>
      </c>
      <c r="L13" s="219">
        <f>_xll.qlYieldTSZeroRate(YieldCurve,I13,$J$2,,,TRUE,Trigger)</f>
        <v>1.1680003158940916E-2</v>
      </c>
      <c r="M13" s="216">
        <f t="shared" si="1"/>
        <v>-5.7042136684254396E-8</v>
      </c>
      <c r="N13" s="220">
        <v>0.965566618428922</v>
      </c>
      <c r="O13" s="220">
        <f>_xll.qlYieldTSDiscount(YieldCurve,I13,TRUE,Trigger)</f>
        <v>0.96556678366288495</v>
      </c>
      <c r="P13" s="216">
        <f t="shared" si="2"/>
        <v>-1.652339629565347E-7</v>
      </c>
      <c r="Q13" s="208"/>
    </row>
    <row r="14" spans="1:17" x14ac:dyDescent="0.2">
      <c r="A14" s="213" t="str">
        <v>EDH7</v>
      </c>
      <c r="B14" s="214">
        <v>42907</v>
      </c>
      <c r="C14" s="215">
        <v>1.4289E-2</v>
      </c>
      <c r="D14" s="215">
        <f>Selected!F13</f>
        <v>1.4288999999999996E-2</v>
      </c>
      <c r="E14" s="216">
        <f t="shared" si="0"/>
        <v>0</v>
      </c>
      <c r="F14" s="214">
        <f>Selected!J13</f>
        <v>42907</v>
      </c>
      <c r="G14" s="212"/>
      <c r="H14" s="217" t="s">
        <v>125</v>
      </c>
      <c r="I14" s="214">
        <v>43652</v>
      </c>
      <c r="J14" s="218">
        <f>_xll.qlDayCounterYearFraction($J$2,_xll.qlSettingsEvaluationDate(Trigger),I14,,,Trigger)</f>
        <v>4</v>
      </c>
      <c r="K14" s="219">
        <v>1.4412163677712701E-2</v>
      </c>
      <c r="L14" s="219">
        <f>_xll.qlYieldTSZeroRate(YieldCurve,I14,$J$2,,,TRUE,Trigger)</f>
        <v>1.441005524656962E-2</v>
      </c>
      <c r="M14" s="216">
        <f t="shared" si="1"/>
        <v>-2.108431143080236E-6</v>
      </c>
      <c r="N14" s="220">
        <v>0.94398155265099004</v>
      </c>
      <c r="O14" s="220">
        <f>_xll.qlYieldTSDiscount(YieldCurve,I14,TRUE,Trigger)</f>
        <v>0.9439895139649781</v>
      </c>
      <c r="P14" s="216">
        <f t="shared" si="2"/>
        <v>-7.9613139880585493E-6</v>
      </c>
      <c r="Q14" s="208"/>
    </row>
    <row r="15" spans="1:17" x14ac:dyDescent="0.2">
      <c r="A15" s="213" t="str">
        <v>EDM7</v>
      </c>
      <c r="B15" s="214">
        <v>42998</v>
      </c>
      <c r="C15" s="215">
        <v>1.5996E-2</v>
      </c>
      <c r="D15" s="215">
        <f>Selected!F14</f>
        <v>1.5995999999999899E-2</v>
      </c>
      <c r="E15" s="216">
        <f t="shared" si="0"/>
        <v>1.0061396160665481E-16</v>
      </c>
      <c r="F15" s="214">
        <f>Selected!J14</f>
        <v>42998</v>
      </c>
      <c r="G15" s="212"/>
      <c r="H15" s="217" t="s">
        <v>125</v>
      </c>
      <c r="I15" s="214">
        <v>44017</v>
      </c>
      <c r="J15" s="218">
        <f>_xll.qlDayCounterYearFraction($J$2,_xll.qlSettingsEvaluationDate(Trigger),I15,,,Trigger)</f>
        <v>5</v>
      </c>
      <c r="K15" s="219">
        <v>1.68155093783019E-2</v>
      </c>
      <c r="L15" s="219">
        <f>_xll.qlYieldTSZeroRate(YieldCurve,I15,$J$2,,,TRUE,Trigger)</f>
        <v>1.6813788499205784E-2</v>
      </c>
      <c r="M15" s="216">
        <f t="shared" si="1"/>
        <v>-1.7208790961155407E-6</v>
      </c>
      <c r="N15" s="220">
        <v>0.919359959823696</v>
      </c>
      <c r="O15" s="220">
        <f>_xll.qlYieldTSDiscount(YieldCurve,I15,TRUE,Trigger)</f>
        <v>0.91936787039441181</v>
      </c>
      <c r="P15" s="216">
        <f t="shared" si="2"/>
        <v>-7.9105707158078076E-6</v>
      </c>
      <c r="Q15" s="208"/>
    </row>
    <row r="16" spans="1:17" x14ac:dyDescent="0.2">
      <c r="A16" s="213" t="str">
        <v>EDU7</v>
      </c>
      <c r="B16" s="214">
        <v>43089</v>
      </c>
      <c r="C16" s="215">
        <v>1.7499000000000001E-2</v>
      </c>
      <c r="D16" s="215">
        <f>Selected!F15</f>
        <v>1.7499000000000153E-2</v>
      </c>
      <c r="E16" s="216">
        <f t="shared" si="0"/>
        <v>-1.5265566588595902E-16</v>
      </c>
      <c r="F16" s="214">
        <f>Selected!J15</f>
        <v>43089</v>
      </c>
      <c r="G16" s="212"/>
      <c r="H16" s="217" t="s">
        <v>125</v>
      </c>
      <c r="I16" s="214">
        <v>44382</v>
      </c>
      <c r="J16" s="218">
        <f>_xll.qlDayCounterYearFraction($J$2,_xll.qlSettingsEvaluationDate(Trigger),I16,,,Trigger)</f>
        <v>6</v>
      </c>
      <c r="K16" s="219">
        <v>1.8828813178917901E-2</v>
      </c>
      <c r="L16" s="219">
        <f>_xll.qlYieldTSZeroRate(YieldCurve,I16,$J$2,,,TRUE,Trigger)</f>
        <v>1.8826577533999338E-2</v>
      </c>
      <c r="M16" s="216">
        <f t="shared" si="1"/>
        <v>-2.2356449185627347E-6</v>
      </c>
      <c r="N16" s="220">
        <v>0.89317488351789398</v>
      </c>
      <c r="O16" s="220">
        <f>_xll.qlYieldTSDiscount(YieldCurve,I16,TRUE,Trigger)</f>
        <v>0.89318686452958851</v>
      </c>
      <c r="P16" s="216">
        <f t="shared" si="2"/>
        <v>-1.1981011694528476E-5</v>
      </c>
      <c r="Q16" s="208"/>
    </row>
    <row r="17" spans="1:17" x14ac:dyDescent="0.2">
      <c r="A17" s="213" t="str">
        <v>EDZ7</v>
      </c>
      <c r="B17" s="214">
        <v>43180</v>
      </c>
      <c r="C17" s="215">
        <v>1.8846999999999999E-2</v>
      </c>
      <c r="D17" s="215">
        <f>Selected!F16</f>
        <v>1.8846999999999947E-2</v>
      </c>
      <c r="E17" s="216">
        <f t="shared" si="0"/>
        <v>5.2041704279304213E-17</v>
      </c>
      <c r="F17" s="214">
        <f>Selected!J16</f>
        <v>43180</v>
      </c>
      <c r="G17" s="212"/>
      <c r="H17" s="217" t="s">
        <v>125</v>
      </c>
      <c r="I17" s="214">
        <v>44747</v>
      </c>
      <c r="J17" s="218">
        <f>_xll.qlDayCounterYearFraction($J$2,_xll.qlSettingsEvaluationDate(Trigger),I17,,,Trigger)</f>
        <v>7</v>
      </c>
      <c r="K17" s="219">
        <v>2.0479767895164799E-2</v>
      </c>
      <c r="L17" s="219">
        <f>_xll.qlYieldTSZeroRate(YieldCurve,I17,$J$2,,,TRUE,Trigger)</f>
        <v>2.0477628840997075E-2</v>
      </c>
      <c r="M17" s="216">
        <f t="shared" si="1"/>
        <v>-2.139054167724086E-6</v>
      </c>
      <c r="N17" s="220">
        <v>0.86644350132854997</v>
      </c>
      <c r="O17" s="220">
        <f>_xll.qlYieldTSDiscount(YieldCurve,I17,TRUE,Trigger)</f>
        <v>0.86645647501275791</v>
      </c>
      <c r="P17" s="216">
        <f t="shared" si="2"/>
        <v>-1.2973684207939762E-5</v>
      </c>
      <c r="Q17" s="208"/>
    </row>
    <row r="18" spans="1:17" x14ac:dyDescent="0.2">
      <c r="A18" s="213" t="str">
        <v>EDH8</v>
      </c>
      <c r="B18" s="214">
        <v>43271</v>
      </c>
      <c r="C18" s="215">
        <v>2.0041E-2</v>
      </c>
      <c r="D18" s="215">
        <f>Selected!F17</f>
        <v>2.0040999999999976E-2</v>
      </c>
      <c r="E18" s="216">
        <f t="shared" si="0"/>
        <v>0</v>
      </c>
      <c r="F18" s="214">
        <f>Selected!J17</f>
        <v>43271</v>
      </c>
      <c r="G18" s="212"/>
      <c r="H18" s="217" t="s">
        <v>125</v>
      </c>
      <c r="I18" s="214">
        <v>45112</v>
      </c>
      <c r="J18" s="218">
        <f>_xll.qlDayCounterYearFraction($J$2,_xll.qlSettingsEvaluationDate(Trigger),I18,,,Trigger)</f>
        <v>8</v>
      </c>
      <c r="K18" s="219">
        <v>2.1845164479115799E-2</v>
      </c>
      <c r="L18" s="219">
        <f>_xll.qlYieldTSZeroRate(YieldCurve,I18,$J$2,,,TRUE,Trigger)</f>
        <v>2.1843420854380739E-2</v>
      </c>
      <c r="M18" s="216">
        <f t="shared" si="1"/>
        <v>-1.7436247350607892E-6</v>
      </c>
      <c r="N18" s="220">
        <v>0.83965740978289505</v>
      </c>
      <c r="O18" s="220">
        <f>_xll.qlYieldTSDiscount(YieldCurve,I18,TRUE,Trigger)</f>
        <v>0.83966912224401258</v>
      </c>
      <c r="P18" s="216">
        <f t="shared" si="2"/>
        <v>-1.1712461117530104E-5</v>
      </c>
      <c r="Q18" s="208"/>
    </row>
    <row r="19" spans="1:17" x14ac:dyDescent="0.2">
      <c r="A19" s="213" t="str">
        <v>EDM8</v>
      </c>
      <c r="B19" s="214">
        <v>43362</v>
      </c>
      <c r="C19" s="215">
        <v>2.1180999999999998E-2</v>
      </c>
      <c r="D19" s="215">
        <f>Selected!F18</f>
        <v>2.1181000000000005E-2</v>
      </c>
      <c r="E19" s="216">
        <f t="shared" si="0"/>
        <v>0</v>
      </c>
      <c r="F19" s="214">
        <f>Selected!J18</f>
        <v>43362</v>
      </c>
      <c r="G19" s="212"/>
      <c r="H19" s="217" t="s">
        <v>125</v>
      </c>
      <c r="I19" s="214">
        <v>45477</v>
      </c>
      <c r="J19" s="218">
        <f>_xll.qlDayCounterYearFraction($J$2,_xll.qlSettingsEvaluationDate(Trigger),I19,,,Trigger)</f>
        <v>9</v>
      </c>
      <c r="K19" s="219">
        <v>2.2979338559212002E-2</v>
      </c>
      <c r="L19" s="219">
        <f>_xll.qlYieldTSZeroRate(YieldCurve,I19,$J$2,,,TRUE,Trigger)</f>
        <v>2.2977661502687666E-2</v>
      </c>
      <c r="M19" s="216">
        <f t="shared" si="1"/>
        <v>-1.6770565243358349E-6</v>
      </c>
      <c r="N19" s="220">
        <v>0.81317084746116397</v>
      </c>
      <c r="O19" s="220">
        <f>_xll.qlYieldTSDiscount(YieldCurve,I19,TRUE,Trigger)</f>
        <v>0.81318312115506652</v>
      </c>
      <c r="P19" s="216">
        <f t="shared" si="2"/>
        <v>-1.2273693902553617E-5</v>
      </c>
      <c r="Q19" s="208"/>
    </row>
    <row r="20" spans="1:17" x14ac:dyDescent="0.2">
      <c r="A20" s="213" t="str">
        <v>USDAM3L4Y</v>
      </c>
      <c r="B20" s="214">
        <v>43655</v>
      </c>
      <c r="C20" s="215">
        <v>1.4248E-2</v>
      </c>
      <c r="D20" s="215">
        <f>Selected!F19</f>
        <v>1.4248E-2</v>
      </c>
      <c r="E20" s="216">
        <f t="shared" si="0"/>
        <v>0</v>
      </c>
      <c r="F20" s="214">
        <f>Selected!J19</f>
        <v>43655</v>
      </c>
      <c r="G20" s="212"/>
      <c r="H20" s="217" t="s">
        <v>125</v>
      </c>
      <c r="I20" s="214">
        <v>45842</v>
      </c>
      <c r="J20" s="218">
        <f>_xll.qlDayCounterYearFraction($J$2,_xll.qlSettingsEvaluationDate(Trigger),I20,,,Trigger)</f>
        <v>10</v>
      </c>
      <c r="K20" s="219">
        <v>2.39388525639074E-2</v>
      </c>
      <c r="L20" s="219">
        <f>_xll.qlYieldTSZeroRate(YieldCurve,I20,$J$2,,,TRUE,Trigger)</f>
        <v>2.3937334950335929E-2</v>
      </c>
      <c r="M20" s="216">
        <f t="shared" si="1"/>
        <v>-1.5176135714708994E-6</v>
      </c>
      <c r="N20" s="220">
        <v>0.78710901092559504</v>
      </c>
      <c r="O20" s="220">
        <f>_xll.qlYieldTSDiscount(YieldCurve,I20,TRUE,Trigger)</f>
        <v>0.78712095628940915</v>
      </c>
      <c r="P20" s="216">
        <f t="shared" si="2"/>
        <v>-1.194536381410316E-5</v>
      </c>
      <c r="Q20" s="208"/>
    </row>
    <row r="21" spans="1:17" x14ac:dyDescent="0.2">
      <c r="A21" s="213" t="str">
        <v>USDAM3L5Y</v>
      </c>
      <c r="B21" s="214">
        <v>44021</v>
      </c>
      <c r="C21" s="215">
        <v>1.65855E-2</v>
      </c>
      <c r="D21" s="215">
        <f>Selected!F20</f>
        <v>1.65855E-2</v>
      </c>
      <c r="E21" s="216">
        <f t="shared" si="0"/>
        <v>0</v>
      </c>
      <c r="F21" s="214">
        <f>Selected!J20</f>
        <v>44021</v>
      </c>
      <c r="G21" s="212"/>
      <c r="H21" s="217" t="s">
        <v>125</v>
      </c>
      <c r="I21" s="214">
        <v>46572</v>
      </c>
      <c r="J21" s="218">
        <f>_xll.qlDayCounterYearFraction($J$2,_xll.qlSettingsEvaluationDate(Trigger),I21,,,Trigger)</f>
        <v>12</v>
      </c>
      <c r="K21" s="219">
        <v>2.54463839879146E-2</v>
      </c>
      <c r="L21" s="219">
        <f>_xll.qlYieldTSZeroRate(YieldCurve,I21,$J$2,,,TRUE,Trigger)</f>
        <v>2.5444897186630008E-2</v>
      </c>
      <c r="M21" s="216">
        <f t="shared" si="1"/>
        <v>-1.4868012845926926E-6</v>
      </c>
      <c r="N21" s="220">
        <v>0.73686055727034405</v>
      </c>
      <c r="O21" s="220">
        <f>_xll.qlYieldTSDiscount(YieldCurve,I21,TRUE,Trigger)</f>
        <v>0.73687370417030196</v>
      </c>
      <c r="P21" s="216">
        <f t="shared" si="2"/>
        <v>-1.3146899957905411E-5</v>
      </c>
      <c r="Q21" s="208"/>
    </row>
    <row r="22" spans="1:17" x14ac:dyDescent="0.2">
      <c r="A22" s="213" t="str">
        <v>USDAM3L6Y</v>
      </c>
      <c r="B22" s="214">
        <v>44386</v>
      </c>
      <c r="C22" s="215">
        <v>1.8518699999999999E-2</v>
      </c>
      <c r="D22" s="215">
        <f>Selected!F21</f>
        <v>1.8518699999999999E-2</v>
      </c>
      <c r="E22" s="216">
        <f t="shared" si="0"/>
        <v>0</v>
      </c>
      <c r="F22" s="214">
        <f>Selected!J21</f>
        <v>44386</v>
      </c>
      <c r="G22" s="212"/>
      <c r="H22" s="217" t="s">
        <v>125</v>
      </c>
      <c r="I22" s="214">
        <v>47667</v>
      </c>
      <c r="J22" s="218">
        <f>_xll.qlDayCounterYearFraction($J$2,_xll.qlSettingsEvaluationDate(Trigger),I22,,,Trigger)</f>
        <v>15</v>
      </c>
      <c r="K22" s="219">
        <v>2.6861212118586601E-2</v>
      </c>
      <c r="L22" s="219">
        <f>_xll.qlYieldTSZeroRate(YieldCurve,I22,$J$2,,,TRUE,Trigger)</f>
        <v>2.685992068115978E-2</v>
      </c>
      <c r="M22" s="216">
        <f t="shared" si="1"/>
        <v>-1.2914374268209461E-6</v>
      </c>
      <c r="N22" s="220">
        <v>0.66836678166771002</v>
      </c>
      <c r="O22" s="220">
        <f>_xll.qlYieldTSDiscount(YieldCurve,I22,TRUE,Trigger)</f>
        <v>0.66837972910126553</v>
      </c>
      <c r="P22" s="216">
        <f t="shared" si="2"/>
        <v>-1.2947433555510202E-5</v>
      </c>
      <c r="Q22" s="208"/>
    </row>
    <row r="23" spans="1:17" x14ac:dyDescent="0.2">
      <c r="A23" s="213" t="str">
        <v>USDAM3L7Y</v>
      </c>
      <c r="B23" s="214">
        <v>44753</v>
      </c>
      <c r="C23" s="215">
        <v>2.0098999999999999E-2</v>
      </c>
      <c r="D23" s="215">
        <f>Selected!F22</f>
        <v>2.0098999999999999E-2</v>
      </c>
      <c r="E23" s="216">
        <f t="shared" si="0"/>
        <v>0</v>
      </c>
      <c r="F23" s="214">
        <f>Selected!J22</f>
        <v>44753</v>
      </c>
      <c r="G23" s="212"/>
      <c r="H23" s="217" t="s">
        <v>125</v>
      </c>
      <c r="I23" s="214">
        <v>49492</v>
      </c>
      <c r="J23" s="218">
        <f>_xll.qlDayCounterYearFraction($J$2,_xll.qlSettingsEvaluationDate(Trigger),I23,,,Trigger)</f>
        <v>20</v>
      </c>
      <c r="K23" s="219">
        <v>2.8185159049695999E-2</v>
      </c>
      <c r="L23" s="219">
        <f>_xll.qlYieldTSZeroRate(YieldCurve,I23,$J$2,,,TRUE,Trigger)</f>
        <v>2.8184049577686034E-2</v>
      </c>
      <c r="M23" s="216">
        <f t="shared" si="1"/>
        <v>-1.1094720099649735E-6</v>
      </c>
      <c r="N23" s="220">
        <v>0.56909768512167602</v>
      </c>
      <c r="O23" s="220">
        <f>_xll.qlYieldTSDiscount(YieldCurve,I23,TRUE,Trigger)</f>
        <v>0.56911031322083228</v>
      </c>
      <c r="P23" s="216">
        <f t="shared" si="2"/>
        <v>-1.2628099156253292E-5</v>
      </c>
      <c r="Q23" s="208"/>
    </row>
    <row r="24" spans="1:17" x14ac:dyDescent="0.2">
      <c r="A24" s="213" t="str">
        <v>USDAM3L8Y</v>
      </c>
      <c r="B24" s="214">
        <v>45117</v>
      </c>
      <c r="C24" s="215">
        <v>2.1382999999999999E-2</v>
      </c>
      <c r="D24" s="215">
        <f>Selected!F23</f>
        <v>2.1382999999999999E-2</v>
      </c>
      <c r="E24" s="216">
        <f t="shared" si="0"/>
        <v>0</v>
      </c>
      <c r="F24" s="214">
        <f>Selected!J23</f>
        <v>45117</v>
      </c>
      <c r="G24" s="212"/>
      <c r="H24" s="217" t="s">
        <v>125</v>
      </c>
      <c r="I24" s="214">
        <v>51317</v>
      </c>
      <c r="J24" s="218">
        <f>_xll.qlDayCounterYearFraction($J$2,_xll.qlSettingsEvaluationDate(Trigger),I24,,,Trigger)</f>
        <v>25</v>
      </c>
      <c r="K24" s="219">
        <v>2.8777969020681901E-2</v>
      </c>
      <c r="L24" s="219">
        <f>_xll.qlYieldTSZeroRate(YieldCurve,I24,$J$2,,,TRUE,Trigger)</f>
        <v>2.8776964897254401E-2</v>
      </c>
      <c r="M24" s="216">
        <f t="shared" si="1"/>
        <v>-1.0041234274997535E-6</v>
      </c>
      <c r="N24" s="220">
        <v>0.48702042052439398</v>
      </c>
      <c r="O24" s="220">
        <f>_xll.qlYieldTSDiscount(YieldCurve,I24,TRUE,Trigger)</f>
        <v>0.48703264639319543</v>
      </c>
      <c r="P24" s="216">
        <f t="shared" si="2"/>
        <v>-1.2225868801452044E-5</v>
      </c>
      <c r="Q24" s="208"/>
    </row>
    <row r="25" spans="1:17" x14ac:dyDescent="0.2">
      <c r="A25" s="213" t="str">
        <v>USDAM3L9Y</v>
      </c>
      <c r="B25" s="214">
        <v>45482</v>
      </c>
      <c r="C25" s="215">
        <v>2.2445099999999999E-2</v>
      </c>
      <c r="D25" s="215">
        <f>Selected!F24</f>
        <v>2.2445099999999999E-2</v>
      </c>
      <c r="E25" s="216">
        <f t="shared" si="0"/>
        <v>0</v>
      </c>
      <c r="F25" s="214">
        <f>Selected!J24</f>
        <v>45482</v>
      </c>
      <c r="G25" s="212"/>
      <c r="H25" s="217" t="s">
        <v>125</v>
      </c>
      <c r="I25" s="214">
        <v>53142</v>
      </c>
      <c r="J25" s="218">
        <f>_xll.qlDayCounterYearFraction($J$2,_xll.qlSettingsEvaluationDate(Trigger),I25,,,Trigger)</f>
        <v>30</v>
      </c>
      <c r="K25" s="219">
        <v>2.9144623576337701E-2</v>
      </c>
      <c r="L25" s="219">
        <f>_xll.qlYieldTSZeroRate(YieldCurve,I25,$J$2,,,TRUE,Trigger)</f>
        <v>2.9143923464305808E-2</v>
      </c>
      <c r="M25" s="216">
        <f t="shared" si="1"/>
        <v>-7.0011203189349058E-7</v>
      </c>
      <c r="N25" s="220">
        <v>0.41713777866179702</v>
      </c>
      <c r="O25" s="220">
        <f>_xll.qlYieldTSDiscount(YieldCurve,I25,TRUE,Trigger)</f>
        <v>0.41714654004913931</v>
      </c>
      <c r="P25" s="216">
        <f t="shared" si="2"/>
        <v>-8.7613873422931476E-6</v>
      </c>
      <c r="Q25" s="208"/>
    </row>
    <row r="26" spans="1:17" x14ac:dyDescent="0.2">
      <c r="A26" s="213" t="str">
        <v>USDAM3L10Y</v>
      </c>
      <c r="B26" s="214">
        <v>45847</v>
      </c>
      <c r="C26" s="215">
        <v>2.3337E-2</v>
      </c>
      <c r="D26" s="215">
        <f>Selected!F25</f>
        <v>2.3337E-2</v>
      </c>
      <c r="E26" s="216">
        <f t="shared" si="0"/>
        <v>0</v>
      </c>
      <c r="F26" s="214">
        <f>Selected!J25</f>
        <v>45847</v>
      </c>
      <c r="G26" s="212"/>
      <c r="H26" s="217" t="s">
        <v>125</v>
      </c>
      <c r="I26" s="214">
        <v>54967</v>
      </c>
      <c r="J26" s="218">
        <f>_xll.qlDayCounterYearFraction($J$2,_xll.qlSettingsEvaluationDate(Trigger),I26,,,Trigger)</f>
        <v>35</v>
      </c>
      <c r="K26" s="219">
        <v>2.9158455671473901E-2</v>
      </c>
      <c r="L26" s="219">
        <f>_xll.qlYieldTSZeroRate(YieldCurve,I26,$J$2,,,TRUE,Trigger)</f>
        <v>2.9157801951661139E-2</v>
      </c>
      <c r="M26" s="216">
        <f t="shared" si="1"/>
        <v>-6.5371981276124425E-7</v>
      </c>
      <c r="N26" s="220">
        <v>0.36039812763545398</v>
      </c>
      <c r="O26" s="220">
        <f>_xll.qlYieldTSDiscount(YieldCurve,I26,TRUE,Trigger)</f>
        <v>0.36040637370866818</v>
      </c>
      <c r="P26" s="216">
        <f t="shared" si="2"/>
        <v>-8.2460732142020099E-6</v>
      </c>
      <c r="Q26" s="208"/>
    </row>
    <row r="27" spans="1:17" x14ac:dyDescent="0.2">
      <c r="A27" s="213" t="str">
        <v>USDAM3L12Y</v>
      </c>
      <c r="B27" s="214">
        <v>46577</v>
      </c>
      <c r="C27" s="215">
        <v>2.472425E-2</v>
      </c>
      <c r="D27" s="215">
        <f>Selected!F26</f>
        <v>2.472425E-2</v>
      </c>
      <c r="E27" s="216">
        <f t="shared" si="0"/>
        <v>0</v>
      </c>
      <c r="F27" s="214">
        <f>Selected!J26</f>
        <v>46577</v>
      </c>
      <c r="G27" s="212"/>
      <c r="H27" s="217" t="s">
        <v>125</v>
      </c>
      <c r="I27" s="214">
        <v>56792</v>
      </c>
      <c r="J27" s="218">
        <f>_xll.qlDayCounterYearFraction($J$2,_xll.qlSettingsEvaluationDate(Trigger),I27,,,Trigger)</f>
        <v>40</v>
      </c>
      <c r="K27" s="219">
        <v>2.9170154982229399E-2</v>
      </c>
      <c r="L27" s="219">
        <f>_xll.qlYieldTSZeroRate(YieldCurve,I27,$J$2,,,TRUE,Trigger)</f>
        <v>2.9169546086467563E-2</v>
      </c>
      <c r="M27" s="216">
        <f t="shared" si="1"/>
        <v>-6.0889576183539851E-7</v>
      </c>
      <c r="N27" s="220">
        <v>0.31135977603737502</v>
      </c>
      <c r="O27" s="220">
        <f>_xll.qlYieldTSDiscount(YieldCurve,I27,TRUE,Trigger)</f>
        <v>0.31136735955564815</v>
      </c>
      <c r="P27" s="216">
        <f t="shared" si="2"/>
        <v>-7.5835182731243123E-6</v>
      </c>
      <c r="Q27" s="208"/>
    </row>
    <row r="28" spans="1:17" x14ac:dyDescent="0.2">
      <c r="A28" s="213" t="str">
        <v>USDAM3L15Y</v>
      </c>
      <c r="B28" s="214">
        <v>47673</v>
      </c>
      <c r="C28" s="215">
        <v>2.6019125000000001E-2</v>
      </c>
      <c r="D28" s="215">
        <f>Selected!F27</f>
        <v>2.6019125000000001E-2</v>
      </c>
      <c r="E28" s="216">
        <f t="shared" si="0"/>
        <v>0</v>
      </c>
      <c r="F28" s="214">
        <f>Selected!J27</f>
        <v>47673</v>
      </c>
      <c r="G28" s="212"/>
      <c r="H28" s="217" t="s">
        <v>125</v>
      </c>
      <c r="I28" s="214">
        <v>58617</v>
      </c>
      <c r="J28" s="218">
        <f>_xll.qlDayCounterYearFraction($J$2,_xll.qlSettingsEvaluationDate(Trigger),I28,,,Trigger)</f>
        <v>45</v>
      </c>
      <c r="K28" s="219">
        <v>2.8920916941632201E-2</v>
      </c>
      <c r="L28" s="219">
        <f>_xll.qlYieldTSZeroRate(YieldCurve,I28,$J$2,,,TRUE,Trigger)</f>
        <v>2.8920355933041597E-2</v>
      </c>
      <c r="M28" s="216">
        <f t="shared" si="1"/>
        <v>-5.6100859060354002E-7</v>
      </c>
      <c r="N28" s="220">
        <v>0.27213928613580002</v>
      </c>
      <c r="O28" s="220">
        <f>_xll.qlYieldTSDiscount(YieldCurve,I28,TRUE,Trigger)</f>
        <v>0.27214615648400337</v>
      </c>
      <c r="P28" s="216">
        <f t="shared" si="2"/>
        <v>-6.8703482033471985E-6</v>
      </c>
      <c r="Q28" s="208"/>
    </row>
    <row r="29" spans="1:17" x14ac:dyDescent="0.2">
      <c r="A29" s="213" t="str">
        <v>USDAM3L20Y</v>
      </c>
      <c r="B29" s="214">
        <v>49499</v>
      </c>
      <c r="C29" s="215">
        <v>2.72213E-2</v>
      </c>
      <c r="D29" s="215">
        <f>Selected!F28</f>
        <v>2.72213E-2</v>
      </c>
      <c r="E29" s="216">
        <f t="shared" si="0"/>
        <v>0</v>
      </c>
      <c r="F29" s="214">
        <f>Selected!J28</f>
        <v>49499</v>
      </c>
      <c r="G29" s="212"/>
      <c r="H29" s="222" t="s">
        <v>125</v>
      </c>
      <c r="I29" s="223">
        <v>60442</v>
      </c>
      <c r="J29" s="224">
        <f>_xll.qlDayCounterYearFraction($J$2,_xll.qlSettingsEvaluationDate(Trigger),I29,,,Trigger)</f>
        <v>50</v>
      </c>
      <c r="K29" s="225">
        <v>2.86699517922561E-2</v>
      </c>
      <c r="L29" s="225">
        <f>_xll.qlYieldTSZeroRate(YieldCurve,I29,$J$2,,,TRUE,Trigger)</f>
        <v>2.8669438691111059E-2</v>
      </c>
      <c r="M29" s="226">
        <f t="shared" si="1"/>
        <v>-5.1310114504085624E-7</v>
      </c>
      <c r="N29" s="227">
        <v>0.23847337988697301</v>
      </c>
      <c r="O29" s="227">
        <f>_xll.qlYieldTSDiscount(YieldCurve,I29,TRUE,Trigger)</f>
        <v>0.23847949801366639</v>
      </c>
      <c r="P29" s="226">
        <f t="shared" si="2"/>
        <v>-6.1181266933774126E-6</v>
      </c>
      <c r="Q29" s="208"/>
    </row>
    <row r="30" spans="1:17" x14ac:dyDescent="0.2">
      <c r="A30" s="213" t="str">
        <v>USDAM3L25Y</v>
      </c>
      <c r="B30" s="214">
        <v>51326</v>
      </c>
      <c r="C30" s="215">
        <v>2.7786124999999998E-2</v>
      </c>
      <c r="D30" s="215">
        <f>Selected!F29</f>
        <v>2.7786124999999998E-2</v>
      </c>
      <c r="E30" s="216">
        <f t="shared" si="0"/>
        <v>0</v>
      </c>
      <c r="F30" s="214">
        <f>Selected!J29</f>
        <v>51326</v>
      </c>
      <c r="G30" s="212"/>
      <c r="H30" s="212"/>
      <c r="I30" s="212"/>
      <c r="J30" s="212"/>
      <c r="K30" s="212"/>
      <c r="L30" s="212"/>
      <c r="M30" s="212"/>
      <c r="N30" s="212"/>
      <c r="O30" s="212"/>
      <c r="P30" s="212"/>
      <c r="Q30" s="208"/>
    </row>
    <row r="31" spans="1:17" x14ac:dyDescent="0.2">
      <c r="A31" s="213" t="str">
        <v>USDAM3L30Y</v>
      </c>
      <c r="B31" s="214">
        <v>53153</v>
      </c>
      <c r="C31" s="215">
        <v>2.8137800000000001E-2</v>
      </c>
      <c r="D31" s="215">
        <f>Selected!F30</f>
        <v>2.8137800000000001E-2</v>
      </c>
      <c r="E31" s="216">
        <f t="shared" si="0"/>
        <v>0</v>
      </c>
      <c r="F31" s="214">
        <f>Selected!J30</f>
        <v>53153</v>
      </c>
      <c r="G31" s="212"/>
      <c r="H31" s="212"/>
      <c r="I31" s="212"/>
      <c r="J31" s="212"/>
      <c r="K31" s="212"/>
      <c r="L31" s="212"/>
      <c r="M31" s="212"/>
      <c r="N31" s="212"/>
      <c r="O31" s="212"/>
      <c r="P31" s="212"/>
      <c r="Q31" s="208"/>
    </row>
    <row r="32" spans="1:17" x14ac:dyDescent="0.2">
      <c r="A32" s="213" t="str">
        <v>USDAM3L40Y</v>
      </c>
      <c r="B32" s="214">
        <v>56804</v>
      </c>
      <c r="C32" s="215">
        <v>2.8305E-2</v>
      </c>
      <c r="D32" s="215">
        <f>Selected!F31</f>
        <v>2.8305E-2</v>
      </c>
      <c r="E32" s="216">
        <f t="shared" si="0"/>
        <v>0</v>
      </c>
      <c r="F32" s="214">
        <f>Selected!J31</f>
        <v>56804</v>
      </c>
      <c r="G32" s="212"/>
      <c r="H32" s="212"/>
      <c r="I32" s="212"/>
      <c r="J32" s="212"/>
      <c r="K32" s="212"/>
      <c r="L32" s="212"/>
      <c r="M32" s="212"/>
      <c r="N32" s="212"/>
      <c r="O32" s="212"/>
      <c r="P32" s="212"/>
      <c r="Q32" s="208"/>
    </row>
    <row r="33" spans="1:17" x14ac:dyDescent="0.2">
      <c r="A33" s="213" t="str">
        <v>USDAM3L50Y</v>
      </c>
      <c r="B33" s="214">
        <v>60457</v>
      </c>
      <c r="C33" s="215">
        <v>2.8139999999999998E-2</v>
      </c>
      <c r="D33" s="215">
        <f>Selected!F32</f>
        <v>2.8139999999999998E-2</v>
      </c>
      <c r="E33" s="216">
        <f t="shared" si="0"/>
        <v>0</v>
      </c>
      <c r="F33" s="214">
        <f>Selected!J32</f>
        <v>60457</v>
      </c>
      <c r="G33" s="212"/>
      <c r="H33" s="212"/>
      <c r="I33" s="212"/>
      <c r="J33" s="212"/>
      <c r="K33" s="212"/>
      <c r="L33" s="212"/>
      <c r="M33" s="212"/>
      <c r="N33" s="212"/>
      <c r="O33" s="212"/>
      <c r="P33" s="212"/>
      <c r="Q33" s="208"/>
    </row>
    <row r="34" spans="1:17" x14ac:dyDescent="0.2">
      <c r="A34" s="213" t="str">
        <v>USDAM3L60Y</v>
      </c>
      <c r="B34" s="214">
        <v>64109</v>
      </c>
      <c r="C34" s="215">
        <v>2.8469999999999999E-2</v>
      </c>
      <c r="D34" s="215">
        <f>Selected!F33</f>
        <v>2.8469999999999999E-2</v>
      </c>
      <c r="E34" s="216">
        <f t="shared" si="0"/>
        <v>0</v>
      </c>
      <c r="F34" s="214">
        <f>Selected!J33</f>
        <v>64109</v>
      </c>
      <c r="G34" s="212"/>
      <c r="H34" s="212"/>
      <c r="I34" s="212"/>
      <c r="J34" s="212"/>
      <c r="K34" s="212"/>
      <c r="L34" s="212"/>
      <c r="M34" s="212"/>
      <c r="N34" s="212"/>
      <c r="O34" s="212"/>
      <c r="P34" s="212"/>
      <c r="Q34" s="208"/>
    </row>
    <row r="35" spans="1:17" x14ac:dyDescent="0.2">
      <c r="A35" s="231"/>
      <c r="B35" s="232"/>
      <c r="C35" s="233"/>
      <c r="D35" s="233"/>
      <c r="E35" s="234"/>
      <c r="F35" s="232"/>
      <c r="G35" s="212"/>
      <c r="H35" s="212"/>
      <c r="I35" s="212"/>
      <c r="J35" s="212"/>
      <c r="K35" s="212"/>
      <c r="L35" s="212"/>
      <c r="M35" s="212"/>
      <c r="N35" s="212"/>
      <c r="O35" s="212"/>
      <c r="P35" s="212"/>
      <c r="Q35" s="208"/>
    </row>
    <row r="36" spans="1:17" x14ac:dyDescent="0.2">
      <c r="A36" s="212"/>
      <c r="B36" s="235"/>
      <c r="C36" s="236"/>
      <c r="D36" s="236"/>
      <c r="E36" s="237"/>
      <c r="F36" s="235"/>
      <c r="G36" s="212"/>
      <c r="H36" s="212"/>
      <c r="I36" s="212"/>
      <c r="J36" s="212"/>
      <c r="K36" s="212"/>
      <c r="L36" s="212"/>
      <c r="M36" s="212"/>
      <c r="N36" s="212"/>
      <c r="O36" s="212"/>
      <c r="P36" s="212"/>
      <c r="Q36" s="208"/>
    </row>
    <row r="37" spans="1:17" x14ac:dyDescent="0.2">
      <c r="A37" s="212"/>
      <c r="B37" s="235"/>
      <c r="C37" s="236"/>
      <c r="D37" s="236"/>
      <c r="E37" s="237"/>
      <c r="F37" s="235"/>
      <c r="G37" s="212"/>
      <c r="H37" s="212"/>
      <c r="I37" s="212"/>
      <c r="J37" s="212"/>
      <c r="K37" s="212"/>
      <c r="L37" s="212"/>
      <c r="M37" s="212"/>
      <c r="N37" s="212"/>
      <c r="O37" s="212"/>
      <c r="P37" s="212"/>
      <c r="Q37" s="208"/>
    </row>
    <row r="38" spans="1:17" x14ac:dyDescent="0.2">
      <c r="A38" s="212"/>
      <c r="B38" s="235"/>
      <c r="C38" s="236"/>
      <c r="D38" s="236"/>
      <c r="E38" s="237"/>
      <c r="F38" s="235"/>
      <c r="G38" s="212"/>
      <c r="H38" s="212"/>
      <c r="I38" s="212"/>
      <c r="J38" s="212"/>
      <c r="K38" s="212"/>
      <c r="L38" s="212"/>
      <c r="M38" s="212"/>
      <c r="N38" s="212"/>
      <c r="O38" s="212"/>
      <c r="P38" s="212"/>
      <c r="Q38" s="208"/>
    </row>
    <row r="39" spans="1:17" ht="12" thickBot="1" x14ac:dyDescent="0.25">
      <c r="A39" s="228"/>
      <c r="B39" s="229"/>
      <c r="C39" s="229"/>
      <c r="D39" s="229"/>
      <c r="E39" s="229"/>
      <c r="F39" s="229"/>
      <c r="G39" s="229"/>
      <c r="H39" s="229"/>
      <c r="I39" s="229"/>
      <c r="J39" s="229"/>
      <c r="K39" s="229"/>
      <c r="L39" s="229"/>
      <c r="M39" s="229"/>
      <c r="N39" s="229"/>
      <c r="O39" s="229"/>
      <c r="P39" s="229"/>
      <c r="Q39" s="230"/>
    </row>
  </sheetData>
  <mergeCells count="2">
    <mergeCell ref="A1:F1"/>
    <mergeCell ref="H1:P1"/>
  </mergeCells>
  <dataValidations count="1">
    <dataValidation type="list" allowBlank="1" showInputMessage="1" showErrorMessage="1" sqref="J2">
      <formula1>"Actual/Actual (ISDA),Actual/360,30/360 (Bond Basis),30E/360 (Eurobond Basis),Actual/365 (Fixed),Actual/Actual (ISMA),Actual/Actual (AFB),1/1,30/360 (Italian),Simple"</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35</vt:i4>
      </vt:variant>
    </vt:vector>
  </HeadingPairs>
  <TitlesOfParts>
    <vt:vector size="42" baseType="lpstr">
      <vt:lpstr>General Settings</vt:lpstr>
      <vt:lpstr>RateHelpers</vt:lpstr>
      <vt:lpstr>Selected</vt:lpstr>
      <vt:lpstr>Deposits</vt:lpstr>
      <vt:lpstr>Futures</vt:lpstr>
      <vt:lpstr>Swaps</vt:lpstr>
      <vt:lpstr>LCH Analysis</vt:lpstr>
      <vt:lpstr>Accuracy</vt:lpstr>
      <vt:lpstr>BondBasisDayCounter</vt:lpstr>
      <vt:lpstr>Calendar</vt:lpstr>
      <vt:lpstr>Currency</vt:lpstr>
      <vt:lpstr>DepoInclusionCriteria</vt:lpstr>
      <vt:lpstr>Discounting</vt:lpstr>
      <vt:lpstr>Discounting2</vt:lpstr>
      <vt:lpstr>FamilyName</vt:lpstr>
      <vt:lpstr>FileOverwrite</vt:lpstr>
      <vt:lpstr>FrontFuturesRollingDays</vt:lpstr>
      <vt:lpstr>IborType</vt:lpstr>
      <vt:lpstr>IndexTenor</vt:lpstr>
      <vt:lpstr>InterpolatorID</vt:lpstr>
      <vt:lpstr>LCHlinear</vt:lpstr>
      <vt:lpstr>LCHQuoteSuffix</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FONDI STEFANO</cp:lastModifiedBy>
  <dcterms:created xsi:type="dcterms:W3CDTF">2014-01-14T09:24:09Z</dcterms:created>
  <dcterms:modified xsi:type="dcterms:W3CDTF">2015-09-01T18:53:48Z</dcterms:modified>
</cp:coreProperties>
</file>