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1785" yWindow="-15" windowWidth="6465" windowHeight="11640" tabRatio="900"/>
  </bookViews>
  <sheets>
    <sheet name="General Settings" sheetId="67" r:id="rId1"/>
    <sheet name="Euribor" sheetId="6" r:id="rId2"/>
    <sheet name="Deposits" sheetId="21" r:id="rId3"/>
    <sheet name="FRA" sheetId="22" r:id="rId4"/>
    <sheet name="OIS" sheetId="28" r:id="rId5"/>
    <sheet name="Futures3M" sheetId="24" r:id="rId6"/>
    <sheet name="FuturesHWConvAdj" sheetId="26" r:id="rId7"/>
    <sheet name="BasisSwapEON3M" sheetId="76" r:id="rId8"/>
    <sheet name="BasisSwap1MxM" sheetId="17" r:id="rId9"/>
    <sheet name="BasisSwap3M6M" sheetId="18" r:id="rId10"/>
    <sheet name="BasisSwapxM12M" sheetId="19" r:id="rId11"/>
    <sheet name="Swaps1M(&lt;1Y)" sheetId="29" r:id="rId12"/>
    <sheet name="Swap1M" sheetId="81" r:id="rId13"/>
    <sheet name="Swap3M" sheetId="82" r:id="rId14"/>
    <sheet name="Swap6M" sheetId="32" r:id="rId15"/>
    <sheet name="ON Basis Swap" sheetId="77" r:id="rId16"/>
    <sheet name="1M Basis Swap" sheetId="47" r:id="rId17"/>
    <sheet name="3M Basis Swap" sheetId="48" r:id="rId18"/>
    <sheet name="6M Basis Swap" sheetId="49" r:id="rId19"/>
    <sheet name="1Y Basis Swap" sheetId="50" r:id="rId20"/>
    <sheet name="Euribor 3M Time Series" sheetId="70" r:id="rId21"/>
    <sheet name="Euribor 6M Time Series" sheetId="71" r:id="rId22"/>
    <sheet name="EuriborSwapIsdaFixA1Y" sheetId="74" r:id="rId23"/>
  </sheets>
  <definedNames>
    <definedName name="AreaTable">'General Settings'!$C$42:$D$57</definedName>
    <definedName name="Calendar">'General Settings'!$D$19</definedName>
    <definedName name="Contributor" localSheetId="8">BasisSwap1MxM!$O$2</definedName>
    <definedName name="Contributor" localSheetId="9">BasisSwap3M6M!$O$2</definedName>
    <definedName name="Contributor" localSheetId="7">BasisSwapEON3M!$O$2</definedName>
    <definedName name="Contributor" localSheetId="10">BasisSwapxM12M!$O$2</definedName>
    <definedName name="Contributor" localSheetId="2">Deposits!$M$2</definedName>
    <definedName name="Contributor" localSheetId="6">FuturesHWConvAdj!$L$2</definedName>
    <definedName name="Contributor" localSheetId="12">Swap1M!$O$2</definedName>
    <definedName name="Contributor" localSheetId="13">Swap3M!$O$2</definedName>
    <definedName name="Contributor" localSheetId="14">Swap6M!$O$2</definedName>
    <definedName name="Contributor" localSheetId="11">'Swaps1M(&lt;1Y)'!$O$2</definedName>
    <definedName name="Contributor">OIS!$O$2</definedName>
    <definedName name="Contributor12M" localSheetId="3">FRA!$R$2</definedName>
    <definedName name="Contributor3M" localSheetId="3">FRA!$P$2</definedName>
    <definedName name="Contributor6M" localSheetId="3">FRA!$Q$2</definedName>
    <definedName name="Contributors">'General Settings'!$C$25:$C$37</definedName>
    <definedName name="ContributorTable">'General Settings'!$C$25:$D$37</definedName>
    <definedName name="Currency">'General Settings'!$D$13</definedName>
    <definedName name="EvaluationDate">'General Settings'!$D$5</definedName>
    <definedName name="FamilyName">'General Settings'!$D$16</definedName>
    <definedName name="FixingType">'General Settings'!$D$18</definedName>
    <definedName name="FuturesCodes" localSheetId="5">Futures3M!$P$5:$P$46</definedName>
    <definedName name="FuturesDates" localSheetId="5">Futures3M!$Q$5:$Q$46</definedName>
    <definedName name="IborIndex" localSheetId="5">Futures3M!$I$3</definedName>
    <definedName name="Instruments" localSheetId="8">BasisSwap1MxM!$N$5:$N$41</definedName>
    <definedName name="Instruments" localSheetId="9">BasisSwap3M6M!$N$5:$N$41</definedName>
    <definedName name="Instruments" localSheetId="7">BasisSwapEON3M!$N$5:$N$41</definedName>
    <definedName name="Instruments" localSheetId="10">BasisSwapxM12M!$N$5:$N$41</definedName>
    <definedName name="Instruments" localSheetId="3">FRA!$N$5:$N$58</definedName>
    <definedName name="Instruments" localSheetId="12">Swap1M!$N$5:$N$41</definedName>
    <definedName name="Instruments" localSheetId="13">Swap3M!$N$5:$N$41</definedName>
    <definedName name="Instruments" localSheetId="14">Swap6M!$N$5:$N$41</definedName>
    <definedName name="Instruments" localSheetId="11">'Swaps1M(&lt;1Y)'!$N$5:$N$15</definedName>
    <definedName name="LastFixingsTrigger">'General Settings'!$D$8</definedName>
    <definedName name="LastUpdate">'General Settings'!$I$5</definedName>
    <definedName name="LCHcubic">'General Settings'!$I$17</definedName>
    <definedName name="LCHlinear">'General Settings'!$I$16</definedName>
    <definedName name="LiveDataFeed">'General Settings'!$I$4</definedName>
    <definedName name="MeanReversion" localSheetId="5">Futures3M!$I$2</definedName>
    <definedName name="ObjectOverwrite">'General Settings'!$I$14</definedName>
    <definedName name="Permanent">'General Settings'!$I$13</definedName>
    <definedName name="PriceTickValue">'General Settings'!$I$19</definedName>
    <definedName name="Quote" localSheetId="8">BasisSwap1MxM!$W$5:$W$41</definedName>
    <definedName name="Quote" localSheetId="9">BasisSwap3M6M!$W$5:$W$41</definedName>
    <definedName name="Quote" localSheetId="7">BasisSwapEON3M!$W$5:$W$41</definedName>
    <definedName name="Quote" localSheetId="10">BasisSwapxM12M!$W$5:$W$41</definedName>
    <definedName name="Quote" localSheetId="2">Deposits!$R$5:$R$15</definedName>
    <definedName name="Quote" localSheetId="3">FRA!$W$5:$W$58</definedName>
    <definedName name="Quote" localSheetId="5">Futures3M!$AC$5:$AC$46</definedName>
    <definedName name="Quote" localSheetId="6">FuturesHWConvAdj!$T$5:$T$6</definedName>
    <definedName name="Quote" localSheetId="4">OIS!$W$5:$W$40</definedName>
    <definedName name="Quote" localSheetId="12">Swap1M!$W$5:$W$41</definedName>
    <definedName name="Quote" localSheetId="13">Swap3M!$W$5:$W$41</definedName>
    <definedName name="Quote" localSheetId="14">Swap6M!$W$5:$W$41</definedName>
    <definedName name="Quote" localSheetId="11">'Swaps1M(&lt;1Y)'!$W$5:$W$15</definedName>
    <definedName name="QuoteLive" localSheetId="8">BasisSwap1MxM!$R$5:$R$41</definedName>
    <definedName name="QuoteLive" localSheetId="9">BasisSwap3M6M!$R$5:$R$41</definedName>
    <definedName name="QuoteLive" localSheetId="7">BasisSwapEON3M!$R$5:$R$41</definedName>
    <definedName name="QuoteLive" localSheetId="10">BasisSwapxM12M!$R$5:$R$41</definedName>
    <definedName name="QuoteLive" localSheetId="2">Deposits!$N$5:$N$15</definedName>
    <definedName name="QuoteLive" localSheetId="3">FRA!$R$5:$R$58</definedName>
    <definedName name="QuoteLive" localSheetId="5">Futures3M!$X$5:$X$46</definedName>
    <definedName name="QuoteLive" localSheetId="6">FuturesHWConvAdj!$P$5:$P$6</definedName>
    <definedName name="QuoteLive" localSheetId="4">OIS!$R$5:$R$40</definedName>
    <definedName name="QuoteLive" localSheetId="12">Swap1M!$R$5:$R$41</definedName>
    <definedName name="QuoteLive" localSheetId="13">Swap3M!$R$5:$R$41</definedName>
    <definedName name="QuoteLive" localSheetId="14">Swap6M!$R$5:$R$41</definedName>
    <definedName name="QuoteLive" localSheetId="11">'Swaps1M(&lt;1Y)'!$R$5:$R$15</definedName>
    <definedName name="QuoteStatic" localSheetId="8">BasisSwap1MxM!$U$5:$U$41</definedName>
    <definedName name="QuoteStatic" localSheetId="9">BasisSwap3M6M!$U$5:$U$41</definedName>
    <definedName name="QuoteStatic" localSheetId="7">BasisSwapEON3M!$U$5:$U$41</definedName>
    <definedName name="QuoteStatic" localSheetId="10">BasisSwapxM12M!$U$5:$U$41</definedName>
    <definedName name="QuoteStatic" localSheetId="2">Deposits!$P$5:$P$15</definedName>
    <definedName name="QuoteStatic" localSheetId="3">FRA!$U$5:$U$58</definedName>
    <definedName name="QuoteStatic" localSheetId="5">Futures3M!$AA$5:$AA$46</definedName>
    <definedName name="QuoteStatic" localSheetId="6">FuturesHWConvAdj!$R$5:$R$6</definedName>
    <definedName name="QuoteStatic" localSheetId="4">OIS!$U$5:$U$40</definedName>
    <definedName name="QuoteStatic" localSheetId="12">Swap1M!$U$5:$U$41</definedName>
    <definedName name="QuoteStatic" localSheetId="13">Swap3M!$U$5:$U$41</definedName>
    <definedName name="QuoteStatic" localSheetId="14">Swap6M!$U$5:$U$41</definedName>
    <definedName name="QuoteStatic" localSheetId="11">'Swaps1M(&lt;1Y)'!$U$5:$U$15</definedName>
    <definedName name="QuoteSuffix">'General Settings'!$I$15</definedName>
    <definedName name="RateTickValue">'General Settings'!$I$18</definedName>
    <definedName name="ReutersRtMode">'General Settings'!$I$20</definedName>
    <definedName name="Swap3M4Y" localSheetId="12">Swap1M!$W$11</definedName>
    <definedName name="Swap3M4Y" localSheetId="13">Swap3M!$W$11</definedName>
    <definedName name="Swap6M4Y">Swap6M!$W$11</definedName>
    <definedName name="Trigger">'General Settings'!$D$4</definedName>
    <definedName name="TriggerCounter">'General Settings'!$D$7</definedName>
    <definedName name="Volatility" localSheetId="5">Futures3M!$I$1</definedName>
  </definedNames>
  <calcPr calcId="145621"/>
</workbook>
</file>

<file path=xl/calcChain.xml><?xml version="1.0" encoding="utf-8"?>
<calcChain xmlns="http://schemas.openxmlformats.org/spreadsheetml/2006/main">
  <c r="W5" i="32" l="1" a="1"/>
  <c r="W5" i="82" a="1"/>
  <c r="W5" i="81" a="1"/>
  <c r="W5" i="29" a="1"/>
  <c r="W5" i="19" a="1"/>
  <c r="W5" i="18" a="1"/>
  <c r="W5" i="17" a="1"/>
  <c r="W5" i="76" a="1"/>
  <c r="AC5" i="24" a="1"/>
  <c r="W5" i="28" a="1"/>
  <c r="W5" i="22" a="1"/>
  <c r="R5" i="21" a="1"/>
  <c r="R5" i="21"/>
  <c r="R6" i="21"/>
  <c r="R7" i="21"/>
  <c r="O35" i="22" l="1" a="1"/>
  <c r="O35" i="22" s="1"/>
  <c r="O17" i="22" a="1"/>
  <c r="O17" i="22" s="1"/>
  <c r="O18" i="22"/>
  <c r="O27" i="22"/>
  <c r="O5" i="22" a="1"/>
  <c r="O11" i="22" s="1"/>
  <c r="O6" i="22"/>
  <c r="O7" i="22"/>
  <c r="O8" i="22"/>
  <c r="O9" i="22"/>
  <c r="O10" i="22"/>
  <c r="O14" i="22"/>
  <c r="O15" i="22"/>
  <c r="O16" i="22"/>
  <c r="O39" i="22" l="1"/>
  <c r="O38" i="22"/>
  <c r="O44" i="22"/>
  <c r="O52" i="22"/>
  <c r="O41" i="22"/>
  <c r="O40" i="22"/>
  <c r="O48" i="22"/>
  <c r="O47" i="22"/>
  <c r="O55" i="22"/>
  <c r="O46" i="22"/>
  <c r="O37" i="22"/>
  <c r="O53" i="22"/>
  <c r="O42" i="22"/>
  <c r="O50" i="22"/>
  <c r="O58" i="22"/>
  <c r="O49" i="22"/>
  <c r="O57" i="22"/>
  <c r="O56" i="22"/>
  <c r="O54" i="22"/>
  <c r="O45" i="22"/>
  <c r="O36" i="22"/>
  <c r="O13" i="22"/>
  <c r="O5" i="22"/>
  <c r="O12" i="22"/>
  <c r="O51" i="22"/>
  <c r="O43" i="22"/>
  <c r="O26" i="22"/>
  <c r="O29" i="22"/>
  <c r="O20" i="22"/>
  <c r="O34" i="22"/>
  <c r="O24" i="22"/>
  <c r="O32" i="22"/>
  <c r="O23" i="22"/>
  <c r="O31" i="22"/>
  <c r="O22" i="22"/>
  <c r="O30" i="22"/>
  <c r="O21" i="22"/>
  <c r="O28" i="22"/>
  <c r="O19" i="22"/>
  <c r="O33" i="22"/>
  <c r="O25" i="22"/>
  <c r="O1" i="32" l="1"/>
  <c r="O1" i="82"/>
  <c r="N15" i="29"/>
  <c r="N14" i="29"/>
  <c r="N13" i="29"/>
  <c r="N12" i="29"/>
  <c r="N11" i="29"/>
  <c r="N10" i="29"/>
  <c r="N9" i="29"/>
  <c r="N8" i="29"/>
  <c r="N7" i="29"/>
  <c r="N6" i="29"/>
  <c r="N5" i="29"/>
  <c r="O1" i="81"/>
  <c r="O1" i="29"/>
  <c r="O1" i="19"/>
  <c r="O1" i="18"/>
  <c r="O1" i="17"/>
  <c r="N41" i="76"/>
  <c r="N40" i="76"/>
  <c r="N39" i="76"/>
  <c r="N38" i="76"/>
  <c r="N37" i="76"/>
  <c r="N36" i="76"/>
  <c r="N35" i="76"/>
  <c r="N34" i="76"/>
  <c r="N33" i="76"/>
  <c r="N32" i="76"/>
  <c r="N31" i="76"/>
  <c r="N30" i="76"/>
  <c r="N29" i="76"/>
  <c r="N28" i="76"/>
  <c r="N27" i="76"/>
  <c r="N26" i="76"/>
  <c r="N25" i="76"/>
  <c r="N24" i="76"/>
  <c r="N23" i="76"/>
  <c r="N22" i="76"/>
  <c r="N21" i="76"/>
  <c r="N20" i="76"/>
  <c r="N19" i="76"/>
  <c r="N18" i="76"/>
  <c r="N17" i="76"/>
  <c r="N16" i="76"/>
  <c r="N15" i="76"/>
  <c r="N14" i="76"/>
  <c r="N13" i="76"/>
  <c r="N12" i="76"/>
  <c r="N11" i="76"/>
  <c r="N10" i="76"/>
  <c r="N9" i="76"/>
  <c r="N8" i="76"/>
  <c r="N7" i="76"/>
  <c r="N6" i="76"/>
  <c r="N5" i="76"/>
  <c r="O1" i="76"/>
  <c r="O1" i="28"/>
  <c r="O1" i="22"/>
  <c r="M1" i="21"/>
  <c r="I1" i="24" l="1"/>
  <c r="I2" i="24"/>
  <c r="D15" i="67" l="1"/>
  <c r="D14" i="67"/>
  <c r="E4" i="6"/>
  <c r="H11" i="6"/>
  <c r="G11" i="6"/>
  <c r="F5" i="6"/>
  <c r="E9" i="6"/>
  <c r="E10" i="6"/>
  <c r="D13" i="6"/>
  <c r="F8" i="6"/>
  <c r="F6" i="6"/>
  <c r="E12" i="6"/>
  <c r="D10" i="6"/>
  <c r="G10" i="6" s="1"/>
  <c r="D4" i="6"/>
  <c r="H5" i="6"/>
  <c r="D7" i="6"/>
  <c r="H8" i="6"/>
  <c r="G5" i="6"/>
  <c r="H6" i="6"/>
  <c r="F11" i="6"/>
  <c r="G6" i="6"/>
  <c r="E7" i="6"/>
  <c r="G8" i="6"/>
  <c r="D9" i="6"/>
  <c r="D12" i="6"/>
  <c r="G9" i="6"/>
  <c r="F9" i="6"/>
  <c r="L20" i="6" l="1"/>
  <c r="L17" i="6"/>
  <c r="F12" i="6"/>
  <c r="G12" i="6"/>
  <c r="F7" i="6"/>
  <c r="H10" i="6"/>
  <c r="G4" i="6"/>
  <c r="F10" i="6"/>
  <c r="F4" i="6"/>
  <c r="H4" i="6"/>
  <c r="H9" i="6"/>
  <c r="H7" i="6"/>
  <c r="H12" i="6"/>
  <c r="G7" i="6"/>
  <c r="O20" i="6"/>
  <c r="P20" i="6"/>
  <c r="P17" i="6"/>
  <c r="I16" i="6"/>
  <c r="K19" i="6"/>
  <c r="K16" i="6"/>
  <c r="K12" i="6" l="1"/>
  <c r="K11" i="6"/>
  <c r="K10" i="6"/>
  <c r="K9" i="6"/>
  <c r="K8" i="6"/>
  <c r="K7" i="6"/>
  <c r="K6" i="6"/>
  <c r="K5" i="6"/>
  <c r="R41" i="32"/>
  <c r="W41" i="32" s="1"/>
  <c r="R40" i="32"/>
  <c r="W40" i="32" s="1"/>
  <c r="R39" i="32"/>
  <c r="W39" i="32" s="1"/>
  <c r="R38" i="32"/>
  <c r="W38" i="32" s="1"/>
  <c r="R37" i="32"/>
  <c r="W37" i="32" s="1"/>
  <c r="R36" i="32"/>
  <c r="W36" i="32" s="1"/>
  <c r="R35" i="32"/>
  <c r="W35" i="32" s="1"/>
  <c r="R34" i="32"/>
  <c r="W34" i="32" s="1"/>
  <c r="R33" i="32"/>
  <c r="W33" i="32" s="1"/>
  <c r="R32" i="32"/>
  <c r="W32" i="32" s="1"/>
  <c r="R31" i="32"/>
  <c r="W31" i="32" s="1"/>
  <c r="R30" i="32"/>
  <c r="W30" i="32" s="1"/>
  <c r="R29" i="32"/>
  <c r="W29" i="32" s="1"/>
  <c r="R28" i="32"/>
  <c r="W28" i="32" s="1"/>
  <c r="R27" i="32"/>
  <c r="W27" i="32" s="1"/>
  <c r="R26" i="32"/>
  <c r="W26" i="32" s="1"/>
  <c r="R25" i="32"/>
  <c r="W25" i="32" s="1"/>
  <c r="R24" i="32"/>
  <c r="W24" i="32" s="1"/>
  <c r="R23" i="32"/>
  <c r="W23" i="32" s="1"/>
  <c r="R22" i="32"/>
  <c r="W22" i="32" s="1"/>
  <c r="R21" i="32"/>
  <c r="W21" i="32" s="1"/>
  <c r="R20" i="32"/>
  <c r="W20" i="32" s="1"/>
  <c r="R19" i="32"/>
  <c r="W19" i="32" s="1"/>
  <c r="R18" i="32"/>
  <c r="W18" i="32" s="1"/>
  <c r="R17" i="32"/>
  <c r="W17" i="32" s="1"/>
  <c r="R16" i="32"/>
  <c r="W16" i="32" s="1"/>
  <c r="R15" i="32"/>
  <c r="W15" i="32" s="1"/>
  <c r="R14" i="32"/>
  <c r="W14" i="32" s="1"/>
  <c r="R13" i="32"/>
  <c r="W13" i="32" s="1"/>
  <c r="R12" i="32"/>
  <c r="W12" i="32" s="1"/>
  <c r="R11" i="32"/>
  <c r="W11" i="32" s="1"/>
  <c r="R10" i="32"/>
  <c r="W10" i="32" s="1"/>
  <c r="R9" i="32"/>
  <c r="W9" i="32" s="1"/>
  <c r="R8" i="32"/>
  <c r="W8" i="32" s="1"/>
  <c r="R7" i="32"/>
  <c r="W7" i="32" s="1"/>
  <c r="R6" i="32"/>
  <c r="W6" i="32" s="1"/>
  <c r="R5" i="32"/>
  <c r="W5" i="32" s="1"/>
  <c r="I6" i="6"/>
  <c r="S10" i="32" l="1"/>
  <c r="S18" i="32"/>
  <c r="S26" i="32"/>
  <c r="S34" i="32"/>
  <c r="S11" i="32"/>
  <c r="S20" i="32"/>
  <c r="S35" i="32"/>
  <c r="S5" i="32"/>
  <c r="S7" i="32"/>
  <c r="S27" i="32"/>
  <c r="S12" i="32"/>
  <c r="S36" i="32"/>
  <c r="S29" i="32"/>
  <c r="S14" i="32"/>
  <c r="S30" i="32"/>
  <c r="S23" i="32"/>
  <c r="S31" i="32"/>
  <c r="S16" i="32"/>
  <c r="S24" i="32"/>
  <c r="S32" i="32"/>
  <c r="S40" i="32"/>
  <c r="S13" i="32"/>
  <c r="S37" i="32"/>
  <c r="S6" i="32"/>
  <c r="S8" i="32"/>
  <c r="S9" i="32"/>
  <c r="S17" i="32"/>
  <c r="S25" i="32"/>
  <c r="S33" i="32"/>
  <c r="S41" i="32"/>
  <c r="S19" i="32"/>
  <c r="S28" i="32"/>
  <c r="S21" i="32"/>
  <c r="S22" i="32"/>
  <c r="S38" i="32"/>
  <c r="S15" i="32"/>
  <c r="S39"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C6" i="29"/>
  <c r="D6" i="29"/>
  <c r="C7" i="29"/>
  <c r="D7" i="29"/>
  <c r="C8" i="29"/>
  <c r="D8" i="29"/>
  <c r="C9" i="29"/>
  <c r="D9" i="29"/>
  <c r="C10" i="29"/>
  <c r="D10" i="29"/>
  <c r="C11" i="29"/>
  <c r="D11" i="29"/>
  <c r="C12" i="29"/>
  <c r="D12" i="29"/>
  <c r="C13" i="29"/>
  <c r="D13" i="29"/>
  <c r="C14" i="29"/>
  <c r="D14" i="29"/>
  <c r="C15" i="29"/>
  <c r="D15" i="29"/>
  <c r="D5" i="29"/>
  <c r="C5" i="29"/>
  <c r="L5" i="26"/>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F264" i="74"/>
  <c r="F271" i="74"/>
  <c r="F276" i="74"/>
  <c r="F259" i="74"/>
  <c r="F262" i="74"/>
  <c r="F267" i="74"/>
  <c r="F275" i="74"/>
  <c r="F273" i="74"/>
  <c r="F269" i="74"/>
  <c r="F274" i="74"/>
  <c r="F279" i="74"/>
  <c r="F263" i="74"/>
  <c r="F266" i="74"/>
  <c r="F270" i="74"/>
  <c r="F260" i="74"/>
  <c r="F278" i="74"/>
  <c r="F265" i="74"/>
  <c r="F261" i="74"/>
  <c r="F277" i="74"/>
  <c r="F280" i="74"/>
  <c r="F272" i="74"/>
  <c r="F268" i="74"/>
  <c r="F19" i="28"/>
  <c r="F39" i="28"/>
  <c r="F9" i="82"/>
  <c r="F5" i="28"/>
  <c r="F26" i="28"/>
  <c r="F9" i="28"/>
  <c r="F23" i="28"/>
  <c r="F31" i="82"/>
  <c r="F25" i="28"/>
  <c r="F8" i="82"/>
  <c r="F14" i="28"/>
  <c r="F40" i="28"/>
  <c r="F27" i="28"/>
  <c r="F33" i="28"/>
  <c r="F24" i="28"/>
  <c r="F40" i="82"/>
  <c r="F13" i="28"/>
  <c r="F17" i="82"/>
  <c r="F28" i="82"/>
  <c r="F10" i="28"/>
  <c r="F28" i="28"/>
  <c r="F6" i="28"/>
  <c r="F7" i="28"/>
  <c r="F41" i="82"/>
  <c r="F37" i="28"/>
  <c r="F32" i="28"/>
  <c r="F20" i="82"/>
  <c r="F12" i="28"/>
  <c r="F35" i="82"/>
  <c r="F13" i="82"/>
  <c r="F38" i="28"/>
  <c r="F5" i="82"/>
  <c r="F37" i="82"/>
  <c r="F29" i="82"/>
  <c r="F30" i="28"/>
  <c r="F18" i="28"/>
  <c r="F12" i="82"/>
  <c r="F24" i="82"/>
  <c r="F16" i="82"/>
  <c r="F11" i="28"/>
  <c r="F19" i="82"/>
  <c r="F34" i="28"/>
  <c r="F33" i="82"/>
  <c r="F22" i="28"/>
  <c r="F8" i="28"/>
  <c r="F31" i="28"/>
  <c r="F7" i="82"/>
  <c r="F20" i="28"/>
  <c r="F17" i="28"/>
  <c r="F27" i="82"/>
  <c r="F29" i="28"/>
  <c r="F25" i="82"/>
  <c r="F35" i="28"/>
  <c r="F36" i="82"/>
  <c r="F15" i="28"/>
  <c r="F23" i="82"/>
  <c r="F36" i="28"/>
  <c r="F15" i="82"/>
  <c r="F21" i="82"/>
  <c r="F21" i="28"/>
  <c r="F16" i="28"/>
  <c r="F32" i="82"/>
  <c r="F39" i="82"/>
  <c r="O5" i="82" l="1" a="1"/>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S5" i="29"/>
  <c r="S10" i="82"/>
  <c r="S18" i="82"/>
  <c r="S26" i="82"/>
  <c r="S34" i="82"/>
  <c r="S11" i="29"/>
  <c r="S13" i="29"/>
  <c r="S12" i="29"/>
  <c r="S12" i="82"/>
  <c r="S20" i="82"/>
  <c r="S28" i="82"/>
  <c r="S36" i="82"/>
  <c r="S39" i="82"/>
  <c r="S9" i="81"/>
  <c r="S17" i="81"/>
  <c r="S25" i="81"/>
  <c r="S33" i="81"/>
  <c r="S41" i="81"/>
  <c r="S18" i="81"/>
  <c r="S34" i="81"/>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S22" i="82"/>
  <c r="S30" i="82"/>
  <c r="S11" i="81"/>
  <c r="S6" i="29"/>
  <c r="S11" i="82"/>
  <c r="S12" i="81"/>
  <c r="S7" i="29"/>
  <c r="S32" i="82"/>
  <c r="S21" i="81"/>
  <c r="S8" i="2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F18" i="82"/>
  <c r="G9" i="82"/>
  <c r="G39" i="82"/>
  <c r="F6" i="82"/>
  <c r="G15" i="82"/>
  <c r="F22" i="82"/>
  <c r="G27" i="82"/>
  <c r="G25" i="82"/>
  <c r="G16" i="82"/>
  <c r="G17" i="82"/>
  <c r="G28" i="82"/>
  <c r="F30" i="82"/>
  <c r="G32" i="82"/>
  <c r="F11" i="82"/>
  <c r="G33" i="82"/>
  <c r="F10" i="82"/>
  <c r="G20" i="82"/>
  <c r="F26" i="82"/>
  <c r="G21" i="82"/>
  <c r="G23" i="82"/>
  <c r="G35" i="82"/>
  <c r="G5" i="82"/>
  <c r="F34" i="82"/>
  <c r="G29" i="82"/>
  <c r="G36" i="82"/>
  <c r="F38" i="82"/>
  <c r="F14" i="82"/>
  <c r="G8" i="82"/>
  <c r="G24" i="82"/>
  <c r="G37" i="82"/>
  <c r="G40" i="82"/>
  <c r="G12" i="82"/>
  <c r="G7" i="82"/>
  <c r="G19" i="82"/>
  <c r="G31" i="82"/>
  <c r="G41" i="82"/>
  <c r="G13" i="82"/>
  <c r="X15" i="82"/>
  <c r="X22" i="82"/>
  <c r="X24" i="82"/>
  <c r="X40" i="82"/>
  <c r="X12" i="82"/>
  <c r="X37" i="82"/>
  <c r="X29" i="82"/>
  <c r="X27" i="82"/>
  <c r="X7" i="82"/>
  <c r="X28" i="82"/>
  <c r="X13" i="82"/>
  <c r="X16" i="82"/>
  <c r="X33" i="82"/>
  <c r="X23" i="82"/>
  <c r="X5" i="82"/>
  <c r="X36" i="82"/>
  <c r="X9" i="82"/>
  <c r="X25" i="82"/>
  <c r="X32" i="82"/>
  <c r="X20" i="82"/>
  <c r="X31" i="82"/>
  <c r="X21" i="82"/>
  <c r="X8" i="82"/>
  <c r="X41" i="82"/>
  <c r="X19" i="82"/>
  <c r="X39" i="82"/>
  <c r="X17" i="82"/>
  <c r="X35" i="82"/>
  <c r="O6" i="82" l="1"/>
  <c r="O14" i="82"/>
  <c r="O22" i="82"/>
  <c r="O30" i="82"/>
  <c r="O38" i="82"/>
  <c r="O7" i="82"/>
  <c r="O15" i="82"/>
  <c r="O23" i="82"/>
  <c r="O31" i="82"/>
  <c r="O39" i="82"/>
  <c r="O8" i="82"/>
  <c r="O16" i="82"/>
  <c r="O24" i="82"/>
  <c r="O32" i="82"/>
  <c r="O40" i="82"/>
  <c r="O5" i="82"/>
  <c r="O19" i="82"/>
  <c r="O33" i="82"/>
  <c r="O17" i="82"/>
  <c r="O28" i="82"/>
  <c r="O9" i="82"/>
  <c r="O20" i="82"/>
  <c r="O34" i="82"/>
  <c r="O11" i="82"/>
  <c r="O25" i="82"/>
  <c r="O36" i="82"/>
  <c r="O12" i="82"/>
  <c r="O26" i="82"/>
  <c r="O37" i="82"/>
  <c r="O10" i="82"/>
  <c r="O21" i="82"/>
  <c r="O35" i="82"/>
  <c r="O13" i="82"/>
  <c r="O27" i="82"/>
  <c r="O41" i="82"/>
  <c r="O18" i="82"/>
  <c r="O29" i="82"/>
  <c r="E36" i="77"/>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G34" i="82"/>
  <c r="G10" i="82"/>
  <c r="G11" i="82"/>
  <c r="G14" i="82"/>
  <c r="G18" i="82"/>
  <c r="G38" i="82"/>
  <c r="G26" i="82"/>
  <c r="G6" i="82"/>
  <c r="G30" i="82"/>
  <c r="G22" i="82"/>
  <c r="X11" i="82"/>
  <c r="X14" i="82"/>
  <c r="X30" i="82"/>
  <c r="X26" i="82"/>
  <c r="X10" i="82"/>
  <c r="X18" i="82"/>
  <c r="X38" i="82"/>
  <c r="X34" i="82"/>
  <c r="X6" i="82"/>
  <c r="I3" i="24" l="1"/>
  <c r="M9" i="21" l="1"/>
  <c r="M10" i="21"/>
  <c r="M11" i="21"/>
  <c r="M12" i="21"/>
  <c r="M13" i="21"/>
  <c r="M14" i="21"/>
  <c r="M15" i="21"/>
  <c r="M8" i="21"/>
  <c r="N12" i="6"/>
  <c r="I4" i="6"/>
  <c r="R12" i="6"/>
  <c r="N9" i="6"/>
  <c r="I12" i="6"/>
  <c r="N5" i="6"/>
  <c r="Q5" i="6" s="1"/>
  <c r="N6" i="6"/>
  <c r="N11" i="6"/>
  <c r="Q11" i="6"/>
  <c r="N7" i="6"/>
  <c r="Q7" i="6" s="1"/>
  <c r="N10" i="6"/>
  <c r="R6" i="6"/>
  <c r="Q9" i="6"/>
  <c r="Q12" i="6"/>
  <c r="R11" i="6"/>
  <c r="R9" i="6"/>
  <c r="Q10" i="6"/>
  <c r="N8" i="6"/>
  <c r="R8" i="6" s="1"/>
  <c r="R5" i="6"/>
  <c r="K3"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F32" i="22"/>
  <c r="F47" i="22"/>
  <c r="F26" i="22"/>
  <c r="F45" i="22"/>
  <c r="F35" i="22"/>
  <c r="P5" i="6"/>
  <c r="I8" i="6"/>
  <c r="F54" i="22"/>
  <c r="F46" i="22"/>
  <c r="F40" i="22"/>
  <c r="F34" i="22"/>
  <c r="Q8" i="6"/>
  <c r="P11" i="6"/>
  <c r="F50" i="22"/>
  <c r="F33" i="22"/>
  <c r="I11" i="6"/>
  <c r="F31" i="22"/>
  <c r="P12" i="6"/>
  <c r="F29" i="22"/>
  <c r="I7" i="6"/>
  <c r="I9" i="6"/>
  <c r="P7" i="6"/>
  <c r="I10" i="6"/>
  <c r="F55" i="22"/>
  <c r="F58" i="22"/>
  <c r="O9" i="6"/>
  <c r="O10" i="6"/>
  <c r="F51" i="22"/>
  <c r="F25" i="22"/>
  <c r="F30" i="22"/>
  <c r="O7" i="6"/>
  <c r="F56" i="22"/>
  <c r="F18" i="22"/>
  <c r="O5" i="6"/>
  <c r="P10" i="6"/>
  <c r="R7" i="6"/>
  <c r="F17" i="22"/>
  <c r="F28" i="22"/>
  <c r="F20" i="22"/>
  <c r="F43" i="22"/>
  <c r="F19" i="22"/>
  <c r="F38" i="22"/>
  <c r="P9" i="6"/>
  <c r="R10" i="6"/>
  <c r="O12" i="6"/>
  <c r="O11" i="6"/>
  <c r="I5" i="6"/>
  <c r="F48" i="22"/>
  <c r="F44" i="22"/>
  <c r="Q6" i="6"/>
  <c r="F16" i="22"/>
  <c r="F23" i="22"/>
  <c r="F36" i="22"/>
  <c r="F27" i="22"/>
  <c r="F49" i="22"/>
  <c r="F42" i="22"/>
  <c r="F53" i="22"/>
  <c r="F22" i="22"/>
  <c r="F41" i="22"/>
  <c r="F24" i="22"/>
  <c r="F39" i="22"/>
  <c r="F21" i="22"/>
  <c r="F57" i="22"/>
  <c r="F52" i="22"/>
  <c r="F37"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40" i="22"/>
  <c r="G16" i="22"/>
  <c r="G25" i="22"/>
  <c r="G39" i="22"/>
  <c r="G42" i="22"/>
  <c r="G51" i="22"/>
  <c r="G32" i="22"/>
  <c r="G38" i="22"/>
  <c r="G22" i="22"/>
  <c r="G23" i="22"/>
  <c r="G34" i="22"/>
  <c r="O8" i="6"/>
  <c r="G50" i="22"/>
  <c r="F15" i="22"/>
  <c r="G35" i="22"/>
  <c r="G37" i="22"/>
  <c r="G56" i="22"/>
  <c r="G19" i="22"/>
  <c r="G24" i="22"/>
  <c r="G17" i="22"/>
  <c r="G57" i="22"/>
  <c r="G55" i="22"/>
  <c r="F14" i="22"/>
  <c r="G45" i="22"/>
  <c r="G46" i="22"/>
  <c r="G58" i="22"/>
  <c r="G41" i="22"/>
  <c r="G28" i="22"/>
  <c r="G49" i="22"/>
  <c r="P6" i="6"/>
  <c r="G30" i="22"/>
  <c r="G21" i="22"/>
  <c r="G52" i="22"/>
  <c r="G29" i="22"/>
  <c r="G20" i="22"/>
  <c r="F11" i="22"/>
  <c r="G27" i="22"/>
  <c r="F13" i="22"/>
  <c r="G48" i="22"/>
  <c r="G44" i="22"/>
  <c r="O6" i="6"/>
  <c r="G26" i="22"/>
  <c r="G31" i="22"/>
  <c r="G18" i="22"/>
  <c r="G33" i="22"/>
  <c r="G43" i="22"/>
  <c r="G53" i="22"/>
  <c r="G36" i="22"/>
  <c r="P8" i="6"/>
  <c r="G47" i="22"/>
  <c r="G54" i="22"/>
  <c r="F12" i="22"/>
  <c r="E37" i="81" l="1"/>
  <c r="G15" i="22"/>
  <c r="G13" i="22"/>
  <c r="G12" i="22"/>
  <c r="G11" i="22"/>
  <c r="G14" i="22"/>
  <c r="F37" i="81"/>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12" i="81"/>
  <c r="F29" i="81"/>
  <c r="F40" i="81"/>
  <c r="F23" i="81"/>
  <c r="F7" i="81"/>
  <c r="F6" i="81"/>
  <c r="F32" i="81"/>
  <c r="F15" i="81"/>
  <c r="F13" i="81"/>
  <c r="F5" i="81"/>
  <c r="F38" i="81"/>
  <c r="F21" i="81"/>
  <c r="G37" i="81"/>
  <c r="F19" i="81"/>
  <c r="F11" i="81"/>
  <c r="F35" i="81"/>
  <c r="F28" i="81"/>
  <c r="F39" i="81"/>
  <c r="F8" i="81"/>
  <c r="F16" i="81"/>
  <c r="F31" i="81"/>
  <c r="F30" i="81"/>
  <c r="F22" i="81"/>
  <c r="F27"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O5" i="81" s="1" a="1"/>
  <c r="N6" i="81"/>
  <c r="N9" i="81"/>
  <c r="N40" i="81"/>
  <c r="G15" i="81"/>
  <c r="G31" i="81"/>
  <c r="F26" i="81"/>
  <c r="G29" i="81"/>
  <c r="G7" i="81"/>
  <c r="G23" i="81"/>
  <c r="G11" i="81"/>
  <c r="G27" i="81"/>
  <c r="F33" i="81"/>
  <c r="G8" i="81"/>
  <c r="F20" i="81"/>
  <c r="G40" i="81"/>
  <c r="F17" i="81"/>
  <c r="F24" i="81"/>
  <c r="F18" i="81"/>
  <c r="G32" i="81"/>
  <c r="F41" i="81"/>
  <c r="G35" i="81"/>
  <c r="G39" i="81"/>
  <c r="F36" i="81"/>
  <c r="G5" i="81"/>
  <c r="G28" i="81"/>
  <c r="F25" i="81"/>
  <c r="G21" i="81"/>
  <c r="F34" i="81"/>
  <c r="G12" i="81"/>
  <c r="F14" i="81"/>
  <c r="G6" i="81"/>
  <c r="G13" i="81"/>
  <c r="G19" i="81"/>
  <c r="G38" i="81"/>
  <c r="F10" i="81"/>
  <c r="G22" i="81"/>
  <c r="G30" i="81"/>
  <c r="F9" i="81"/>
  <c r="G16" i="81"/>
  <c r="X6" i="81"/>
  <c r="X30" i="81"/>
  <c r="X20" i="81"/>
  <c r="X8" i="81"/>
  <c r="X40" i="81"/>
  <c r="X5" i="81"/>
  <c r="X13" i="81"/>
  <c r="X29" i="81"/>
  <c r="X27" i="81"/>
  <c r="X23" i="81"/>
  <c r="X38" i="81"/>
  <c r="X39" i="81"/>
  <c r="X15" i="81"/>
  <c r="X11" i="81"/>
  <c r="X16" i="81"/>
  <c r="X28" i="81"/>
  <c r="X32" i="81"/>
  <c r="X35" i="81"/>
  <c r="X37" i="81"/>
  <c r="X22" i="81"/>
  <c r="X12" i="81"/>
  <c r="X7" i="81"/>
  <c r="X31" i="81"/>
  <c r="X19" i="81"/>
  <c r="X21" i="81"/>
  <c r="O8" i="81" l="1"/>
  <c r="O16" i="81"/>
  <c r="O24" i="81"/>
  <c r="O32" i="81"/>
  <c r="O40" i="81"/>
  <c r="O9" i="81"/>
  <c r="O17" i="81"/>
  <c r="O25" i="81"/>
  <c r="O33" i="81"/>
  <c r="O41" i="81"/>
  <c r="O10" i="81"/>
  <c r="O18" i="81"/>
  <c r="O26" i="81"/>
  <c r="O34" i="81"/>
  <c r="O6" i="81"/>
  <c r="O20" i="81"/>
  <c r="O31" i="81"/>
  <c r="O14" i="81"/>
  <c r="O7" i="81"/>
  <c r="O21" i="81"/>
  <c r="O35" i="81"/>
  <c r="O12" i="81"/>
  <c r="O23" i="81"/>
  <c r="O37" i="81"/>
  <c r="O13" i="81"/>
  <c r="O27" i="81"/>
  <c r="O38" i="81"/>
  <c r="O11" i="81"/>
  <c r="O22" i="81"/>
  <c r="O36" i="81"/>
  <c r="O28" i="81"/>
  <c r="O39" i="81"/>
  <c r="O15" i="81"/>
  <c r="O29" i="81"/>
  <c r="O5" i="81"/>
  <c r="O19" i="81"/>
  <c r="O30" i="81"/>
  <c r="G24" i="81"/>
  <c r="G10" i="81"/>
  <c r="G20" i="81"/>
  <c r="G17" i="81"/>
  <c r="G18" i="81"/>
  <c r="G41" i="81"/>
  <c r="G34" i="81"/>
  <c r="G33" i="81"/>
  <c r="G36" i="81"/>
  <c r="G26" i="81"/>
  <c r="G14" i="81"/>
  <c r="G9" i="81"/>
  <c r="G25" i="81"/>
  <c r="X26" i="81"/>
  <c r="X17" i="81"/>
  <c r="X34" i="81"/>
  <c r="X10" i="81"/>
  <c r="X33" i="81"/>
  <c r="X36" i="81"/>
  <c r="X14" i="81"/>
  <c r="X9" i="81"/>
  <c r="X41" i="81"/>
  <c r="X25" i="81"/>
  <c r="X24" i="81"/>
  <c r="X18" i="81"/>
  <c r="R5" i="22" l="1"/>
  <c r="W5" i="22" s="1"/>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E40" i="76"/>
  <c r="R40" i="76"/>
  <c r="F40" i="76"/>
  <c r="W40" i="76" l="1"/>
  <c r="G38" i="77"/>
  <c r="S40" i="76"/>
  <c r="R33" i="76"/>
  <c r="R20" i="76"/>
  <c r="R28" i="76"/>
  <c r="R12" i="76"/>
  <c r="R7" i="76"/>
  <c r="R35" i="76"/>
  <c r="R13" i="76"/>
  <c r="R8" i="76"/>
  <c r="R31" i="76"/>
  <c r="R26" i="76"/>
  <c r="R5" i="76"/>
  <c r="R23" i="76"/>
  <c r="R39" i="76"/>
  <c r="R36" i="76"/>
  <c r="R24" i="76"/>
  <c r="R27" i="76"/>
  <c r="R21" i="76"/>
  <c r="R16" i="76"/>
  <c r="R41" i="76"/>
  <c r="R37" i="76"/>
  <c r="R22" i="76"/>
  <c r="R30" i="76"/>
  <c r="R32" i="76"/>
  <c r="R17" i="76"/>
  <c r="R15" i="76"/>
  <c r="R29" i="76"/>
  <c r="R18" i="76"/>
  <c r="R34" i="76"/>
  <c r="R14" i="76"/>
  <c r="R6" i="76"/>
  <c r="R9" i="76"/>
  <c r="R19" i="76"/>
  <c r="R38" i="76"/>
  <c r="R11" i="76"/>
  <c r="R25" i="76"/>
  <c r="R10" i="76"/>
  <c r="G40" i="76"/>
  <c r="X35" i="22"/>
  <c r="X24" i="22"/>
  <c r="X19" i="22"/>
  <c r="X49" i="22"/>
  <c r="X27" i="22"/>
  <c r="X12" i="22"/>
  <c r="X22" i="22"/>
  <c r="X38" i="22"/>
  <c r="X15" i="22"/>
  <c r="X51" i="22"/>
  <c r="X17" i="22"/>
  <c r="X18" i="22"/>
  <c r="X20" i="22"/>
  <c r="X56" i="22"/>
  <c r="X43" i="22"/>
  <c r="X42" i="22"/>
  <c r="X33" i="22"/>
  <c r="X46" i="22"/>
  <c r="X37" i="22"/>
  <c r="X48" i="22"/>
  <c r="X52" i="22"/>
  <c r="X30" i="22"/>
  <c r="X36" i="22"/>
  <c r="X40" i="22"/>
  <c r="X50" i="22"/>
  <c r="X47" i="22"/>
  <c r="X26" i="22"/>
  <c r="X41" i="22"/>
  <c r="X32" i="22"/>
  <c r="X23" i="22"/>
  <c r="X25" i="22"/>
  <c r="X58" i="22"/>
  <c r="X11" i="22"/>
  <c r="X28" i="22"/>
  <c r="X45" i="22"/>
  <c r="X54" i="22"/>
  <c r="X16" i="22"/>
  <c r="X44" i="22"/>
  <c r="X53" i="22"/>
  <c r="X55" i="22"/>
  <c r="X31" i="22"/>
  <c r="X34" i="22"/>
  <c r="X13" i="22"/>
  <c r="X21" i="22"/>
  <c r="X14" i="22"/>
  <c r="X29" i="22"/>
  <c r="X39" i="22"/>
  <c r="X40" i="76"/>
  <c r="X57" i="22"/>
  <c r="W10" i="76" l="1"/>
  <c r="W25" i="76"/>
  <c r="W11" i="76"/>
  <c r="W38" i="76"/>
  <c r="W19" i="76"/>
  <c r="W9" i="76"/>
  <c r="W6" i="76"/>
  <c r="W14" i="76"/>
  <c r="W34" i="76"/>
  <c r="W18" i="76"/>
  <c r="W29" i="76"/>
  <c r="W15" i="76"/>
  <c r="W17" i="76"/>
  <c r="W32" i="76"/>
  <c r="W30" i="76"/>
  <c r="W22" i="76"/>
  <c r="W37" i="76"/>
  <c r="W41" i="76"/>
  <c r="W16" i="76"/>
  <c r="W21" i="76"/>
  <c r="W27" i="76"/>
  <c r="W24" i="76"/>
  <c r="W36" i="76"/>
  <c r="W39" i="76"/>
  <c r="W23" i="76"/>
  <c r="W5" i="76"/>
  <c r="W26" i="76"/>
  <c r="W31" i="76"/>
  <c r="W8" i="76"/>
  <c r="W13" i="76"/>
  <c r="W35" i="76"/>
  <c r="W7" i="76"/>
  <c r="W12" i="76"/>
  <c r="W28" i="76"/>
  <c r="W20" i="76"/>
  <c r="W33"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E5" i="76"/>
  <c r="F5" i="76"/>
  <c r="X5" i="76"/>
  <c r="G3" i="77" l="1"/>
  <c r="E6" i="76"/>
  <c r="E7" i="76"/>
  <c r="F6" i="76"/>
  <c r="F7" i="76"/>
  <c r="G5" i="76"/>
  <c r="X6" i="76"/>
  <c r="O5" i="76" l="1" a="1"/>
  <c r="G5" i="77"/>
  <c r="G4" i="77"/>
  <c r="E8" i="76"/>
  <c r="G7" i="76"/>
  <c r="G6" i="76"/>
  <c r="F8" i="76"/>
  <c r="X7" i="76"/>
  <c r="O8" i="76" l="1"/>
  <c r="O16" i="76"/>
  <c r="O24" i="76"/>
  <c r="O32" i="76"/>
  <c r="O40" i="76"/>
  <c r="O9" i="76"/>
  <c r="O17" i="76"/>
  <c r="O25" i="76"/>
  <c r="O33" i="76"/>
  <c r="O41" i="76"/>
  <c r="O7" i="76"/>
  <c r="O19" i="76"/>
  <c r="O29" i="76"/>
  <c r="O39" i="76"/>
  <c r="O10" i="76"/>
  <c r="O20" i="76"/>
  <c r="O30" i="76"/>
  <c r="O26" i="76"/>
  <c r="O6" i="76"/>
  <c r="O12" i="76"/>
  <c r="O22" i="76"/>
  <c r="O34" i="76"/>
  <c r="O13" i="76"/>
  <c r="O23" i="76"/>
  <c r="O35" i="76"/>
  <c r="O11" i="76"/>
  <c r="O21" i="76"/>
  <c r="O31" i="76"/>
  <c r="O14" i="76"/>
  <c r="O36" i="76"/>
  <c r="O5" i="76"/>
  <c r="O15" i="76"/>
  <c r="O27" i="76"/>
  <c r="O37" i="76"/>
  <c r="O18" i="76"/>
  <c r="O28" i="76"/>
  <c r="O38" i="76"/>
  <c r="G6" i="77"/>
  <c r="E9" i="76"/>
  <c r="G8" i="76"/>
  <c r="F9" i="76"/>
  <c r="X8" i="76"/>
  <c r="G7" i="77" l="1"/>
  <c r="E10" i="76"/>
  <c r="F10" i="76"/>
  <c r="G9" i="76"/>
  <c r="X9" i="76"/>
  <c r="G8" i="77" l="1"/>
  <c r="E11" i="76"/>
  <c r="G10" i="76"/>
  <c r="F11" i="76"/>
  <c r="X10" i="76"/>
  <c r="G9" i="77" l="1"/>
  <c r="E12" i="76"/>
  <c r="F12" i="76"/>
  <c r="G11" i="76"/>
  <c r="X11" i="76"/>
  <c r="X12" i="76"/>
  <c r="G10" i="77" l="1"/>
  <c r="E13" i="76"/>
  <c r="G12" i="76"/>
  <c r="F13" i="76"/>
  <c r="G11" i="77" l="1"/>
  <c r="E14" i="76"/>
  <c r="F14" i="76"/>
  <c r="G13" i="76"/>
  <c r="X13" i="76"/>
  <c r="X14" i="76"/>
  <c r="G12" i="77" l="1"/>
  <c r="E15" i="76"/>
  <c r="F15" i="76"/>
  <c r="G14" i="76"/>
  <c r="X15" i="76"/>
  <c r="G13" i="77" l="1"/>
  <c r="E16" i="76"/>
  <c r="F16" i="76"/>
  <c r="G15" i="76"/>
  <c r="X16" i="76"/>
  <c r="G14" i="77" l="1"/>
  <c r="E17" i="76"/>
  <c r="G16" i="76"/>
  <c r="F17" i="76"/>
  <c r="X17" i="76"/>
  <c r="G15" i="77" l="1"/>
  <c r="E18" i="76"/>
  <c r="F18" i="76"/>
  <c r="G17" i="76"/>
  <c r="X18" i="76"/>
  <c r="G16" i="77" l="1"/>
  <c r="E19" i="76"/>
  <c r="G18" i="76"/>
  <c r="F19" i="76"/>
  <c r="X19" i="76"/>
  <c r="G17" i="77" l="1"/>
  <c r="E20" i="76"/>
  <c r="G19" i="76"/>
  <c r="F20" i="76"/>
  <c r="X20" i="76"/>
  <c r="G18" i="77" l="1"/>
  <c r="E21" i="76"/>
  <c r="G20" i="76"/>
  <c r="F21" i="76"/>
  <c r="X21" i="76"/>
  <c r="G19" i="77" l="1"/>
  <c r="E22" i="76"/>
  <c r="F22" i="76"/>
  <c r="G21" i="76"/>
  <c r="X22" i="76"/>
  <c r="G20" i="77" l="1"/>
  <c r="E23" i="76"/>
  <c r="F23" i="76"/>
  <c r="G22" i="76"/>
  <c r="X23" i="76"/>
  <c r="G21" i="77" l="1"/>
  <c r="E24" i="76"/>
  <c r="G23" i="76"/>
  <c r="F24" i="76"/>
  <c r="G22" i="77" l="1"/>
  <c r="E25" i="76"/>
  <c r="F25" i="76"/>
  <c r="G24" i="76"/>
  <c r="X24" i="76"/>
  <c r="X25" i="76"/>
  <c r="G23" i="77" l="1"/>
  <c r="E26" i="76"/>
  <c r="F26" i="76"/>
  <c r="G25" i="76"/>
  <c r="X26" i="76"/>
  <c r="G24" i="77" l="1"/>
  <c r="E27" i="76"/>
  <c r="G26" i="76"/>
  <c r="F27" i="76"/>
  <c r="X27" i="76"/>
  <c r="G25" i="77" l="1"/>
  <c r="E28" i="76"/>
  <c r="F28" i="76"/>
  <c r="G27" i="76"/>
  <c r="X28" i="76"/>
  <c r="G26" i="77" l="1"/>
  <c r="E29" i="76"/>
  <c r="F29" i="76"/>
  <c r="G28" i="76"/>
  <c r="X29" i="76"/>
  <c r="G27" i="77" l="1"/>
  <c r="E30" i="76"/>
  <c r="G29" i="76"/>
  <c r="F30" i="76"/>
  <c r="X30" i="76"/>
  <c r="G28" i="77" l="1"/>
  <c r="E31" i="76"/>
  <c r="G30" i="76"/>
  <c r="F31" i="76"/>
  <c r="X31" i="76"/>
  <c r="G29" i="77" l="1"/>
  <c r="E32" i="76"/>
  <c r="G31" i="76"/>
  <c r="F32" i="76"/>
  <c r="G30" i="77" l="1"/>
  <c r="E33" i="76"/>
  <c r="G32" i="76"/>
  <c r="F33" i="76"/>
  <c r="X32" i="76"/>
  <c r="G31" i="77" l="1"/>
  <c r="E34" i="76"/>
  <c r="F34" i="76"/>
  <c r="G33" i="76"/>
  <c r="X33" i="76"/>
  <c r="G32" i="77" l="1"/>
  <c r="E35" i="76"/>
  <c r="F35" i="76"/>
  <c r="G34" i="76"/>
  <c r="X34" i="76"/>
  <c r="G33" i="77" l="1"/>
  <c r="E36" i="76"/>
  <c r="F36" i="76"/>
  <c r="G35" i="76"/>
  <c r="X35" i="76"/>
  <c r="X36" i="76"/>
  <c r="G34" i="77" l="1"/>
  <c r="E37" i="76"/>
  <c r="G36" i="76"/>
  <c r="F37" i="76"/>
  <c r="G35" i="77" l="1"/>
  <c r="E38" i="76"/>
  <c r="F38" i="76"/>
  <c r="G37" i="76"/>
  <c r="X38" i="76"/>
  <c r="X37" i="76"/>
  <c r="G36" i="77" l="1"/>
  <c r="E39" i="76"/>
  <c r="F39" i="76"/>
  <c r="G38" i="76"/>
  <c r="G37" i="77" l="1"/>
  <c r="E41" i="76"/>
  <c r="F41" i="76"/>
  <c r="G39" i="76"/>
  <c r="X41" i="76"/>
  <c r="X39" i="76"/>
  <c r="G39" i="77" l="1"/>
  <c r="F75" i="74"/>
  <c r="F119" i="74"/>
  <c r="F151" i="74"/>
  <c r="F238" i="74"/>
  <c r="F14" i="74"/>
  <c r="F218" i="74"/>
  <c r="F129" i="74"/>
  <c r="F204" i="74"/>
  <c r="F83" i="74"/>
  <c r="F224" i="74"/>
  <c r="F250" i="74"/>
  <c r="F190" i="74"/>
  <c r="F173" i="74"/>
  <c r="F114" i="74"/>
  <c r="F135" i="74"/>
  <c r="F191" i="74"/>
  <c r="F120" i="74"/>
  <c r="F132" i="74"/>
  <c r="F165" i="74"/>
  <c r="F97" i="74"/>
  <c r="F108" i="74"/>
  <c r="F138" i="74"/>
  <c r="F113" i="74"/>
  <c r="F57" i="74"/>
  <c r="F158" i="74"/>
  <c r="F19" i="74"/>
  <c r="F98" i="74"/>
  <c r="F59" i="74"/>
  <c r="F79" i="74"/>
  <c r="F10" i="74"/>
  <c r="F125" i="74"/>
  <c r="F177" i="74"/>
  <c r="F213" i="74"/>
  <c r="F60" i="74"/>
  <c r="F41" i="74"/>
  <c r="F186" i="74"/>
  <c r="F144" i="74"/>
  <c r="F230" i="74"/>
  <c r="F110" i="74"/>
  <c r="F106" i="74"/>
  <c r="F246" i="74"/>
  <c r="F174" i="74"/>
  <c r="F84" i="74"/>
  <c r="F167" i="74"/>
  <c r="F181" i="74"/>
  <c r="F7" i="74"/>
  <c r="F118" i="74"/>
  <c r="F212" i="74"/>
  <c r="F107" i="74"/>
  <c r="F239" i="74"/>
  <c r="F88" i="74"/>
  <c r="F134" i="74"/>
  <c r="F232" i="74"/>
  <c r="F161" i="74"/>
  <c r="F152" i="74"/>
  <c r="F211" i="74"/>
  <c r="F154" i="74"/>
  <c r="F126" i="74"/>
  <c r="F23" i="74"/>
  <c r="F171" i="74"/>
  <c r="F62" i="74"/>
  <c r="F236" i="74"/>
  <c r="F99" i="74"/>
  <c r="F169" i="74"/>
  <c r="F100" i="74"/>
  <c r="F206" i="74"/>
  <c r="F85" i="74"/>
  <c r="F56" i="74"/>
  <c r="F189" i="74"/>
  <c r="F142" i="74"/>
  <c r="F24" i="74"/>
  <c r="F131" i="74"/>
  <c r="F247" i="74"/>
  <c r="F237" i="74"/>
  <c r="F194" i="74"/>
  <c r="F215" i="74"/>
  <c r="F164" i="74"/>
  <c r="F48" i="74"/>
  <c r="F103" i="74"/>
  <c r="F101" i="74"/>
  <c r="F140" i="74"/>
  <c r="F200" i="74"/>
  <c r="F217" i="74"/>
  <c r="F157" i="74"/>
  <c r="F229" i="74"/>
  <c r="F137" i="74"/>
  <c r="F214" i="74"/>
  <c r="F127" i="74"/>
  <c r="F153" i="74"/>
  <c r="F249" i="74"/>
  <c r="F196" i="74"/>
  <c r="F16" i="74"/>
  <c r="F9" i="74"/>
  <c r="F133" i="74"/>
  <c r="F76" i="74"/>
  <c r="F201" i="74"/>
  <c r="F8" i="74"/>
  <c r="F175" i="74"/>
  <c r="F81" i="74"/>
  <c r="F255" i="74"/>
  <c r="F116" i="74"/>
  <c r="F46" i="74"/>
  <c r="F182" i="74"/>
  <c r="F251" i="74"/>
  <c r="F166" i="74"/>
  <c r="F176" i="74"/>
  <c r="F185" i="74"/>
  <c r="F243" i="74"/>
  <c r="F225" i="74"/>
  <c r="F163" i="74"/>
  <c r="F11" i="74"/>
  <c r="F170" i="74"/>
  <c r="F210" i="74"/>
  <c r="F30" i="74"/>
  <c r="F240" i="74"/>
  <c r="F55" i="74"/>
  <c r="F38" i="74"/>
  <c r="F235" i="74"/>
  <c r="F258" i="74"/>
  <c r="F150" i="74"/>
  <c r="F122" i="74"/>
  <c r="F197" i="74"/>
  <c r="F70" i="74"/>
  <c r="F209" i="74"/>
  <c r="F139" i="74"/>
  <c r="F219" i="74"/>
  <c r="F32" i="74"/>
  <c r="F27" i="74"/>
  <c r="F54" i="74"/>
  <c r="F33" i="74"/>
  <c r="F130" i="74"/>
  <c r="F254" i="74"/>
  <c r="F121" i="74"/>
  <c r="F80" i="74"/>
  <c r="F93" i="74"/>
  <c r="F241" i="74"/>
  <c r="F143" i="74"/>
  <c r="F35" i="74"/>
  <c r="F50" i="74"/>
  <c r="F216" i="74"/>
  <c r="F192" i="74"/>
  <c r="F145" i="74"/>
  <c r="F90" i="74"/>
  <c r="F73" i="74"/>
  <c r="F147" i="74"/>
  <c r="F67" i="74"/>
  <c r="F252" i="74"/>
  <c r="F22" i="74"/>
  <c r="F234" i="74"/>
  <c r="F36" i="74"/>
  <c r="F187" i="74"/>
  <c r="F207" i="74"/>
  <c r="F179" i="74"/>
  <c r="F31" i="74"/>
  <c r="F128" i="74"/>
  <c r="F89" i="74"/>
  <c r="F183" i="74"/>
  <c r="F202" i="74"/>
  <c r="F17" i="74"/>
  <c r="F228" i="74"/>
  <c r="F58" i="74"/>
  <c r="F42" i="74"/>
  <c r="F141" i="74"/>
  <c r="F155" i="74"/>
  <c r="F221" i="74"/>
  <c r="F109" i="74"/>
  <c r="F248" i="74"/>
  <c r="F227" i="74"/>
  <c r="F205" i="74"/>
  <c r="F18" i="74"/>
  <c r="F102" i="74"/>
  <c r="F34" i="74"/>
  <c r="F15" i="74"/>
  <c r="F198" i="74"/>
  <c r="F220" i="74"/>
  <c r="F47" i="74"/>
  <c r="F71" i="74"/>
  <c r="F195" i="74"/>
  <c r="F253" i="74"/>
  <c r="F12" i="74"/>
  <c r="F94" i="74"/>
  <c r="F203" i="74"/>
  <c r="F117" i="74"/>
  <c r="F159" i="74"/>
  <c r="F61" i="74"/>
  <c r="F77" i="74"/>
  <c r="F124" i="74"/>
  <c r="F92" i="74"/>
  <c r="F115" i="74"/>
  <c r="F13" i="74"/>
  <c r="F65" i="74"/>
  <c r="F199" i="74"/>
  <c r="F111" i="74"/>
  <c r="F168" i="74"/>
  <c r="F112" i="74"/>
  <c r="F49" i="74"/>
  <c r="F20" i="74"/>
  <c r="F188" i="74"/>
  <c r="F231" i="74"/>
  <c r="F51" i="74"/>
  <c r="F123" i="74"/>
  <c r="F104" i="74"/>
  <c r="F25" i="74"/>
  <c r="F244" i="74"/>
  <c r="F87" i="74"/>
  <c r="F72" i="74"/>
  <c r="F233" i="74"/>
  <c r="F21" i="74"/>
  <c r="F96" i="74"/>
  <c r="F26" i="74"/>
  <c r="F29" i="74"/>
  <c r="F172" i="74"/>
  <c r="F223" i="74"/>
  <c r="F82" i="74"/>
  <c r="F136" i="74"/>
  <c r="F44" i="74"/>
  <c r="F78" i="74"/>
  <c r="F52" i="74"/>
  <c r="F63" i="74"/>
  <c r="F184" i="74"/>
  <c r="F43" i="74"/>
  <c r="F74" i="74"/>
  <c r="F178" i="74"/>
  <c r="F148" i="74"/>
  <c r="F86" i="74"/>
  <c r="F69" i="74"/>
  <c r="F226" i="74"/>
  <c r="F66" i="74"/>
  <c r="F222" i="74"/>
  <c r="F257" i="74"/>
  <c r="F37" i="74"/>
  <c r="F39" i="74"/>
  <c r="F45" i="74"/>
  <c r="F256" i="74"/>
  <c r="F64" i="74"/>
  <c r="F180" i="74"/>
  <c r="F156" i="74"/>
  <c r="F160" i="74"/>
  <c r="F95" i="74"/>
  <c r="F28" i="74"/>
  <c r="F91" i="74"/>
  <c r="F162" i="74"/>
  <c r="F242" i="74"/>
  <c r="F53" i="74"/>
  <c r="F6" i="74"/>
  <c r="F68" i="74"/>
  <c r="F40" i="74"/>
  <c r="F149" i="74"/>
  <c r="F193" i="74"/>
  <c r="F146" i="74"/>
  <c r="F208" i="74"/>
  <c r="F105" i="74"/>
  <c r="F245" i="74"/>
  <c r="G41" i="76"/>
  <c r="B4" i="74"/>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93" i="71"/>
  <c r="F183" i="71"/>
  <c r="F189" i="71"/>
  <c r="F176" i="71"/>
  <c r="F217" i="71"/>
  <c r="F238" i="71"/>
  <c r="F212" i="71"/>
  <c r="F234" i="71"/>
  <c r="F179" i="71"/>
  <c r="F241" i="71"/>
  <c r="F167" i="71"/>
  <c r="F173" i="71"/>
  <c r="F224" i="71"/>
  <c r="F237" i="71"/>
  <c r="F247" i="71"/>
  <c r="F253" i="71"/>
  <c r="F210" i="71"/>
  <c r="F166" i="71"/>
  <c r="F211" i="71"/>
  <c r="F187" i="71"/>
  <c r="F195" i="71"/>
  <c r="F200" i="71"/>
  <c r="F190" i="71"/>
  <c r="F164" i="71"/>
  <c r="F231" i="71"/>
  <c r="F168" i="71"/>
  <c r="F209" i="71"/>
  <c r="F230" i="71"/>
  <c r="F204" i="71"/>
  <c r="F207" i="71"/>
  <c r="F213" i="71"/>
  <c r="F169" i="71"/>
  <c r="F254" i="71"/>
  <c r="F228" i="71"/>
  <c r="F227" i="71"/>
  <c r="F259" i="71"/>
  <c r="F240"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145" i="71"/>
  <c r="F79" i="71"/>
  <c r="F68" i="71"/>
  <c r="F126" i="71"/>
  <c r="F36" i="71"/>
  <c r="F135" i="71"/>
  <c r="F76" i="71"/>
  <c r="F67" i="71"/>
  <c r="F95" i="71"/>
  <c r="F35" i="71"/>
  <c r="F23" i="71"/>
  <c r="F39" i="71"/>
  <c r="F60" i="71"/>
  <c r="F50" i="71"/>
  <c r="F7" i="71"/>
  <c r="F129" i="71"/>
  <c r="F64" i="71"/>
  <c r="F99" i="71"/>
  <c r="F83" i="71"/>
  <c r="F5" i="71"/>
  <c r="F116" i="71"/>
  <c r="F119" i="71"/>
  <c r="F143" i="71"/>
  <c r="F31" i="71"/>
  <c r="F91" i="71"/>
  <c r="F138" i="71"/>
  <c r="F10" i="71"/>
  <c r="F81" i="71"/>
  <c r="F153" i="71"/>
  <c r="F98" i="71"/>
  <c r="F57" i="71"/>
  <c r="F37" i="71"/>
  <c r="F92" i="71"/>
  <c r="F65" i="71"/>
  <c r="F73" i="71"/>
  <c r="F140" i="71"/>
  <c r="F121" i="71"/>
  <c r="F28" i="71"/>
  <c r="F87" i="71"/>
  <c r="F122" i="71"/>
  <c r="F128" i="71"/>
  <c r="F66" i="71"/>
  <c r="F131" i="71"/>
  <c r="F8" i="71"/>
  <c r="F49" i="71"/>
  <c r="F34" i="71"/>
  <c r="F11" i="71"/>
  <c r="F20" i="71"/>
  <c r="F158" i="71"/>
  <c r="F85" i="71"/>
  <c r="F104" i="71"/>
  <c r="F150" i="71"/>
  <c r="F152" i="71"/>
  <c r="F86" i="71"/>
  <c r="F109" i="71"/>
  <c r="F110" i="71"/>
  <c r="F118" i="71"/>
  <c r="F105" i="71"/>
  <c r="F21" i="71"/>
  <c r="F47" i="71"/>
  <c r="F123" i="71"/>
  <c r="F19" i="71"/>
  <c r="F130" i="71"/>
  <c r="F103" i="71"/>
  <c r="F41" i="71"/>
  <c r="F124" i="71"/>
  <c r="F16" i="71"/>
  <c r="F48" i="71"/>
  <c r="F127" i="71"/>
  <c r="F100" i="71"/>
  <c r="F32" i="71"/>
  <c r="F106" i="71"/>
  <c r="F157" i="71"/>
  <c r="F77" i="71"/>
  <c r="F17" i="71"/>
  <c r="F44" i="71"/>
  <c r="F154" i="71"/>
  <c r="F18" i="71"/>
  <c r="F29" i="71"/>
  <c r="F40" i="71"/>
  <c r="F136" i="71"/>
  <c r="F22" i="71"/>
  <c r="F133" i="71"/>
  <c r="F15" i="71"/>
  <c r="F120" i="71"/>
  <c r="F139" i="71"/>
  <c r="F70" i="71"/>
  <c r="F54" i="71"/>
  <c r="F148" i="71"/>
  <c r="F25" i="71"/>
  <c r="F117" i="71"/>
  <c r="F125" i="71"/>
  <c r="F59" i="71"/>
  <c r="F132" i="71"/>
  <c r="F53" i="71"/>
  <c r="F13" i="71"/>
  <c r="F33" i="71"/>
  <c r="F45" i="71"/>
  <c r="F72" i="71"/>
  <c r="F101" i="71"/>
  <c r="F144" i="71"/>
  <c r="F6" i="71"/>
  <c r="F69" i="71"/>
  <c r="F78" i="71"/>
  <c r="F82" i="71"/>
  <c r="F111" i="71"/>
  <c r="F14" i="71"/>
  <c r="F149" i="71"/>
  <c r="F46" i="71"/>
  <c r="F107" i="71"/>
  <c r="F96" i="71"/>
  <c r="F134" i="71"/>
  <c r="F52" i="71"/>
  <c r="F12" i="71"/>
  <c r="F114" i="71"/>
  <c r="F84" i="71"/>
  <c r="F43" i="71"/>
  <c r="F113" i="71"/>
  <c r="F90" i="71"/>
  <c r="F30" i="71"/>
  <c r="F147" i="71"/>
  <c r="F155" i="71"/>
  <c r="F62" i="71"/>
  <c r="F142" i="71"/>
  <c r="F97" i="71"/>
  <c r="F24" i="71"/>
  <c r="F93" i="71"/>
  <c r="F63" i="71"/>
  <c r="F89" i="71"/>
  <c r="F141" i="71"/>
  <c r="F80" i="71"/>
  <c r="F156" i="71"/>
  <c r="F56" i="71"/>
  <c r="F42" i="71"/>
  <c r="F71" i="71"/>
  <c r="F108" i="71"/>
  <c r="F115" i="71"/>
  <c r="F151" i="71"/>
  <c r="F75" i="71"/>
  <c r="F112" i="71"/>
  <c r="F38" i="71"/>
  <c r="F58" i="71"/>
  <c r="F94" i="71"/>
  <c r="F88" i="71"/>
  <c r="F27" i="71"/>
  <c r="F55" i="71"/>
  <c r="F9" i="71"/>
  <c r="F74" i="71"/>
  <c r="F146" i="71"/>
  <c r="F137" i="71"/>
  <c r="F61" i="71"/>
  <c r="F26" i="71"/>
  <c r="F102" i="71"/>
  <c r="F51" i="71"/>
  <c r="F5" i="70"/>
  <c r="F31" i="70"/>
  <c r="F91" i="70"/>
  <c r="F55" i="70"/>
  <c r="F78" i="70"/>
  <c r="F15" i="70"/>
  <c r="F11" i="70"/>
  <c r="F47" i="70"/>
  <c r="F74" i="70"/>
  <c r="F33" i="70"/>
  <c r="F88" i="70"/>
  <c r="F17" i="70"/>
  <c r="F28" i="70"/>
  <c r="F44" i="70"/>
  <c r="F41" i="70"/>
  <c r="F76" i="70"/>
  <c r="F46" i="70"/>
  <c r="F87" i="70"/>
  <c r="F19" i="70"/>
  <c r="F20" i="70"/>
  <c r="F7" i="70"/>
  <c r="F59" i="70"/>
  <c r="F72" i="70"/>
  <c r="F51" i="70"/>
  <c r="F89" i="70"/>
  <c r="F23" i="70"/>
  <c r="F43" i="70"/>
  <c r="F24" i="70"/>
  <c r="F65" i="70"/>
  <c r="F73" i="70"/>
  <c r="F25" i="70"/>
  <c r="F58" i="70"/>
  <c r="F79" i="70"/>
  <c r="F94" i="70"/>
  <c r="F16" i="70"/>
  <c r="F84" i="70"/>
  <c r="F18" i="70"/>
  <c r="F52" i="70"/>
  <c r="F49" i="70"/>
  <c r="F70" i="70"/>
  <c r="F83" i="70"/>
  <c r="F54" i="70"/>
  <c r="F36" i="70"/>
  <c r="F50" i="70"/>
  <c r="F30" i="70"/>
  <c r="F57" i="70"/>
  <c r="F42" i="70"/>
  <c r="F27" i="70"/>
  <c r="F63" i="70"/>
  <c r="F93" i="70"/>
  <c r="F8" i="70"/>
  <c r="F61" i="70"/>
  <c r="F64" i="70"/>
  <c r="F67" i="70"/>
  <c r="F39" i="70"/>
  <c r="F90" i="70"/>
  <c r="F35" i="70"/>
  <c r="F10" i="70"/>
  <c r="F56" i="70"/>
  <c r="F32" i="70"/>
  <c r="F69" i="70"/>
  <c r="F71" i="70"/>
  <c r="F68" i="70"/>
  <c r="F85" i="70"/>
  <c r="F92" i="70"/>
  <c r="F77" i="70"/>
  <c r="F34" i="70"/>
  <c r="F53" i="70"/>
  <c r="F14" i="70"/>
  <c r="F38" i="70"/>
  <c r="F80" i="70"/>
  <c r="F13" i="70"/>
  <c r="F60" i="70"/>
  <c r="F21" i="70"/>
  <c r="F75" i="70"/>
  <c r="F66" i="70"/>
  <c r="F6" i="70"/>
  <c r="F22" i="70"/>
  <c r="F26" i="70"/>
  <c r="F9" i="70"/>
  <c r="F82" i="70"/>
  <c r="F81" i="70"/>
  <c r="F86" i="70"/>
  <c r="F45" i="70"/>
  <c r="F40" i="70"/>
  <c r="F12" i="70"/>
  <c r="F29" i="70"/>
  <c r="F62" i="70"/>
  <c r="F48" i="70"/>
  <c r="F37" i="70"/>
  <c r="B3" i="70"/>
  <c r="B3" i="71"/>
  <c r="B3" i="74"/>
  <c r="B5" i="74" l="1"/>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B2" i="71"/>
  <c r="B2" i="70"/>
  <c r="X5" i="28"/>
  <c r="D3" i="74"/>
  <c r="B4" i="70" l="1"/>
  <c r="B4" i="71"/>
  <c r="S34" i="28"/>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39" i="18"/>
  <c r="R36" i="18"/>
  <c r="R14" i="18"/>
  <c r="R24" i="18"/>
  <c r="R22" i="18"/>
  <c r="R32" i="18"/>
  <c r="R5" i="18"/>
  <c r="R31" i="18"/>
  <c r="R25" i="18"/>
  <c r="R12" i="18"/>
  <c r="R41" i="18"/>
  <c r="R7" i="18"/>
  <c r="R33" i="18"/>
  <c r="R6" i="18"/>
  <c r="R10" i="18"/>
  <c r="R11" i="18"/>
  <c r="R30" i="18"/>
  <c r="R13" i="18"/>
  <c r="R19" i="18"/>
  <c r="R21" i="18"/>
  <c r="R40" i="18"/>
  <c r="R23" i="18"/>
  <c r="R38" i="18"/>
  <c r="R34" i="18"/>
  <c r="R17" i="18"/>
  <c r="R9" i="18"/>
  <c r="R35" i="18"/>
  <c r="R27" i="18"/>
  <c r="R18" i="18"/>
  <c r="R37" i="18"/>
  <c r="R8" i="18"/>
  <c r="R28" i="18"/>
  <c r="R16" i="18"/>
  <c r="R26" i="18"/>
  <c r="R15" i="18"/>
  <c r="R20" i="18"/>
  <c r="R29" i="18"/>
  <c r="D2" i="70"/>
  <c r="D2" i="71"/>
  <c r="W29" i="18" l="1"/>
  <c r="W20" i="18"/>
  <c r="W15" i="18"/>
  <c r="W26" i="18"/>
  <c r="W16" i="18"/>
  <c r="W28" i="18"/>
  <c r="W8" i="18"/>
  <c r="W37" i="18"/>
  <c r="W18" i="18"/>
  <c r="W27" i="18"/>
  <c r="W35" i="18"/>
  <c r="W9" i="18"/>
  <c r="W17" i="18"/>
  <c r="W34" i="18"/>
  <c r="W38" i="18"/>
  <c r="W23" i="18"/>
  <c r="W40" i="18"/>
  <c r="W21" i="18"/>
  <c r="W19" i="18"/>
  <c r="W13" i="18"/>
  <c r="W30" i="18"/>
  <c r="W11" i="18"/>
  <c r="W10" i="18"/>
  <c r="W6" i="18"/>
  <c r="W33" i="18"/>
  <c r="W7" i="18"/>
  <c r="W41" i="18"/>
  <c r="W12" i="18"/>
  <c r="W25" i="18"/>
  <c r="W31" i="18"/>
  <c r="W5" i="18"/>
  <c r="W32" i="18"/>
  <c r="W22" i="18"/>
  <c r="W24" i="18"/>
  <c r="W14" i="18"/>
  <c r="W36" i="18"/>
  <c r="W39"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T6" i="26" l="1"/>
  <c r="T5" i="26"/>
  <c r="Q5" i="24" a="1"/>
  <c r="D5" i="67"/>
  <c r="Q5" i="24" l="1"/>
  <c r="X5" i="24"/>
  <c r="AC5" i="24" l="1"/>
  <c r="Y5" i="24"/>
  <c r="Q6" i="24"/>
  <c r="X6" i="24"/>
  <c r="AC6" i="24" l="1"/>
  <c r="Y6" i="24"/>
  <c r="Q7" i="24"/>
  <c r="X7" i="24"/>
  <c r="AC7" i="24" l="1"/>
  <c r="Y7" i="24"/>
  <c r="Q8" i="24"/>
  <c r="X8" i="24"/>
  <c r="AC8" i="24" l="1"/>
  <c r="Y8" i="24"/>
  <c r="Q9" i="24"/>
  <c r="X9" i="24"/>
  <c r="AC9" i="24" l="1"/>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43" i="24"/>
  <c r="X26" i="24"/>
  <c r="X39" i="24"/>
  <c r="X14" i="24"/>
  <c r="X45" i="24"/>
  <c r="X31" i="24"/>
  <c r="X24" i="24"/>
  <c r="X41" i="24"/>
  <c r="X36" i="24"/>
  <c r="X30" i="24"/>
  <c r="X32" i="24"/>
  <c r="X20" i="24"/>
  <c r="X18" i="24"/>
  <c r="X16" i="24"/>
  <c r="X22" i="24"/>
  <c r="X35" i="24"/>
  <c r="X42" i="24"/>
  <c r="X10" i="24"/>
  <c r="X23" i="24"/>
  <c r="X44" i="24"/>
  <c r="X46" i="24"/>
  <c r="X37" i="24"/>
  <c r="X29" i="24"/>
  <c r="X40" i="24"/>
  <c r="X13" i="24"/>
  <c r="X27" i="24"/>
  <c r="X15" i="24"/>
  <c r="X19" i="24"/>
  <c r="X12" i="24"/>
  <c r="X21" i="24"/>
  <c r="X11" i="24"/>
  <c r="X34" i="24"/>
  <c r="X25" i="24"/>
  <c r="X17" i="24"/>
  <c r="X28" i="24"/>
  <c r="X38" i="24"/>
  <c r="X33" i="24"/>
  <c r="AC33" i="24" l="1"/>
  <c r="AC38" i="24"/>
  <c r="AC28" i="24"/>
  <c r="AC17" i="24"/>
  <c r="AC25" i="24"/>
  <c r="AC34" i="24"/>
  <c r="AC11" i="24"/>
  <c r="AC21" i="24"/>
  <c r="AC12" i="24"/>
  <c r="AC19" i="24"/>
  <c r="AC15" i="24"/>
  <c r="AC27" i="24"/>
  <c r="AC13" i="24"/>
  <c r="AC40" i="24"/>
  <c r="AC29" i="24"/>
  <c r="AC37" i="24"/>
  <c r="AC46" i="24"/>
  <c r="AC44" i="24"/>
  <c r="AC23" i="24"/>
  <c r="AC10" i="24"/>
  <c r="AC42" i="24"/>
  <c r="AC35" i="24"/>
  <c r="AC22" i="24"/>
  <c r="AC16" i="24"/>
  <c r="AC18" i="24"/>
  <c r="AC20" i="24"/>
  <c r="AC32" i="24"/>
  <c r="AC30" i="24"/>
  <c r="AC36" i="24"/>
  <c r="AC41" i="24"/>
  <c r="AC24" i="24"/>
  <c r="AC31" i="24"/>
  <c r="AC45" i="24"/>
  <c r="AC14" i="24"/>
  <c r="AC39" i="24"/>
  <c r="AC26" i="24"/>
  <c r="AC43" i="24"/>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L4" i="26"/>
  <c r="O5" i="29" l="1" a="1"/>
  <c r="O15" i="29" s="1"/>
  <c r="O5" i="29" l="1"/>
  <c r="O6" i="29"/>
  <c r="O7" i="29"/>
  <c r="O8" i="29"/>
  <c r="O9" i="29"/>
  <c r="O10" i="29"/>
  <c r="O11" i="29"/>
  <c r="O12" i="29"/>
  <c r="O13" i="29"/>
  <c r="O14" i="29"/>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O5" i="32" s="1" a="1"/>
  <c r="N41" i="32"/>
  <c r="R5" i="17"/>
  <c r="W5" i="17" l="1"/>
  <c r="O12" i="32"/>
  <c r="O20" i="32"/>
  <c r="O28" i="32"/>
  <c r="O36" i="32"/>
  <c r="O5" i="32"/>
  <c r="O13" i="32"/>
  <c r="O21" i="32"/>
  <c r="O29" i="32"/>
  <c r="O37" i="32"/>
  <c r="O6" i="32"/>
  <c r="O14" i="32"/>
  <c r="O22" i="32"/>
  <c r="O30" i="32"/>
  <c r="O38" i="32"/>
  <c r="O7" i="32"/>
  <c r="O18" i="32"/>
  <c r="O32" i="32"/>
  <c r="O26" i="32"/>
  <c r="O16" i="32"/>
  <c r="O27" i="32"/>
  <c r="O41" i="32"/>
  <c r="O8" i="32"/>
  <c r="O19" i="32"/>
  <c r="O33" i="32"/>
  <c r="O10" i="32"/>
  <c r="O24" i="32"/>
  <c r="O35" i="32"/>
  <c r="O11" i="32"/>
  <c r="O25" i="32"/>
  <c r="O39" i="32"/>
  <c r="O17" i="32"/>
  <c r="O31" i="32"/>
  <c r="O9" i="32"/>
  <c r="O23" i="32"/>
  <c r="O34" i="32"/>
  <c r="O15" i="32"/>
  <c r="O40" i="32"/>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1" i="17"/>
  <c r="R20" i="17"/>
  <c r="W20" i="17" l="1"/>
  <c r="W21"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9" i="17"/>
  <c r="R38" i="17"/>
  <c r="W38" i="17" l="1"/>
  <c r="W39" i="17"/>
  <c r="S38" i="17"/>
  <c r="S39" i="17"/>
  <c r="N39" i="17"/>
  <c r="R40" i="17"/>
  <c r="W40" i="17" l="1"/>
  <c r="S40" i="17"/>
  <c r="N40" i="17"/>
  <c r="R41" i="17"/>
  <c r="W41" i="17" l="1"/>
  <c r="S41" i="17"/>
  <c r="N41" i="17"/>
  <c r="O5" i="17" s="1" a="1"/>
  <c r="O6" i="17" l="1"/>
  <c r="O14" i="17"/>
  <c r="O22" i="17"/>
  <c r="O30" i="17"/>
  <c r="O38" i="17"/>
  <c r="O7" i="17"/>
  <c r="O15" i="17"/>
  <c r="O23" i="17"/>
  <c r="O31" i="17"/>
  <c r="O39" i="17"/>
  <c r="O13" i="17"/>
  <c r="O25" i="17"/>
  <c r="O35" i="17"/>
  <c r="O16" i="17"/>
  <c r="O26" i="17"/>
  <c r="O36" i="17"/>
  <c r="O10" i="17"/>
  <c r="O32" i="17"/>
  <c r="O8" i="17"/>
  <c r="O18" i="17"/>
  <c r="O28" i="17"/>
  <c r="O40" i="17"/>
  <c r="O9" i="17"/>
  <c r="O19" i="17"/>
  <c r="O29" i="17"/>
  <c r="O41" i="17"/>
  <c r="O5" i="17"/>
  <c r="O17" i="17"/>
  <c r="O27" i="17"/>
  <c r="O37" i="17"/>
  <c r="O20" i="17"/>
  <c r="O11" i="17"/>
  <c r="O21" i="17"/>
  <c r="O33" i="17"/>
  <c r="O12" i="17"/>
  <c r="O24" i="17"/>
  <c r="O34"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R5" i="19"/>
  <c r="W5" i="19" l="1"/>
  <c r="O12" i="18"/>
  <c r="O20" i="18"/>
  <c r="O28" i="18"/>
  <c r="O36" i="18"/>
  <c r="O5" i="18"/>
  <c r="O13" i="18"/>
  <c r="O21" i="18"/>
  <c r="O29" i="18"/>
  <c r="O37" i="18"/>
  <c r="O14" i="18"/>
  <c r="O6" i="18"/>
  <c r="O8" i="18"/>
  <c r="O19" i="18"/>
  <c r="O31" i="18"/>
  <c r="O41" i="18"/>
  <c r="O9" i="18"/>
  <c r="O22" i="18"/>
  <c r="O32" i="18"/>
  <c r="O11" i="18"/>
  <c r="O24" i="18"/>
  <c r="O34" i="18"/>
  <c r="O15" i="18"/>
  <c r="O25" i="18"/>
  <c r="O35" i="18"/>
  <c r="O26" i="18"/>
  <c r="O10" i="18"/>
  <c r="O23" i="18"/>
  <c r="O33" i="18"/>
  <c r="O16" i="18"/>
  <c r="O38" i="18"/>
  <c r="O17" i="18"/>
  <c r="O27" i="18"/>
  <c r="O39" i="18"/>
  <c r="O7" i="18"/>
  <c r="O18" i="18"/>
  <c r="O30" i="18"/>
  <c r="O40" i="18"/>
  <c r="S5" i="19"/>
  <c r="N5" i="19"/>
  <c r="N6" i="19"/>
  <c r="R6" i="19"/>
  <c r="W6" i="19" l="1"/>
  <c r="S6" i="19"/>
  <c r="N7" i="19"/>
  <c r="R8" i="19"/>
  <c r="R7" i="19"/>
  <c r="W7" i="19" l="1"/>
  <c r="W8" i="19"/>
  <c r="S7" i="19"/>
  <c r="S8" i="19"/>
  <c r="N8" i="19"/>
  <c r="R9" i="19"/>
  <c r="W9" i="19" l="1"/>
  <c r="S9" i="19"/>
  <c r="N9" i="19"/>
  <c r="R10" i="19"/>
  <c r="W10" i="19" l="1"/>
  <c r="S10" i="19"/>
  <c r="N10" i="19"/>
  <c r="N11" i="19"/>
  <c r="R12" i="19"/>
  <c r="R11" i="19"/>
  <c r="W11" i="19" l="1"/>
  <c r="W12" i="19"/>
  <c r="S12" i="19"/>
  <c r="S11" i="19"/>
  <c r="N12" i="19"/>
  <c r="R13" i="19"/>
  <c r="W13" i="19" l="1"/>
  <c r="S13" i="19"/>
  <c r="N13" i="19"/>
  <c r="R14" i="19"/>
  <c r="W14" i="19" l="1"/>
  <c r="S14" i="19"/>
  <c r="N14" i="19"/>
  <c r="N15" i="19"/>
  <c r="R15" i="19"/>
  <c r="W15" i="19" l="1"/>
  <c r="S15" i="19"/>
  <c r="N16" i="19"/>
  <c r="R16" i="19"/>
  <c r="W16" i="19" l="1"/>
  <c r="S16" i="19"/>
  <c r="N17" i="19"/>
  <c r="R17" i="19"/>
  <c r="R18" i="19"/>
  <c r="W18" i="19" l="1"/>
  <c r="W17" i="19"/>
  <c r="S18" i="19"/>
  <c r="S17" i="19"/>
  <c r="N18" i="19"/>
  <c r="R19" i="19"/>
  <c r="W19" i="19" l="1"/>
  <c r="S19" i="19"/>
  <c r="N19" i="19"/>
  <c r="N20" i="19"/>
  <c r="R20" i="19"/>
  <c r="R21" i="19"/>
  <c r="W21" i="19" l="1"/>
  <c r="W20"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4" i="19"/>
  <c r="R33" i="19"/>
  <c r="W33" i="19" l="1"/>
  <c r="W34"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19" s="1" a="1"/>
  <c r="O10" i="19" l="1"/>
  <c r="O18" i="19"/>
  <c r="O26" i="19"/>
  <c r="O34" i="19"/>
  <c r="O11" i="19"/>
  <c r="O19" i="19"/>
  <c r="O27" i="19"/>
  <c r="O35" i="19"/>
  <c r="O36" i="19"/>
  <c r="O12" i="19"/>
  <c r="O20" i="19"/>
  <c r="O28" i="19"/>
  <c r="O7" i="19"/>
  <c r="O21" i="19"/>
  <c r="O32" i="19"/>
  <c r="O15" i="19"/>
  <c r="O40" i="19"/>
  <c r="O8" i="19"/>
  <c r="O22" i="19"/>
  <c r="O33" i="19"/>
  <c r="O13" i="19"/>
  <c r="O24" i="19"/>
  <c r="O38" i="19"/>
  <c r="O14" i="19"/>
  <c r="O25" i="19"/>
  <c r="O39" i="19"/>
  <c r="O9" i="19"/>
  <c r="O23" i="19"/>
  <c r="O37" i="19"/>
  <c r="O29" i="19"/>
  <c r="O5" i="19"/>
  <c r="O16" i="19"/>
  <c r="O30" i="19"/>
  <c r="O41" i="19"/>
  <c r="O6" i="19"/>
  <c r="O17" i="19"/>
  <c r="O31"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5"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29" l="1"/>
  <c r="E6" i="29"/>
  <c r="E7" i="29"/>
  <c r="E8" i="29"/>
  <c r="E9" i="29"/>
  <c r="E10" i="29"/>
  <c r="E11" i="29"/>
  <c r="E12" i="29"/>
  <c r="E13" i="29"/>
  <c r="E14" i="29"/>
  <c r="E15" i="29"/>
  <c r="F8" i="29"/>
  <c r="F6" i="29"/>
  <c r="F12" i="29"/>
  <c r="F11" i="29"/>
  <c r="F7" i="29"/>
  <c r="F10" i="29"/>
  <c r="F14" i="29"/>
  <c r="F13" i="29"/>
  <c r="F5" i="29"/>
  <c r="F15" i="29"/>
  <c r="F9" i="29"/>
  <c r="E11" i="32" l="1"/>
  <c r="G6" i="29"/>
  <c r="G10" i="29"/>
  <c r="G23" i="28"/>
  <c r="F10" i="32"/>
  <c r="G19" i="28"/>
  <c r="G24" i="28"/>
  <c r="G9" i="29"/>
  <c r="F34" i="32"/>
  <c r="G27" i="28"/>
  <c r="G13" i="28"/>
  <c r="G10" i="28"/>
  <c r="G25" i="28"/>
  <c r="G16" i="28"/>
  <c r="G13" i="29"/>
  <c r="F37" i="32"/>
  <c r="G39" i="28"/>
  <c r="G14" i="28"/>
  <c r="G18" i="28"/>
  <c r="G17" i="28"/>
  <c r="G34" i="28"/>
  <c r="G5" i="29"/>
  <c r="G35" i="28"/>
  <c r="G22" i="28"/>
  <c r="G15" i="29"/>
  <c r="G32" i="28"/>
  <c r="G30" i="28"/>
  <c r="G12" i="29"/>
  <c r="G7" i="29"/>
  <c r="G5" i="28"/>
  <c r="G8" i="29"/>
  <c r="F26" i="32"/>
  <c r="G31" i="28"/>
  <c r="G33" i="28"/>
  <c r="G9" i="28"/>
  <c r="G37" i="28"/>
  <c r="F18" i="32"/>
  <c r="G14" i="29"/>
  <c r="G36" i="28"/>
  <c r="G38" i="28"/>
  <c r="G15" i="28"/>
  <c r="G12" i="28"/>
  <c r="G29" i="28"/>
  <c r="G8" i="28"/>
  <c r="F29" i="32"/>
  <c r="G26" i="28"/>
  <c r="G11" i="29"/>
  <c r="G6" i="28"/>
  <c r="G21" i="28"/>
  <c r="F21" i="32"/>
  <c r="G28" i="28"/>
  <c r="G40" i="28"/>
  <c r="G7" i="28"/>
  <c r="G20" i="28"/>
  <c r="G11" i="28"/>
  <c r="X11" i="29"/>
  <c r="X8" i="28"/>
  <c r="X13" i="28"/>
  <c r="X7" i="28"/>
  <c r="X13" i="29"/>
  <c r="X9" i="29"/>
  <c r="X35" i="28"/>
  <c r="X5" i="29"/>
  <c r="X15" i="28"/>
  <c r="X21" i="28"/>
  <c r="X11" i="28"/>
  <c r="X12" i="28"/>
  <c r="X37" i="28"/>
  <c r="X18" i="28"/>
  <c r="X14" i="29"/>
  <c r="X25" i="28"/>
  <c r="X6" i="29"/>
  <c r="X10" i="28"/>
  <c r="X20" i="28"/>
  <c r="X16" i="28"/>
  <c r="X17" i="28"/>
  <c r="X9" i="28"/>
  <c r="X32" i="28"/>
  <c r="X12" i="29"/>
  <c r="X24" i="28"/>
  <c r="X31" i="28"/>
  <c r="X36" i="28"/>
  <c r="X6" i="28"/>
  <c r="X7" i="29"/>
  <c r="X30" i="28"/>
  <c r="X39" i="28"/>
  <c r="X26" i="28"/>
  <c r="X19" i="28"/>
  <c r="X15" i="29"/>
  <c r="X22" i="28"/>
  <c r="X14" i="28"/>
  <c r="X8" i="29"/>
  <c r="X29" i="28"/>
  <c r="X27" i="28"/>
  <c r="X34" i="28"/>
  <c r="X23" i="28"/>
  <c r="X28" i="28"/>
  <c r="X40" i="28"/>
  <c r="X38" i="28"/>
  <c r="X33" i="28"/>
  <c r="X10" i="29"/>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19" i="77"/>
  <c r="I27" i="77"/>
  <c r="F40" i="32"/>
  <c r="F14" i="32"/>
  <c r="I38" i="77"/>
  <c r="F20" i="32"/>
  <c r="I8" i="77"/>
  <c r="I17" i="77"/>
  <c r="F15" i="32"/>
  <c r="I36" i="77"/>
  <c r="I30" i="77"/>
  <c r="I25" i="77"/>
  <c r="F7" i="32"/>
  <c r="I26" i="77"/>
  <c r="F11" i="32"/>
  <c r="F13" i="32"/>
  <c r="I13" i="77"/>
  <c r="I5" i="77"/>
  <c r="F17" i="32"/>
  <c r="F27" i="32"/>
  <c r="F33" i="32"/>
  <c r="F24" i="32"/>
  <c r="F38" i="32"/>
  <c r="F5" i="32"/>
  <c r="I28" i="77"/>
  <c r="F32" i="32"/>
  <c r="I11" i="77"/>
  <c r="G26" i="32"/>
  <c r="G29" i="32"/>
  <c r="G18" i="32"/>
  <c r="I14" i="77"/>
  <c r="F28" i="32"/>
  <c r="I39" i="77"/>
  <c r="F23" i="32"/>
  <c r="I24" i="77"/>
  <c r="I21" i="77"/>
  <c r="F8" i="32"/>
  <c r="F36" i="32"/>
  <c r="I22" i="77"/>
  <c r="G21" i="32"/>
  <c r="G10" i="32"/>
  <c r="I35" i="77"/>
  <c r="I7" i="77"/>
  <c r="F6" i="32"/>
  <c r="I32" i="77"/>
  <c r="I12" i="77"/>
  <c r="F19" i="32"/>
  <c r="I6" i="77"/>
  <c r="I15" i="77"/>
  <c r="F9" i="32"/>
  <c r="F16" i="32"/>
  <c r="I23" i="77"/>
  <c r="I34" i="77"/>
  <c r="F12" i="32"/>
  <c r="I37" i="77"/>
  <c r="F22" i="32"/>
  <c r="I20" i="77"/>
  <c r="I18" i="77"/>
  <c r="I4" i="77"/>
  <c r="F30" i="32"/>
  <c r="I10" i="77"/>
  <c r="I31" i="77"/>
  <c r="I16" i="77"/>
  <c r="I33" i="77"/>
  <c r="F41" i="32"/>
  <c r="I3" i="77"/>
  <c r="F25" i="32"/>
  <c r="G34" i="32"/>
  <c r="G37" i="32"/>
  <c r="F31" i="32"/>
  <c r="F35" i="32"/>
  <c r="I9" i="77"/>
  <c r="F39" i="32"/>
  <c r="I29" i="77"/>
  <c r="X15" i="32"/>
  <c r="X21" i="32"/>
  <c r="X29" i="32"/>
  <c r="X26" i="32"/>
  <c r="X37" i="32"/>
  <c r="X10" i="32"/>
  <c r="X7" i="32"/>
  <c r="X34" i="32"/>
  <c r="X18"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20" i="32"/>
  <c r="G38" i="32"/>
  <c r="G8" i="32"/>
  <c r="G7" i="32"/>
  <c r="G41" i="32"/>
  <c r="G31" i="32"/>
  <c r="G27" i="32"/>
  <c r="G28" i="32"/>
  <c r="G40" i="32"/>
  <c r="G35" i="32"/>
  <c r="G22" i="32"/>
  <c r="G6" i="32"/>
  <c r="G9" i="32"/>
  <c r="G19" i="32"/>
  <c r="G32" i="32"/>
  <c r="G16" i="32"/>
  <c r="G23" i="32"/>
  <c r="G13" i="32"/>
  <c r="G25" i="32"/>
  <c r="G14" i="32"/>
  <c r="G12" i="32"/>
  <c r="G36" i="32"/>
  <c r="G33" i="32"/>
  <c r="G17" i="32"/>
  <c r="G11" i="32"/>
  <c r="G39" i="32"/>
  <c r="G5" i="32"/>
  <c r="G15" i="32"/>
  <c r="G24" i="32"/>
  <c r="G30" i="32"/>
  <c r="X41" i="32"/>
  <c r="X6" i="32"/>
  <c r="X31" i="32"/>
  <c r="X39" i="32"/>
  <c r="X22" i="32"/>
  <c r="X16" i="32"/>
  <c r="X30" i="32"/>
  <c r="X19" i="32"/>
  <c r="X11" i="32"/>
  <c r="X27" i="32"/>
  <c r="X13" i="32"/>
  <c r="X23" i="32"/>
  <c r="X12" i="32"/>
  <c r="X17" i="32"/>
  <c r="X32" i="32"/>
  <c r="X35" i="32"/>
  <c r="X36" i="32"/>
  <c r="X24" i="32"/>
  <c r="X20" i="32"/>
  <c r="X33" i="32"/>
  <c r="X9" i="32"/>
  <c r="X8" i="32"/>
  <c r="X28" i="32"/>
  <c r="X38" i="32"/>
  <c r="X14" i="32"/>
  <c r="X25" i="32"/>
  <c r="X5" i="32"/>
  <c r="X40" i="32"/>
  <c r="B5" i="26" l="1"/>
  <c r="B6" i="26"/>
  <c r="F14" i="21"/>
  <c r="C5" i="26"/>
  <c r="F9" i="22"/>
  <c r="F5" i="22"/>
  <c r="F11" i="21"/>
  <c r="F5" i="21"/>
  <c r="F15" i="21"/>
  <c r="F7" i="22"/>
  <c r="F12" i="21"/>
  <c r="F8" i="22"/>
  <c r="F10" i="21"/>
  <c r="F6" i="22"/>
  <c r="F10" i="22"/>
  <c r="F6" i="21"/>
  <c r="F7" i="21"/>
  <c r="F9" i="21"/>
  <c r="F13" i="21"/>
  <c r="F8" i="21"/>
  <c r="C6" i="26"/>
  <c r="G4" i="21" l="1"/>
  <c r="G4" i="22"/>
  <c r="G6" i="22"/>
  <c r="G10" i="21"/>
  <c r="G14" i="21"/>
  <c r="G7" i="22"/>
  <c r="G7" i="21"/>
  <c r="D6" i="26"/>
  <c r="G9" i="21"/>
  <c r="G6" i="21"/>
  <c r="G12" i="21"/>
  <c r="G8" i="22"/>
  <c r="G5" i="22"/>
  <c r="G13" i="21"/>
  <c r="G15" i="21"/>
  <c r="G5" i="21"/>
  <c r="G9" i="22"/>
  <c r="G8" i="21"/>
  <c r="G10" i="22"/>
  <c r="D5" i="26"/>
  <c r="G11" i="21"/>
  <c r="S11" i="21"/>
  <c r="X8" i="22"/>
  <c r="X7" i="22"/>
  <c r="U5" i="26"/>
  <c r="U6" i="26"/>
  <c r="X5" i="22"/>
  <c r="X6" i="22"/>
  <c r="S14" i="21"/>
  <c r="S7" i="21"/>
  <c r="S15" i="21"/>
  <c r="S12" i="21"/>
  <c r="S8" i="21"/>
  <c r="X9" i="22"/>
  <c r="S6" i="21"/>
  <c r="X10" i="22"/>
  <c r="S10" i="21"/>
  <c r="S9" i="21"/>
  <c r="S13" i="21"/>
  <c r="S5" i="21"/>
  <c r="E5" i="18" l="1"/>
  <c r="F5" i="18"/>
  <c r="U2" i="26"/>
  <c r="G3" i="49" l="1"/>
  <c r="G3" i="48"/>
  <c r="E5" i="19"/>
  <c r="E6" i="18"/>
  <c r="E5" i="17"/>
  <c r="F5" i="19"/>
  <c r="F6" i="18"/>
  <c r="I3" i="49"/>
  <c r="I3" i="48"/>
  <c r="J3" i="77"/>
  <c r="G5" i="18"/>
  <c r="F5" i="17"/>
  <c r="G3" i="50" l="1"/>
  <c r="G4" i="49"/>
  <c r="G4" i="48"/>
  <c r="G3" i="47"/>
  <c r="E6" i="19"/>
  <c r="E7" i="18"/>
  <c r="E6" i="17"/>
  <c r="G5" i="17"/>
  <c r="G6" i="18"/>
  <c r="I4" i="49"/>
  <c r="I3" i="47"/>
  <c r="F6" i="17"/>
  <c r="J4" i="77"/>
  <c r="I4" i="48"/>
  <c r="F6" i="19"/>
  <c r="I3" i="50"/>
  <c r="F7" i="18"/>
  <c r="J3" i="49"/>
  <c r="G5" i="19"/>
  <c r="J3" i="48"/>
  <c r="G4" i="50" l="1"/>
  <c r="G5" i="49"/>
  <c r="G5" i="48"/>
  <c r="G4" i="47"/>
  <c r="E7" i="19"/>
  <c r="E8" i="18"/>
  <c r="E7" i="17"/>
  <c r="G6" i="17"/>
  <c r="J5" i="77"/>
  <c r="J3" i="50"/>
  <c r="J3" i="47"/>
  <c r="F7" i="19"/>
  <c r="I4" i="47"/>
  <c r="F8" i="18"/>
  <c r="F7" i="17"/>
  <c r="I4" i="50"/>
  <c r="J4" i="49"/>
  <c r="I5" i="48"/>
  <c r="I5" i="49"/>
  <c r="J4" i="48"/>
  <c r="G6" i="19"/>
  <c r="G7" i="18"/>
  <c r="G5" i="50" l="1"/>
  <c r="G6" i="49"/>
  <c r="G6" i="48"/>
  <c r="G5" i="47"/>
  <c r="E8" i="19"/>
  <c r="E9" i="18"/>
  <c r="E8" i="17"/>
  <c r="I5" i="50"/>
  <c r="J5" i="48"/>
  <c r="J5" i="49"/>
  <c r="F9" i="18"/>
  <c r="J4" i="50"/>
  <c r="J6" i="77"/>
  <c r="F8" i="19"/>
  <c r="J4" i="47"/>
  <c r="G7" i="17"/>
  <c r="G7" i="19"/>
  <c r="F8" i="17"/>
  <c r="G8" i="18"/>
  <c r="I6" i="48"/>
  <c r="I6" i="49"/>
  <c r="I5" i="47"/>
  <c r="G6" i="50" l="1"/>
  <c r="G7" i="49"/>
  <c r="G7" i="48"/>
  <c r="G6" i="47"/>
  <c r="E9" i="19"/>
  <c r="E10" i="18"/>
  <c r="E9" i="17"/>
  <c r="F9" i="19"/>
  <c r="J6" i="48"/>
  <c r="J6" i="49"/>
  <c r="J5" i="50"/>
  <c r="F10" i="18"/>
  <c r="F9" i="17"/>
  <c r="G9" i="18"/>
  <c r="J7" i="77"/>
  <c r="I7" i="48"/>
  <c r="I6" i="47"/>
  <c r="J5" i="47"/>
  <c r="I6" i="50"/>
  <c r="G8" i="19"/>
  <c r="I7" i="49"/>
  <c r="G8" i="17"/>
  <c r="G7" i="50" l="1"/>
  <c r="G8" i="48"/>
  <c r="G8" i="49"/>
  <c r="G7" i="47"/>
  <c r="E10" i="19"/>
  <c r="E11" i="18"/>
  <c r="E10" i="17"/>
  <c r="F10" i="19"/>
  <c r="I8" i="49"/>
  <c r="G9" i="19"/>
  <c r="G9" i="17"/>
  <c r="J7" i="48"/>
  <c r="F11" i="18"/>
  <c r="F10" i="17"/>
  <c r="I7" i="47"/>
  <c r="I8" i="48"/>
  <c r="J6" i="50"/>
  <c r="I7" i="50"/>
  <c r="J8" i="77"/>
  <c r="J7" i="49"/>
  <c r="G10" i="18"/>
  <c r="J6" i="47"/>
  <c r="G8" i="50" l="1"/>
  <c r="G9" i="48"/>
  <c r="G9" i="49"/>
  <c r="G8" i="47"/>
  <c r="E11" i="19"/>
  <c r="E12" i="18"/>
  <c r="E11" i="17"/>
  <c r="J8" i="48"/>
  <c r="I8" i="50"/>
  <c r="F11" i="17"/>
  <c r="G11" i="18"/>
  <c r="G10" i="19"/>
  <c r="J8" i="49"/>
  <c r="I9" i="49"/>
  <c r="I8" i="47"/>
  <c r="J7" i="50"/>
  <c r="F12" i="18"/>
  <c r="I9" i="48"/>
  <c r="F11" i="19"/>
  <c r="G10" i="17"/>
  <c r="J7" i="47"/>
  <c r="J9" i="77"/>
  <c r="G9" i="50" l="1"/>
  <c r="G10" i="49"/>
  <c r="G10" i="48"/>
  <c r="G9" i="47"/>
  <c r="E12" i="19"/>
  <c r="E13" i="18"/>
  <c r="E12" i="17"/>
  <c r="F13" i="18"/>
  <c r="I9" i="47"/>
  <c r="I10" i="48"/>
  <c r="J9" i="48"/>
  <c r="F12" i="17"/>
  <c r="J8" i="50"/>
  <c r="J10" i="77"/>
  <c r="I9" i="50"/>
  <c r="J8" i="47"/>
  <c r="F12" i="19"/>
  <c r="G11" i="19"/>
  <c r="G11" i="17"/>
  <c r="J9" i="49"/>
  <c r="I10" i="49"/>
  <c r="G12" i="18"/>
  <c r="G10" i="50" l="1"/>
  <c r="G11" i="49"/>
  <c r="G11" i="48"/>
  <c r="G10" i="47"/>
  <c r="E13" i="19"/>
  <c r="E14" i="18"/>
  <c r="E13" i="17"/>
  <c r="J10" i="49"/>
  <c r="F13" i="19"/>
  <c r="J9" i="47"/>
  <c r="I10" i="50"/>
  <c r="G13" i="18"/>
  <c r="G12" i="19"/>
  <c r="J10" i="48"/>
  <c r="J11" i="77"/>
  <c r="G12" i="17"/>
  <c r="F14" i="18"/>
  <c r="I11" i="49"/>
  <c r="I11" i="48"/>
  <c r="I10" i="47"/>
  <c r="J9" i="50"/>
  <c r="F13" i="17"/>
  <c r="G11" i="50" l="1"/>
  <c r="G12" i="49"/>
  <c r="G12" i="48"/>
  <c r="G11" i="47"/>
  <c r="E14" i="19"/>
  <c r="E15" i="18"/>
  <c r="E14" i="17"/>
  <c r="G14" i="18"/>
  <c r="I12" i="49"/>
  <c r="F14" i="17"/>
  <c r="J11" i="49"/>
  <c r="I11" i="47"/>
  <c r="F15" i="18"/>
  <c r="J12" i="77"/>
  <c r="J11" i="48"/>
  <c r="G13" i="19"/>
  <c r="I11" i="50"/>
  <c r="G13" i="17"/>
  <c r="F14" i="19"/>
  <c r="J10" i="50"/>
  <c r="J10" i="47"/>
  <c r="I12" i="48"/>
  <c r="G12" i="50" l="1"/>
  <c r="G13" i="49"/>
  <c r="G13" i="48"/>
  <c r="G12" i="47"/>
  <c r="E15" i="19"/>
  <c r="E16" i="18"/>
  <c r="E15" i="17"/>
  <c r="I12" i="47"/>
  <c r="G15" i="18"/>
  <c r="F15" i="17"/>
  <c r="G14" i="19"/>
  <c r="I13" i="48"/>
  <c r="J11" i="50"/>
  <c r="F16" i="18"/>
  <c r="F15" i="19"/>
  <c r="J11" i="47"/>
  <c r="I12" i="50"/>
  <c r="G14" i="17"/>
  <c r="J12" i="48"/>
  <c r="I13" i="49"/>
  <c r="J12" i="49"/>
  <c r="J13" i="77"/>
  <c r="G13" i="50" l="1"/>
  <c r="G14" i="49"/>
  <c r="G14" i="48"/>
  <c r="G13" i="47"/>
  <c r="E16" i="19"/>
  <c r="E17" i="18"/>
  <c r="E16" i="17"/>
  <c r="G15" i="19"/>
  <c r="I13" i="47"/>
  <c r="G15" i="17"/>
  <c r="F16" i="17"/>
  <c r="F16" i="19"/>
  <c r="G16" i="18"/>
  <c r="J13" i="49"/>
  <c r="I14" i="49"/>
  <c r="F17" i="18"/>
  <c r="I13" i="50"/>
  <c r="I14" i="48"/>
  <c r="J14" i="77"/>
  <c r="J12" i="47"/>
  <c r="J13" i="48"/>
  <c r="J12" i="50"/>
  <c r="G14" i="50" l="1"/>
  <c r="G15" i="49"/>
  <c r="G15" i="48"/>
  <c r="G14" i="47"/>
  <c r="E17" i="19"/>
  <c r="E18" i="18"/>
  <c r="E17" i="17"/>
  <c r="I15" i="49"/>
  <c r="F18" i="18"/>
  <c r="I14" i="47"/>
  <c r="G16" i="17"/>
  <c r="J14" i="49"/>
  <c r="F17" i="19"/>
  <c r="I14" i="50"/>
  <c r="G16" i="19"/>
  <c r="J15" i="77"/>
  <c r="J13" i="47"/>
  <c r="J14" i="48"/>
  <c r="F17" i="17"/>
  <c r="J13" i="50"/>
  <c r="G17" i="18"/>
  <c r="I15" i="48"/>
  <c r="G15" i="50" l="1"/>
  <c r="G16" i="48"/>
  <c r="G16" i="49"/>
  <c r="G15" i="47"/>
  <c r="E18" i="19"/>
  <c r="E19" i="18"/>
  <c r="E18" i="17"/>
  <c r="I15" i="50"/>
  <c r="G18" i="18"/>
  <c r="F18" i="19"/>
  <c r="I15" i="47"/>
  <c r="J15" i="49"/>
  <c r="G17" i="17"/>
  <c r="J14" i="50"/>
  <c r="F18" i="17"/>
  <c r="G17" i="19"/>
  <c r="I16" i="48"/>
  <c r="J16" i="77"/>
  <c r="F19" i="18"/>
  <c r="J14" i="47"/>
  <c r="I16" i="49"/>
  <c r="J15" i="48"/>
  <c r="G16" i="50" l="1"/>
  <c r="G17" i="48"/>
  <c r="G17" i="49"/>
  <c r="G16" i="47"/>
  <c r="E19" i="19"/>
  <c r="E20" i="18"/>
  <c r="E19" i="17"/>
  <c r="I16" i="47"/>
  <c r="F20" i="18"/>
  <c r="F19" i="19"/>
  <c r="J15" i="50"/>
  <c r="J17" i="77"/>
  <c r="J15" i="47"/>
  <c r="J16" i="49"/>
  <c r="I17" i="49"/>
  <c r="G18" i="19"/>
  <c r="G19" i="18"/>
  <c r="I16" i="50"/>
  <c r="F19" i="17"/>
  <c r="J16" i="48"/>
  <c r="G18" i="17"/>
  <c r="I17" i="48"/>
  <c r="G17" i="50" l="1"/>
  <c r="G18" i="49"/>
  <c r="G18" i="48"/>
  <c r="G17" i="47"/>
  <c r="E20" i="19"/>
  <c r="E21" i="18"/>
  <c r="E20" i="17"/>
  <c r="I18" i="48"/>
  <c r="I17" i="47"/>
  <c r="G19" i="17"/>
  <c r="J16" i="50"/>
  <c r="F20" i="17"/>
  <c r="F20" i="19"/>
  <c r="J16" i="47"/>
  <c r="I18" i="49"/>
  <c r="G20" i="18"/>
  <c r="J17" i="49"/>
  <c r="F21" i="18"/>
  <c r="J18" i="77"/>
  <c r="J17" i="48"/>
  <c r="G19" i="19"/>
  <c r="I17" i="50"/>
  <c r="G18" i="50" l="1"/>
  <c r="G19" i="49"/>
  <c r="G19" i="48"/>
  <c r="G18" i="47"/>
  <c r="E21" i="19"/>
  <c r="E22" i="18"/>
  <c r="E21" i="17"/>
  <c r="F22" i="18"/>
  <c r="G20" i="19"/>
  <c r="F21" i="17"/>
  <c r="G20" i="17"/>
  <c r="I18" i="50"/>
  <c r="J17" i="47"/>
  <c r="I18" i="47"/>
  <c r="J17" i="50"/>
  <c r="I19" i="48"/>
  <c r="J19" i="77"/>
  <c r="F21" i="19"/>
  <c r="J18" i="49"/>
  <c r="G21" i="18"/>
  <c r="I19" i="49"/>
  <c r="J18" i="48"/>
  <c r="G19" i="50" l="1"/>
  <c r="G20" i="49"/>
  <c r="G20" i="48"/>
  <c r="G19" i="47"/>
  <c r="E22" i="19"/>
  <c r="E23" i="18"/>
  <c r="E22" i="17"/>
  <c r="I19" i="47"/>
  <c r="J19" i="49"/>
  <c r="F22" i="19"/>
  <c r="G21" i="17"/>
  <c r="J18" i="50"/>
  <c r="J18" i="47"/>
  <c r="I20" i="49"/>
  <c r="J20" i="77"/>
  <c r="G21" i="19"/>
  <c r="G22" i="18"/>
  <c r="J19" i="48"/>
  <c r="F22" i="17"/>
  <c r="F23" i="18"/>
  <c r="I20" i="48"/>
  <c r="I19" i="50"/>
  <c r="G20" i="50" l="1"/>
  <c r="G21" i="49"/>
  <c r="G21" i="48"/>
  <c r="G20" i="47"/>
  <c r="E23" i="19"/>
  <c r="E24" i="18"/>
  <c r="E23" i="17"/>
  <c r="G22" i="17"/>
  <c r="J20" i="49"/>
  <c r="F23" i="17"/>
  <c r="F24" i="18"/>
  <c r="I21" i="49"/>
  <c r="J21" i="77"/>
  <c r="I21" i="48"/>
  <c r="G23" i="18"/>
  <c r="J20" i="48"/>
  <c r="I20" i="47"/>
  <c r="G22" i="19"/>
  <c r="J19" i="50"/>
  <c r="J19" i="47"/>
  <c r="F23" i="19"/>
  <c r="I20" i="50"/>
  <c r="G21" i="50" l="1"/>
  <c r="G22" i="49"/>
  <c r="G22" i="48"/>
  <c r="G21" i="47"/>
  <c r="E24" i="19"/>
  <c r="E25" i="18"/>
  <c r="E24" i="17"/>
  <c r="F24" i="19"/>
  <c r="J20" i="47"/>
  <c r="F25" i="18"/>
  <c r="I21" i="50"/>
  <c r="G23" i="19"/>
  <c r="J21" i="48"/>
  <c r="J20" i="50"/>
  <c r="I22" i="48"/>
  <c r="F24" i="17"/>
  <c r="G24" i="18"/>
  <c r="J21" i="49"/>
  <c r="I21" i="47"/>
  <c r="G23" i="17"/>
  <c r="J22" i="77"/>
  <c r="I22" i="49"/>
  <c r="G22" i="50" l="1"/>
  <c r="G23" i="49"/>
  <c r="G23" i="48"/>
  <c r="G22" i="47"/>
  <c r="E25" i="19"/>
  <c r="E26" i="18"/>
  <c r="E25" i="17"/>
  <c r="F25" i="17"/>
  <c r="G24" i="19"/>
  <c r="J22" i="48"/>
  <c r="I22" i="47"/>
  <c r="I23" i="49"/>
  <c r="J23" i="77"/>
  <c r="I22" i="50"/>
  <c r="I23" i="48"/>
  <c r="G24" i="17"/>
  <c r="G25" i="18"/>
  <c r="F26" i="18"/>
  <c r="J21" i="47"/>
  <c r="J21" i="50"/>
  <c r="F25" i="19"/>
  <c r="J22" i="49"/>
  <c r="G23" i="50" l="1"/>
  <c r="G24" i="48"/>
  <c r="G24" i="49"/>
  <c r="G23" i="47"/>
  <c r="E26" i="19"/>
  <c r="E27" i="18"/>
  <c r="E26" i="17"/>
  <c r="G25" i="19"/>
  <c r="I23" i="47"/>
  <c r="G26" i="18"/>
  <c r="I23" i="50"/>
  <c r="J22" i="47"/>
  <c r="J22" i="50"/>
  <c r="I24" i="48"/>
  <c r="J23" i="48"/>
  <c r="F26" i="17"/>
  <c r="F26" i="19"/>
  <c r="I24" i="49"/>
  <c r="J23" i="49"/>
  <c r="F27" i="18"/>
  <c r="G25" i="17"/>
  <c r="J24" i="77"/>
  <c r="G24" i="50" l="1"/>
  <c r="G25" i="48"/>
  <c r="G25" i="49"/>
  <c r="G24" i="47"/>
  <c r="E27" i="19"/>
  <c r="E28" i="18"/>
  <c r="E27" i="17"/>
  <c r="I25" i="48"/>
  <c r="F28" i="18"/>
  <c r="J23" i="50"/>
  <c r="J25" i="77"/>
  <c r="J23" i="47"/>
  <c r="G27" i="18"/>
  <c r="I24" i="47"/>
  <c r="I25" i="49"/>
  <c r="F27" i="19"/>
  <c r="J24" i="49"/>
  <c r="J24" i="48"/>
  <c r="F27" i="17"/>
  <c r="I24" i="50"/>
  <c r="G26" i="17"/>
  <c r="G26" i="19"/>
  <c r="G25" i="50" l="1"/>
  <c r="G26" i="49"/>
  <c r="G26" i="48"/>
  <c r="G25" i="47"/>
  <c r="E28" i="19"/>
  <c r="E29" i="18"/>
  <c r="E28" i="17"/>
  <c r="J26" i="77"/>
  <c r="J24" i="47"/>
  <c r="I25" i="50"/>
  <c r="G27" i="19"/>
  <c r="J24" i="50"/>
  <c r="G28" i="18"/>
  <c r="I26" i="48"/>
  <c r="J25" i="48"/>
  <c r="I25" i="47"/>
  <c r="F29" i="18"/>
  <c r="G27" i="17"/>
  <c r="F28" i="19"/>
  <c r="J25" i="49"/>
  <c r="I26" i="49"/>
  <c r="F28" i="17"/>
  <c r="G26" i="50" l="1"/>
  <c r="G27" i="49"/>
  <c r="G27" i="48"/>
  <c r="G26" i="47"/>
  <c r="E29" i="19"/>
  <c r="E30" i="18"/>
  <c r="E29" i="17"/>
  <c r="I27" i="49"/>
  <c r="J25" i="50"/>
  <c r="J25" i="47"/>
  <c r="J26" i="48"/>
  <c r="G28" i="19"/>
  <c r="F29" i="19"/>
  <c r="I27" i="48"/>
  <c r="J26" i="49"/>
  <c r="F30" i="18"/>
  <c r="G28" i="17"/>
  <c r="I26" i="47"/>
  <c r="G29" i="18"/>
  <c r="J27" i="77"/>
  <c r="I26" i="50"/>
  <c r="F29" i="17"/>
  <c r="G27" i="50" l="1"/>
  <c r="G28" i="49"/>
  <c r="G28" i="48"/>
  <c r="G27" i="47"/>
  <c r="E30" i="19"/>
  <c r="E31" i="18"/>
  <c r="E30" i="17"/>
  <c r="I27" i="47"/>
  <c r="G30" i="18"/>
  <c r="J27" i="48"/>
  <c r="I28" i="49"/>
  <c r="G29" i="19"/>
  <c r="F30" i="19"/>
  <c r="G29" i="17"/>
  <c r="J27" i="49"/>
  <c r="J26" i="47"/>
  <c r="J28" i="77"/>
  <c r="F30" i="17"/>
  <c r="I28" i="48"/>
  <c r="J26" i="50"/>
  <c r="I27" i="50"/>
  <c r="F31" i="18"/>
  <c r="G28" i="50" l="1"/>
  <c r="G29" i="49"/>
  <c r="G29" i="48"/>
  <c r="G28" i="47"/>
  <c r="E31" i="19"/>
  <c r="E32" i="18"/>
  <c r="E31" i="17"/>
  <c r="G31" i="18"/>
  <c r="I28" i="47"/>
  <c r="F31" i="19"/>
  <c r="J27" i="47"/>
  <c r="I29" i="49"/>
  <c r="J29" i="77"/>
  <c r="J28" i="48"/>
  <c r="G30" i="19"/>
  <c r="I29" i="48"/>
  <c r="J28" i="49"/>
  <c r="F32" i="18"/>
  <c r="I28" i="50"/>
  <c r="J27" i="50"/>
  <c r="G30" i="17"/>
  <c r="F31" i="17"/>
  <c r="G29" i="50" l="1"/>
  <c r="G30" i="49"/>
  <c r="G30" i="48"/>
  <c r="G29" i="47"/>
  <c r="E32" i="19"/>
  <c r="E33" i="18"/>
  <c r="E32" i="17"/>
  <c r="I29" i="50"/>
  <c r="G32" i="18"/>
  <c r="J28" i="50"/>
  <c r="J28" i="47"/>
  <c r="I30" i="49"/>
  <c r="J29" i="49"/>
  <c r="F32" i="17"/>
  <c r="F32" i="19"/>
  <c r="J30" i="77"/>
  <c r="F33" i="18"/>
  <c r="J29" i="48"/>
  <c r="I30" i="48"/>
  <c r="G31" i="19"/>
  <c r="G31" i="17"/>
  <c r="I29" i="47"/>
  <c r="G30" i="50" l="1"/>
  <c r="G31" i="49"/>
  <c r="G31" i="48"/>
  <c r="G30" i="47"/>
  <c r="E33" i="19"/>
  <c r="E34" i="18"/>
  <c r="E33" i="17"/>
  <c r="J30" i="49"/>
  <c r="J29" i="50"/>
  <c r="I30" i="50"/>
  <c r="I30" i="47"/>
  <c r="F34" i="18"/>
  <c r="I31" i="48"/>
  <c r="G33" i="18"/>
  <c r="J30" i="48"/>
  <c r="G32" i="19"/>
  <c r="F33" i="17"/>
  <c r="G32" i="17"/>
  <c r="F33" i="19"/>
  <c r="J31" i="77"/>
  <c r="I31" i="49"/>
  <c r="J29" i="47"/>
  <c r="G31" i="50" l="1"/>
  <c r="G32" i="48"/>
  <c r="G32" i="49"/>
  <c r="G31" i="47"/>
  <c r="E34" i="19"/>
  <c r="E35" i="18"/>
  <c r="E34" i="17"/>
  <c r="I31" i="47"/>
  <c r="J31" i="48"/>
  <c r="F34" i="17"/>
  <c r="F34" i="19"/>
  <c r="I32" i="48"/>
  <c r="G34" i="18"/>
  <c r="I31" i="50"/>
  <c r="F35" i="18"/>
  <c r="J30" i="47"/>
  <c r="J30" i="50"/>
  <c r="J32" i="77"/>
  <c r="G33" i="19"/>
  <c r="G33" i="17"/>
  <c r="J31" i="49"/>
  <c r="I32" i="49"/>
  <c r="G32" i="50" l="1"/>
  <c r="G33" i="48"/>
  <c r="G33" i="49"/>
  <c r="G32" i="47"/>
  <c r="E35" i="19"/>
  <c r="E36" i="18"/>
  <c r="E35" i="17"/>
  <c r="F35" i="19"/>
  <c r="I32" i="50"/>
  <c r="G35" i="18"/>
  <c r="F35" i="17"/>
  <c r="J32" i="49"/>
  <c r="I33" i="49"/>
  <c r="G34" i="19"/>
  <c r="I33" i="48"/>
  <c r="J32" i="48"/>
  <c r="F36" i="18"/>
  <c r="J31" i="50"/>
  <c r="J33" i="77"/>
  <c r="I32" i="47"/>
  <c r="G34" i="17"/>
  <c r="J31" i="47"/>
  <c r="G33" i="50" l="1"/>
  <c r="G34" i="49"/>
  <c r="G34" i="48"/>
  <c r="G33" i="47"/>
  <c r="E36" i="19"/>
  <c r="E37" i="18"/>
  <c r="E36" i="17"/>
  <c r="I33" i="50"/>
  <c r="J32" i="47"/>
  <c r="I33" i="47"/>
  <c r="G35" i="19"/>
  <c r="I34" i="49"/>
  <c r="J33" i="48"/>
  <c r="F37" i="18"/>
  <c r="I34" i="48"/>
  <c r="F36" i="17"/>
  <c r="J33" i="49"/>
  <c r="J32" i="50"/>
  <c r="J34" i="77"/>
  <c r="G36" i="18"/>
  <c r="F36" i="19"/>
  <c r="G35" i="17"/>
  <c r="G34" i="50" l="1"/>
  <c r="G35" i="49"/>
  <c r="G35" i="48"/>
  <c r="G34" i="47"/>
  <c r="E37" i="19"/>
  <c r="E38" i="18"/>
  <c r="E37" i="17"/>
  <c r="I34" i="47"/>
  <c r="J33" i="47"/>
  <c r="I35" i="48"/>
  <c r="J35" i="77"/>
  <c r="F37" i="19"/>
  <c r="G37" i="18"/>
  <c r="F38" i="18"/>
  <c r="G36" i="19"/>
  <c r="I34" i="50"/>
  <c r="G36" i="17"/>
  <c r="F37" i="17"/>
  <c r="J34" i="48"/>
  <c r="J33" i="50"/>
  <c r="I35" i="49"/>
  <c r="J34" i="49"/>
  <c r="G35" i="50" l="1"/>
  <c r="G36" i="49"/>
  <c r="G36" i="48"/>
  <c r="G35" i="47"/>
  <c r="E38" i="19"/>
  <c r="E39" i="18"/>
  <c r="E38" i="17"/>
  <c r="I35" i="47"/>
  <c r="G37" i="19"/>
  <c r="G37" i="17"/>
  <c r="F39" i="18"/>
  <c r="J35" i="49"/>
  <c r="I36" i="49"/>
  <c r="J34" i="47"/>
  <c r="G38" i="18"/>
  <c r="F38" i="17"/>
  <c r="I35" i="50"/>
  <c r="F38" i="19"/>
  <c r="J34" i="50"/>
  <c r="J35" i="48"/>
  <c r="J36" i="77"/>
  <c r="I36" i="48"/>
  <c r="G36" i="50" l="1"/>
  <c r="G37" i="49"/>
  <c r="G37" i="48"/>
  <c r="G36" i="47"/>
  <c r="E39" i="19"/>
  <c r="E40" i="18"/>
  <c r="E41" i="18"/>
  <c r="E39" i="17"/>
  <c r="I36" i="47"/>
  <c r="F41" i="18"/>
  <c r="J37" i="77"/>
  <c r="G39" i="18"/>
  <c r="J35" i="50"/>
  <c r="G38" i="17"/>
  <c r="J36" i="48"/>
  <c r="F39" i="19"/>
  <c r="J36" i="49"/>
  <c r="G38" i="19"/>
  <c r="I36" i="50"/>
  <c r="I37" i="48"/>
  <c r="F39" i="17"/>
  <c r="J35" i="47"/>
  <c r="I37" i="49"/>
  <c r="F40" i="18"/>
  <c r="G37" i="50" l="1"/>
  <c r="G39" i="49"/>
  <c r="G39" i="48"/>
  <c r="G38" i="49"/>
  <c r="G38" i="48"/>
  <c r="G37" i="47"/>
  <c r="E41" i="19"/>
  <c r="E40" i="19"/>
  <c r="E41" i="17"/>
  <c r="E40" i="17"/>
  <c r="I39" i="49"/>
  <c r="F40" i="17"/>
  <c r="J36" i="47"/>
  <c r="F41" i="17"/>
  <c r="I37" i="47"/>
  <c r="F41" i="19"/>
  <c r="I38" i="49"/>
  <c r="G39" i="19"/>
  <c r="J39" i="77"/>
  <c r="F40" i="19"/>
  <c r="J37" i="48"/>
  <c r="G40" i="18"/>
  <c r="G41" i="18"/>
  <c r="J38" i="77"/>
  <c r="I37" i="50"/>
  <c r="J37" i="49"/>
  <c r="J36" i="50"/>
  <c r="I38" i="48"/>
  <c r="I39" i="48"/>
  <c r="G39" i="17"/>
  <c r="X13" i="19"/>
  <c r="X34" i="18"/>
  <c r="X18" i="19"/>
  <c r="X33" i="18"/>
  <c r="X22" i="18"/>
  <c r="X36" i="18"/>
  <c r="X37" i="18"/>
  <c r="X27" i="18"/>
  <c r="X5" i="18"/>
  <c r="X7" i="18"/>
  <c r="X22" i="19"/>
  <c r="X39" i="18"/>
  <c r="X41" i="18"/>
  <c r="X38" i="18"/>
  <c r="X12" i="19"/>
  <c r="X32" i="18"/>
  <c r="X18" i="18"/>
  <c r="X39" i="19"/>
  <c r="X24" i="19"/>
  <c r="X30" i="19"/>
  <c r="X31" i="18"/>
  <c r="X10" i="18"/>
  <c r="X26" i="18"/>
  <c r="X12" i="18"/>
  <c r="X25" i="19"/>
  <c r="X31" i="19"/>
  <c r="X37" i="19"/>
  <c r="X34" i="19"/>
  <c r="X30" i="18"/>
  <c r="X17" i="19"/>
  <c r="X2" i="32"/>
  <c r="X9" i="19"/>
  <c r="X23" i="19"/>
  <c r="X5" i="19"/>
  <c r="X15" i="18"/>
  <c r="X21" i="18"/>
  <c r="X20" i="18"/>
  <c r="X23" i="18"/>
  <c r="X24" i="18"/>
  <c r="X10" i="19"/>
  <c r="X17" i="18"/>
  <c r="X14" i="18"/>
  <c r="X16" i="18"/>
  <c r="X40" i="18"/>
  <c r="X29" i="18"/>
  <c r="X20" i="19"/>
  <c r="X19" i="18"/>
  <c r="X35" i="19"/>
  <c r="X29" i="19"/>
  <c r="X11" i="19"/>
  <c r="X35" i="18"/>
  <c r="X6" i="18"/>
  <c r="X15" i="19"/>
  <c r="X21" i="19"/>
  <c r="X38" i="19"/>
  <c r="X2" i="29"/>
  <c r="X16" i="19"/>
  <c r="X33" i="19"/>
  <c r="X25" i="18"/>
  <c r="X14" i="19"/>
  <c r="X9" i="18"/>
  <c r="X8" i="19"/>
  <c r="X32" i="19"/>
  <c r="X11" i="18"/>
  <c r="X6" i="19"/>
  <c r="X28" i="18"/>
  <c r="X8" i="18"/>
  <c r="X7" i="19"/>
  <c r="X13" i="18"/>
  <c r="X27" i="19"/>
  <c r="X19" i="19"/>
  <c r="X26" i="19"/>
  <c r="X36" i="19"/>
  <c r="X28" i="19"/>
  <c r="G38" i="50" l="1"/>
  <c r="G39" i="50"/>
  <c r="G39" i="47"/>
  <c r="G38" i="47"/>
  <c r="G40" i="17"/>
  <c r="J39" i="48"/>
  <c r="J39" i="49"/>
  <c r="J38" i="49"/>
  <c r="I39" i="47"/>
  <c r="G41" i="17"/>
  <c r="I38" i="50"/>
  <c r="G41" i="19"/>
  <c r="J37" i="50"/>
  <c r="J37" i="47"/>
  <c r="G40" i="19"/>
  <c r="J38" i="48"/>
  <c r="I38" i="47"/>
  <c r="J38" i="47" s="1"/>
  <c r="P5" i="24" a="1"/>
  <c r="I39" i="50"/>
  <c r="X24" i="17"/>
  <c r="X7" i="17"/>
  <c r="X11" i="17"/>
  <c r="X22" i="17"/>
  <c r="X34" i="17"/>
  <c r="X31" i="17"/>
  <c r="X26" i="17"/>
  <c r="X17" i="17"/>
  <c r="X30" i="17"/>
  <c r="X35" i="17"/>
  <c r="X9" i="17"/>
  <c r="X33" i="17"/>
  <c r="X21" i="17"/>
  <c r="X18" i="17"/>
  <c r="X37" i="17"/>
  <c r="X19" i="17"/>
  <c r="X15" i="17"/>
  <c r="X10" i="17"/>
  <c r="X23" i="17"/>
  <c r="X40" i="19"/>
  <c r="X40" i="17"/>
  <c r="X8" i="17"/>
  <c r="X25" i="17"/>
  <c r="X13" i="17"/>
  <c r="X39" i="17"/>
  <c r="X27" i="17"/>
  <c r="X38" i="17"/>
  <c r="X36" i="17"/>
  <c r="X41" i="19"/>
  <c r="X5" i="17"/>
  <c r="X6" i="17"/>
  <c r="X28" i="17"/>
  <c r="X12" i="17"/>
  <c r="X2" i="18"/>
  <c r="X16" i="17"/>
  <c r="X32" i="17"/>
  <c r="X29" i="17"/>
  <c r="X20" i="17"/>
  <c r="X14" i="17"/>
  <c r="X41" i="17"/>
  <c r="P5" i="24" l="1"/>
  <c r="P6" i="24"/>
  <c r="P7" i="24"/>
  <c r="P8" i="24"/>
  <c r="J39" i="47"/>
  <c r="J39" i="50"/>
  <c r="J38" i="50"/>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35" i="24"/>
  <c r="F25" i="24"/>
  <c r="F12" i="24"/>
  <c r="I35" i="24"/>
  <c r="I25" i="24"/>
  <c r="F39" i="24"/>
  <c r="I39" i="24"/>
  <c r="F33" i="24"/>
  <c r="J25" i="24"/>
  <c r="G12" i="24"/>
  <c r="J35" i="24"/>
  <c r="I33" i="24"/>
  <c r="F17" i="24"/>
  <c r="G17" i="24" s="1"/>
  <c r="I12" i="24"/>
  <c r="F23" i="24"/>
  <c r="F28" i="24"/>
  <c r="F42" i="24"/>
  <c r="F19" i="24"/>
  <c r="F11" i="24"/>
  <c r="I11" i="24" s="1"/>
  <c r="F46" i="24"/>
  <c r="F21" i="24"/>
  <c r="F6" i="24"/>
  <c r="G25" i="24"/>
  <c r="F24" i="24"/>
  <c r="I24" i="24" s="1"/>
  <c r="F7" i="24"/>
  <c r="I7" i="24" s="1"/>
  <c r="I17" i="24"/>
  <c r="G28" i="24"/>
  <c r="F29" i="24"/>
  <c r="G29" i="24" s="1"/>
  <c r="G46" i="24"/>
  <c r="O17" i="6"/>
  <c r="F31" i="24"/>
  <c r="G31" i="24" s="1"/>
  <c r="F8" i="24"/>
  <c r="I31" i="24"/>
  <c r="F26" i="24"/>
  <c r="F38" i="24"/>
  <c r="G38" i="24" s="1"/>
  <c r="G24" i="24"/>
  <c r="F15" i="24"/>
  <c r="G15" i="24" s="1"/>
  <c r="F13" i="24"/>
  <c r="G13" i="24" s="1"/>
  <c r="G7" i="24"/>
  <c r="I29" i="24"/>
  <c r="G19" i="24"/>
  <c r="F43" i="24"/>
  <c r="F20" i="24"/>
  <c r="I20" i="24" s="1"/>
  <c r="F40" i="24"/>
  <c r="I23" i="24"/>
  <c r="F30" i="24"/>
  <c r="G6" i="24"/>
  <c r="I13" i="24"/>
  <c r="F9" i="24"/>
  <c r="I9" i="24" s="1"/>
  <c r="J9" i="24" s="1"/>
  <c r="G9" i="24"/>
  <c r="I19" i="24"/>
  <c r="F27" i="24"/>
  <c r="I38" i="24"/>
  <c r="F44" i="24"/>
  <c r="G21" i="24"/>
  <c r="F22" i="24"/>
  <c r="F41" i="24"/>
  <c r="I41" i="24" s="1"/>
  <c r="F45" i="24"/>
  <c r="J24" i="24"/>
  <c r="F18" i="24"/>
  <c r="F32" i="24"/>
  <c r="G32" i="24" s="1"/>
  <c r="F36" i="24"/>
  <c r="D8" i="67"/>
  <c r="I28" i="24"/>
  <c r="F10" i="24"/>
  <c r="G10" i="24" s="1"/>
  <c r="F5" i="24"/>
  <c r="I30" i="24"/>
  <c r="G23" i="24"/>
  <c r="F37" i="24"/>
  <c r="I37" i="24" s="1"/>
  <c r="J37" i="24" s="1"/>
  <c r="G20" i="24"/>
  <c r="G11" i="24"/>
  <c r="I21" i="24"/>
  <c r="J21" i="24" s="1"/>
  <c r="G37" i="24"/>
  <c r="I15" i="24"/>
  <c r="F34" i="24"/>
  <c r="G35" i="24"/>
  <c r="I6" i="24"/>
  <c r="G41" i="24"/>
  <c r="G42" i="24"/>
  <c r="G33" i="24"/>
  <c r="I46" i="24"/>
  <c r="F14" i="24"/>
  <c r="F16" i="24"/>
  <c r="I10" i="24"/>
  <c r="G5" i="24"/>
  <c r="I32" i="24"/>
  <c r="G39" i="24"/>
  <c r="I5" i="24"/>
  <c r="X2" i="17"/>
  <c r="X2" i="81"/>
  <c r="AD23" i="24"/>
  <c r="AD34" i="24"/>
  <c r="AD18" i="24"/>
  <c r="AD15" i="24"/>
  <c r="AD39" i="24"/>
  <c r="AD24" i="24"/>
  <c r="AD27" i="24"/>
  <c r="AD28" i="24"/>
  <c r="AD12" i="24"/>
  <c r="AD13" i="24"/>
  <c r="AD41" i="24"/>
  <c r="X2" i="76"/>
  <c r="AD42" i="24"/>
  <c r="AD36" i="24"/>
  <c r="AD11" i="24"/>
  <c r="AD46" i="24"/>
  <c r="AD35" i="24"/>
  <c r="AD14" i="24"/>
  <c r="AD6" i="24"/>
  <c r="AD44" i="24"/>
  <c r="AD20" i="24"/>
  <c r="AD10" i="24"/>
  <c r="AD5" i="24"/>
  <c r="AD33" i="24"/>
  <c r="AD21" i="24"/>
  <c r="AD16" i="24"/>
  <c r="AD22" i="24"/>
  <c r="AD32" i="24"/>
  <c r="AD38" i="24"/>
  <c r="X2" i="82"/>
  <c r="AD25" i="24"/>
  <c r="AD8" i="24"/>
  <c r="AD9" i="24"/>
  <c r="AD40" i="24"/>
  <c r="AD37" i="24"/>
  <c r="AD26" i="24"/>
  <c r="AD30" i="24"/>
  <c r="AD7" i="24"/>
  <c r="AD43" i="24"/>
  <c r="X2" i="22"/>
  <c r="AD19" i="24"/>
  <c r="AD31" i="24"/>
  <c r="AD45" i="24"/>
  <c r="X2" i="28"/>
  <c r="X2" i="19"/>
  <c r="AD17" i="24"/>
  <c r="AD29" i="24"/>
  <c r="O4" i="76"/>
  <c r="M4" i="21"/>
  <c r="O4" i="82"/>
  <c r="O4" i="22"/>
  <c r="O4" i="19"/>
  <c r="O4" i="81"/>
  <c r="R4" i="24"/>
  <c r="O4" i="28"/>
  <c r="O4" i="17"/>
  <c r="O4" i="18"/>
  <c r="O4" i="29"/>
  <c r="O4" i="32"/>
  <c r="AD2" i="24"/>
  <c r="D7" i="67"/>
  <c r="I8" i="24"/>
  <c r="J8" i="24" s="1"/>
  <c r="G8" i="24"/>
  <c r="G26" i="24"/>
  <c r="I26" i="24"/>
  <c r="J26" i="24" s="1"/>
  <c r="G43" i="24"/>
  <c r="I43" i="24"/>
  <c r="G40" i="24"/>
  <c r="I40" i="24"/>
  <c r="J40" i="24" s="1"/>
  <c r="G27" i="24"/>
  <c r="G44" i="24"/>
  <c r="I44" i="24"/>
  <c r="J44" i="24" s="1"/>
  <c r="G22" i="24"/>
  <c r="I22" i="24"/>
  <c r="J22" i="24" s="1"/>
  <c r="I45" i="24"/>
  <c r="I18" i="24"/>
  <c r="J18" i="24" s="1"/>
  <c r="G18" i="24"/>
  <c r="I36" i="24"/>
  <c r="J36" i="24" s="1"/>
  <c r="G36" i="24"/>
  <c r="I34" i="24"/>
  <c r="G34" i="24"/>
  <c r="G14" i="24"/>
  <c r="I14" i="24"/>
  <c r="J14" i="24" s="1"/>
  <c r="I16" i="24"/>
  <c r="G16" i="24"/>
  <c r="J34" i="24"/>
  <c r="J15" i="24"/>
  <c r="J13" i="24"/>
  <c r="J11" i="24"/>
  <c r="J45" i="24"/>
  <c r="J30" i="24"/>
  <c r="G30" i="24"/>
  <c r="I42" i="24"/>
  <c r="J42" i="24" s="1"/>
  <c r="J43" i="24"/>
  <c r="J28" i="24"/>
  <c r="J23" i="24"/>
  <c r="J12" i="24"/>
  <c r="J5" i="24"/>
  <c r="G45" i="24"/>
  <c r="J20" i="24"/>
  <c r="J33" i="24"/>
  <c r="J32" i="24"/>
  <c r="J41" i="24"/>
  <c r="J29" i="24"/>
  <c r="J39" i="24"/>
  <c r="J10" i="24"/>
  <c r="J38" i="24"/>
  <c r="J31" i="24"/>
  <c r="J46" i="24"/>
  <c r="I27" i="24"/>
  <c r="J17" i="24"/>
  <c r="J16" i="24"/>
  <c r="J6" i="24"/>
  <c r="J19" i="24"/>
  <c r="J7" i="24"/>
  <c r="J27" i="24"/>
</calcChain>
</file>

<file path=xl/sharedStrings.xml><?xml version="1.0" encoding="utf-8"?>
<sst xmlns="http://schemas.openxmlformats.org/spreadsheetml/2006/main" count="2431" uniqueCount="218">
  <si>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</si>
  <si>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</si>
  <si>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</si>
  <si>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</si>
  <si>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</si>
  <si>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</si>
  <si>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</si>
  <si>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</si>
  <si>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</si>
  <si>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</si>
  <si>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</si>
  <si>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</si>
  <si>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</si>
  <si>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</si>
  <si>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</si>
  <si>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</si>
  <si>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</si>
  <si>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</si>
  <si>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</si>
  <si>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</si>
  <si>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</si>
  <si>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</si>
  <si>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</si>
  <si>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</si>
  <si>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</si>
  <si>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</si>
  <si>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</si>
  <si>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</si>
  <si>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</si>
  <si>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</si>
  <si>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</si>
  <si>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</si>
  <si>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</si>
  <si>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</si>
  <si>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</si>
  <si>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</si>
  <si>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</si>
  <si>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</si>
  <si>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</si>
  <si>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</si>
  <si>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</si>
  <si>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</si>
  <si>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</si>
  <si>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</si>
  <si>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</si>
  <si>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</si>
  <si>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</si>
  <si>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</si>
  <si>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</si>
  <si>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</si>
  <si>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</si>
  <si>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</si>
  <si>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</si>
  <si>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</si>
  <si>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</si>
  <si>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</si>
  <si>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</si>
  <si>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</si>
  <si>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</si>
  <si>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</si>
  <si>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</si>
  <si>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</si>
  <si>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</si>
  <si>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</si>
  <si>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</si>
  <si>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</si>
  <si>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</si>
  <si>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</si>
  <si>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</si>
  <si>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</si>
  <si>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</si>
  <si>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QuoteSuffix</t>
  </si>
  <si>
    <t>Future Code</t>
  </si>
  <si>
    <t>Main Cycle</t>
  </si>
  <si>
    <t>#</t>
  </si>
  <si>
    <t>FUT</t>
  </si>
  <si>
    <t>OIS</t>
  </si>
  <si>
    <t>EON</t>
  </si>
  <si>
    <t>X1S</t>
  </si>
  <si>
    <t>AB</t>
  </si>
  <si>
    <t>Spread</t>
  </si>
  <si>
    <t>IborIndex</t>
  </si>
  <si>
    <t>Meanreversion</t>
  </si>
  <si>
    <t>Volatility</t>
  </si>
  <si>
    <t>-</t>
  </si>
  <si>
    <t>Operator</t>
  </si>
  <si>
    <t>Base Quote</t>
  </si>
  <si>
    <t>+</t>
  </si>
  <si>
    <t>ASK</t>
  </si>
  <si>
    <t>COSZ</t>
  </si>
  <si>
    <t>COSMOREX</t>
  </si>
  <si>
    <t>PREL</t>
  </si>
  <si>
    <t>Prebon</t>
  </si>
  <si>
    <t>TRIT</t>
  </si>
  <si>
    <t>Tradition</t>
  </si>
  <si>
    <t>TTKL</t>
  </si>
  <si>
    <t>ICAP</t>
  </si>
  <si>
    <t>CKCC</t>
  </si>
  <si>
    <t>KLIEM</t>
  </si>
  <si>
    <t>Reuters</t>
  </si>
  <si>
    <t>SN</t>
  </si>
  <si>
    <t>LAST</t>
  </si>
  <si>
    <t>TN</t>
  </si>
  <si>
    <t>Contributors</t>
  </si>
  <si>
    <t>Change</t>
  </si>
  <si>
    <t>Effective</t>
  </si>
  <si>
    <t>Static</t>
  </si>
  <si>
    <t>HST_CLOSE</t>
  </si>
  <si>
    <t>BID</t>
  </si>
  <si>
    <t>EXPIRE DATE</t>
  </si>
  <si>
    <t>Effective Date</t>
  </si>
  <si>
    <t>EU</t>
  </si>
  <si>
    <t>mean reversion</t>
  </si>
  <si>
    <t>sigma</t>
  </si>
  <si>
    <t>HW parameters</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</si>
  <si>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</si>
  <si>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</si>
  <si>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</si>
  <si>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</si>
  <si>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</si>
  <si>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</si>
  <si>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</si>
  <si>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</si>
  <si>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</si>
  <si>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</si>
  <si>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</si>
  <si>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</si>
  <si>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</si>
  <si>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</si>
  <si>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</si>
  <si>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</si>
  <si>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</si>
  <si>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</si>
  <si>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</si>
  <si>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</si>
  <si>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</si>
  <si>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</si>
  <si>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</si>
  <si>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</si>
  <si>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</si>
  <si>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</si>
  <si>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</si>
  <si>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</si>
  <si>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</si>
  <si>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EuriborSwapIsdaFixA1Y</t>
  </si>
  <si>
    <t>EURSFIXA1Y=</t>
  </si>
  <si>
    <t>RIC</t>
  </si>
  <si>
    <t>1EON</t>
  </si>
  <si>
    <t>Quote ID</t>
  </si>
  <si>
    <t>BondBasisDayCounter</t>
  </si>
  <si>
    <t>30/360 (Bond Basis)</t>
  </si>
  <si>
    <t>Calendar</t>
  </si>
  <si>
    <t>TARGET</t>
  </si>
  <si>
    <t>Triggers</t>
  </si>
  <si>
    <t>Live Feed</t>
  </si>
  <si>
    <t>Currency Settings</t>
  </si>
  <si>
    <t>LastFixing_Quote</t>
  </si>
  <si>
    <t>Bid/Ask Spread</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</si>
  <si>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</si>
  <si>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</si>
  <si>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</si>
  <si>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</si>
  <si>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</si>
  <si>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</si>
  <si>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</si>
  <si>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</si>
  <si>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</si>
  <si>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</si>
  <si>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</si>
  <si>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</si>
  <si>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</si>
  <si>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</si>
  <si>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</si>
  <si>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</si>
  <si>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</si>
  <si>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</si>
  <si>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</si>
  <si>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</si>
  <si>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</si>
  <si>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</si>
  <si>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</si>
  <si>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</si>
  <si>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</si>
  <si>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</si>
  <si>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</si>
  <si>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</si>
  <si>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</si>
  <si>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</si>
  <si>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</si>
  <si>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NDA_RAW.Nda_date</t>
  </si>
  <si>
    <t>NDA_RAW.Nda_last</t>
  </si>
  <si>
    <t>Discounting2</t>
  </si>
  <si>
    <t>Discounting1</t>
  </si>
  <si>
    <t>LCHlinear</t>
  </si>
  <si>
    <t>LCHcubic</t>
  </si>
  <si>
    <t>_linearLCH</t>
  </si>
  <si>
    <t>_cubicLCH</t>
  </si>
  <si>
    <t>_LCHQuote</t>
  </si>
  <si>
    <t>Relinkable Handle 1</t>
  </si>
  <si>
    <t>Relinkable Handle 2</t>
  </si>
  <si>
    <t>Index 1</t>
  </si>
  <si>
    <t>Index 2</t>
  </si>
  <si>
    <t>Add Fixing 1</t>
  </si>
  <si>
    <t>Add Fixing 2</t>
  </si>
  <si>
    <t>DATE</t>
  </si>
  <si>
    <t>SMKR</t>
  </si>
  <si>
    <t>Tullett</t>
  </si>
  <si>
    <t>Tullett Prebon</t>
  </si>
  <si>
    <t>Tradition 2</t>
  </si>
  <si>
    <t>TRDL</t>
  </si>
  <si>
    <t>TradeWeb</t>
  </si>
  <si>
    <t>TWEB</t>
  </si>
  <si>
    <t>Totan ICAP</t>
  </si>
  <si>
    <t>TKFX</t>
  </si>
  <si>
    <t>Tradition Group</t>
  </si>
  <si>
    <t>TRDX</t>
  </si>
  <si>
    <t>Carl KLIEM</t>
  </si>
  <si>
    <t>CKLU</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</si>
</sst>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d\-mmm\-yyyy\,\ h:mm:ss"/>
    <numFmt numFmtId="172" formatCode="ddd\,\ dd\-mmm\-yy"/>
    <numFmt numFmtId="173" formatCode="_([$€-2]* #,##0.00_);_([$€-2]* \(#,##0.00\);_([$€-2]* &quot;-&quot;??_)"/>
    <numFmt numFmtId="174" formatCode="0.000"/>
    <numFmt numFmtId="175" formatCode="ddd\,\ dd\-mmm\-yyyy\,\ hh:mm:ss"/>
    <numFmt numFmtId="176"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3"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3" fontId="1" fillId="0" borderId="0" applyFont="0" applyFill="0" applyBorder="0" applyAlignment="0" applyProtection="0"/>
    <xf numFmtId="9" fontId="2"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cellStyleXfs>
  <cellXfs count="400">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1"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2"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2"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10" fontId="8" fillId="8" borderId="0" xfId="4" applyNumberFormat="1" applyFont="1" applyFill="1"/>
    <xf numFmtId="0" fontId="18" fillId="8" borderId="0" xfId="1" applyFont="1" applyFill="1"/>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6" borderId="2" xfId="1" applyNumberFormat="1" applyFont="1" applyFill="1" applyBorder="1" applyAlignment="1" applyProtection="1">
      <alignment horizontal="right" vertical="center"/>
    </xf>
    <xf numFmtId="170" fontId="8" fillId="16" borderId="2" xfId="1" applyNumberFormat="1" applyFont="1" applyFill="1" applyBorder="1" applyAlignment="1" applyProtection="1">
      <alignment horizontal="right"/>
    </xf>
    <xf numFmtId="170" fontId="8" fillId="16" borderId="2" xfId="1" applyNumberFormat="1" applyFont="1" applyFill="1" applyBorder="1" applyAlignment="1" applyProtection="1">
      <alignment horizontal="left" vertical="center" wrapText="1"/>
    </xf>
    <xf numFmtId="170" fontId="8" fillId="16" borderId="6" xfId="1" applyNumberFormat="1" applyFont="1" applyFill="1" applyBorder="1" applyAlignment="1" applyProtection="1">
      <alignment horizontal="right" vertical="center"/>
    </xf>
    <xf numFmtId="170" fontId="8" fillId="16"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2"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6" fontId="8" fillId="0" borderId="14" xfId="4" applyNumberFormat="1" applyFont="1" applyFill="1" applyBorder="1" applyAlignment="1"/>
    <xf numFmtId="170" fontId="8" fillId="0" borderId="3" xfId="4" applyNumberFormat="1" applyFont="1" applyFill="1" applyBorder="1" applyAlignment="1"/>
    <xf numFmtId="174"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0" fontId="18" fillId="5" borderId="10" xfId="1" applyFont="1" applyFill="1" applyBorder="1"/>
    <xf numFmtId="0" fontId="8" fillId="3" borderId="7" xfId="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5" borderId="11" xfId="1" applyFont="1" applyFill="1" applyBorder="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5"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2"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2"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0" fontId="8" fillId="5" borderId="12" xfId="1" applyFont="1" applyFill="1" applyBorder="1" applyAlignment="1"/>
    <xf numFmtId="0" fontId="8" fillId="5" borderId="12" xfId="1" applyFont="1" applyFill="1" applyBorder="1" applyAlignment="1">
      <alignment horizontal="center"/>
    </xf>
    <xf numFmtId="14" fontId="11" fillId="8" borderId="0" xfId="0" applyNumberFormat="1" applyFont="1" applyFill="1"/>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0">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18:27:55</v>
        <stp/>
        <stp>{0ED8F84D-2742-42E7-988F-72773F7AF5C7}_x0000_</stp>
        <tr r="K16" s="6"/>
      </tp>
    </main>
    <main first="pldatasource.rdatartdserver">
      <tp t="s">
        <v>Updated at 18:30:33</v>
        <stp/>
        <stp>{00A5C0D2-4FF8-495D-86C7-EB390DCC0600}</stp>
        <tr r="O4" s="22"/>
      </tp>
      <tp t="s">
        <v>Updated at 18:27:54</v>
        <stp/>
        <stp>{49452BEE-B34C-494E-A69B-091E4EA918D8}</stp>
        <tr r="O4" s="81"/>
      </tp>
      <tp t="s">
        <v>Updated at 18:27:54</v>
        <stp/>
        <stp>{3FF6E3EA-039B-48CA-8F44-7AB9C51BF5B3}</stp>
        <tr r="K3" s="6"/>
      </tp>
      <tp t="s">
        <v>Updated at 18:27:54</v>
        <stp/>
        <stp>{9BFB24AA-5917-4C57-95EF-40F58D8F8744}</stp>
        <tr r="O4" s="76"/>
      </tp>
      <tp t="s">
        <v>Updated at 18:30:28</v>
        <stp/>
        <stp>{C228FA5C-104F-44FF-BD4C-A6E810070B3F}</stp>
        <tr r="R4" s="24"/>
      </tp>
      <tp t="s">
        <v>Updated at 18:27:54</v>
        <stp/>
        <stp>{38561490-DC9E-4636-B5FF-165CFA49D66A}</stp>
        <tr r="O4" s="29"/>
      </tp>
      <tp t="s">
        <v>Updated at 18:31:26</v>
        <stp/>
        <stp>{E8F7DFE4-878E-4231-BEAB-3D7E06E34D8C}</stp>
        <tr r="M4" s="21"/>
      </tp>
      <tp t="s">
        <v>Updated at 18:27:54</v>
        <stp/>
        <stp>{2635718A-7344-47BB-BF23-0111B3239821}</stp>
        <tr r="O4" s="32"/>
      </tp>
      <tp t="s">
        <v>Updated at 18:30:33</v>
        <stp/>
        <stp>{D8371B46-4506-480E-BA47-043D8DE0E64B}</stp>
        <tr r="O4" s="28"/>
      </tp>
      <tp t="s">
        <v>Updated at 18:27:54</v>
        <stp/>
        <stp>{B7102F9B-77D0-4153-AC49-DC2802A6CC1B}</stp>
        <tr r="O4" s="19"/>
      </tp>
      <tp t="s">
        <v>Updated at 18:27:54</v>
        <stp/>
        <stp>{A2DCFA43-3B57-427C-BD73-0832E1C26E0A}</stp>
        <tr r="O4" s="17"/>
      </tp>
      <tp t="s">
        <v>Updated at 18:27:54</v>
        <stp/>
        <stp>{C6193B2F-BFC9-433C-8BAF-45D262160A99}</stp>
        <tr r="O4" s="18"/>
      </tp>
      <tp t="s">
        <v>Updated at 18:29:50</v>
        <stp/>
        <stp>{C747CC3E-02CF-4F71-9134-D4537698FBB7}</stp>
        <tr r="O4" s="82"/>
      </tp>
      <tp t="s">
        <v>Updated at 18:27:54</v>
        <stp/>
        <stp>{67966AA3-4D13-45A4-8E61-9725F74A64A5}</stp>
        <tr r="L4" s="26"/>
      </tp>
    </main>
    <main first="pldatasource.rhistoryrtdserver">
      <tp t="s">
        <v>Updated at 18:27:55</v>
        <stp/>
        <stp>{5CA4557F-A8C1-4483-803A-DD309EBF9654}_x0000_</stp>
        <tr r="D2" s="71"/>
      </tp>
      <tp t="s">
        <v>Updated at 18:27:55</v>
        <stp/>
        <stp>{DC24085A-C519-471E-A7A1-333396BF49F8}_x0000_</stp>
        <tr r="K19" s="6"/>
      </tp>
      <tp t="s">
        <v>Updated at 18:27:55</v>
        <stp/>
        <stp>{5A2F504D-A5DD-479B-9C01-68863F674BB0}_x0000_</stp>
        <tr r="D2" s="70"/>
      </tp>
      <tp t="s">
        <v>Updated at 18:27:55</v>
        <stp/>
        <stp>{3DA037F8-0858-4CB9-8EDD-F10232A8DEB4}_x0000_</stp>
        <tr r="D3" s="7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8"/>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1.7.0 - MS VC++ (version unknown) - Multithreaded Dynamic Runtime library - Release Configuration - Nov  9 2015 10:00:42</v>
      </c>
    </row>
    <row r="2" spans="2:10" s="13" customFormat="1" ht="17.25" customHeight="1" x14ac:dyDescent="0.2">
      <c r="B2" s="368" t="s">
        <v>153</v>
      </c>
      <c r="C2" s="369"/>
      <c r="D2" s="369"/>
      <c r="E2" s="370"/>
      <c r="G2" s="368" t="s">
        <v>154</v>
      </c>
      <c r="H2" s="369"/>
      <c r="I2" s="369"/>
      <c r="J2" s="370"/>
    </row>
    <row r="3" spans="2:10" s="13" customFormat="1" ht="11.25" customHeight="1" x14ac:dyDescent="0.2">
      <c r="B3" s="229"/>
      <c r="C3" s="187"/>
      <c r="D3" s="187"/>
      <c r="E3" s="230"/>
      <c r="G3" s="229"/>
      <c r="H3" s="187"/>
      <c r="I3" s="187"/>
      <c r="J3" s="230"/>
    </row>
    <row r="4" spans="2:10" s="13" customFormat="1" ht="11.25" customHeight="1" x14ac:dyDescent="0.2">
      <c r="B4" s="229"/>
      <c r="C4" s="15" t="s">
        <v>3</v>
      </c>
      <c r="D4" s="383"/>
      <c r="E4" s="363"/>
      <c r="G4" s="229"/>
      <c r="H4" s="15" t="s">
        <v>115</v>
      </c>
      <c r="I4" s="21" t="b">
        <v>1</v>
      </c>
      <c r="J4" s="363"/>
    </row>
    <row r="5" spans="2:10" s="13" customFormat="1" ht="11.25" customHeight="1" x14ac:dyDescent="0.2">
      <c r="B5" s="364"/>
      <c r="C5" s="17" t="s">
        <v>124</v>
      </c>
      <c r="D5" s="18">
        <f>_xll.qlSettingsEvaluationDate(Trigger)</f>
        <v>42335</v>
      </c>
      <c r="E5" s="365"/>
      <c r="G5" s="229"/>
      <c r="H5" s="17" t="s">
        <v>116</v>
      </c>
      <c r="I5" s="23">
        <v>42324.72928240741</v>
      </c>
      <c r="J5" s="363"/>
    </row>
    <row r="6" spans="2:10" s="13" customFormat="1" ht="11.25" customHeight="1" x14ac:dyDescent="0.2">
      <c r="B6" s="366"/>
      <c r="C6" s="250"/>
      <c r="D6" s="19"/>
      <c r="E6" s="367"/>
      <c r="G6" s="231"/>
      <c r="H6" s="232"/>
      <c r="I6" s="232"/>
      <c r="J6" s="234"/>
    </row>
    <row r="7" spans="2:10" s="13" customFormat="1" ht="11.25" customHeight="1" x14ac:dyDescent="0.2">
      <c r="B7" s="229"/>
      <c r="C7" s="15" t="s">
        <v>117</v>
      </c>
      <c r="D7" s="20">
        <f>_xll.ohTrigger(Euribor!M5:M12,Deposits!S2,FRA!X2,OIS!X2,Futures3M!AD2,BasisSwap1MxM!X2,BasisSwap3M6M!X2,BasisSwapxM12M!X2,'Swaps1M(&lt;1Y)'!X2,Swap1M!X2,Swap3M!X2,Swap6M!X2)</f>
        <v>0</v>
      </c>
      <c r="E7" s="230"/>
    </row>
    <row r="8" spans="2:10" s="13" customFormat="1" ht="11.25" customHeight="1" x14ac:dyDescent="0.2">
      <c r="B8" s="229"/>
      <c r="C8" s="17" t="s">
        <v>126</v>
      </c>
      <c r="D8" s="22">
        <f>_xll.ohTrigger(Euribor!O5:O12)</f>
        <v>5</v>
      </c>
      <c r="E8" s="230"/>
    </row>
    <row r="9" spans="2:10" s="13" customFormat="1" ht="11.25" customHeight="1" x14ac:dyDescent="0.2">
      <c r="B9" s="231"/>
      <c r="C9" s="278"/>
      <c r="D9" s="278"/>
      <c r="E9" s="234"/>
    </row>
    <row r="10" spans="2:10" s="13" customFormat="1" ht="11.25" customHeight="1" x14ac:dyDescent="0.2"/>
    <row r="11" spans="2:10" s="13" customFormat="1" ht="17.25" customHeight="1" x14ac:dyDescent="0.2">
      <c r="B11" s="368" t="s">
        <v>155</v>
      </c>
      <c r="C11" s="369"/>
      <c r="D11" s="369"/>
      <c r="E11" s="370"/>
      <c r="G11" s="368" t="s">
        <v>4</v>
      </c>
      <c r="H11" s="369"/>
      <c r="I11" s="369"/>
      <c r="J11" s="370"/>
    </row>
    <row r="12" spans="2:10" s="13" customFormat="1" ht="11.25" customHeight="1" x14ac:dyDescent="0.2">
      <c r="B12" s="229"/>
      <c r="C12" s="187"/>
      <c r="D12" s="187"/>
      <c r="E12" s="230"/>
      <c r="G12" s="229"/>
      <c r="H12" s="187"/>
      <c r="I12" s="187"/>
      <c r="J12" s="230"/>
    </row>
    <row r="13" spans="2:10" s="13" customFormat="1" ht="11.25" customHeight="1" x14ac:dyDescent="0.2">
      <c r="B13" s="229"/>
      <c r="C13" s="15" t="s">
        <v>0</v>
      </c>
      <c r="D13" s="20" t="s">
        <v>58</v>
      </c>
      <c r="E13" s="363"/>
      <c r="G13" s="229"/>
      <c r="H13" s="15" t="s">
        <v>2</v>
      </c>
      <c r="I13" s="20" t="b">
        <v>1</v>
      </c>
      <c r="J13" s="363"/>
    </row>
    <row r="14" spans="2:10" s="13" customFormat="1" ht="11.25" customHeight="1" x14ac:dyDescent="0.2">
      <c r="B14" s="229"/>
      <c r="C14" s="24" t="s">
        <v>192</v>
      </c>
      <c r="D14" s="189" t="str">
        <f>Currency&amp;"ON"&amp;LCHlinear</f>
        <v>EURON_linearLCH</v>
      </c>
      <c r="E14" s="363"/>
      <c r="G14" s="229"/>
      <c r="H14" s="24" t="s">
        <v>1</v>
      </c>
      <c r="I14" s="189" t="b">
        <v>0</v>
      </c>
      <c r="J14" s="363"/>
    </row>
    <row r="15" spans="2:10" s="13" customFormat="1" ht="11.25" customHeight="1" x14ac:dyDescent="0.2">
      <c r="B15" s="229"/>
      <c r="C15" s="24" t="s">
        <v>191</v>
      </c>
      <c r="D15" s="189" t="str">
        <f>Currency&amp;"ON"&amp;LCHcubic</f>
        <v>EURON_cubicLCH</v>
      </c>
      <c r="E15" s="363"/>
      <c r="G15" s="229"/>
      <c r="H15" s="24" t="s">
        <v>71</v>
      </c>
      <c r="I15" s="189" t="s">
        <v>197</v>
      </c>
      <c r="J15" s="363"/>
    </row>
    <row r="16" spans="2:10" s="13" customFormat="1" ht="11.25" customHeight="1" x14ac:dyDescent="0.2">
      <c r="B16" s="229"/>
      <c r="C16" s="24" t="s">
        <v>22</v>
      </c>
      <c r="D16" s="189" t="s">
        <v>21</v>
      </c>
      <c r="E16" s="363"/>
      <c r="G16" s="229"/>
      <c r="H16" s="26" t="s">
        <v>193</v>
      </c>
      <c r="I16" s="189" t="s">
        <v>195</v>
      </c>
      <c r="J16" s="363"/>
    </row>
    <row r="17" spans="2:10" s="13" customFormat="1" ht="11.25" customHeight="1" x14ac:dyDescent="0.2">
      <c r="B17" s="229"/>
      <c r="C17" s="24" t="s">
        <v>149</v>
      </c>
      <c r="D17" s="189" t="s">
        <v>150</v>
      </c>
      <c r="E17" s="363"/>
      <c r="G17" s="229"/>
      <c r="H17" s="26" t="s">
        <v>194</v>
      </c>
      <c r="I17" s="189" t="s">
        <v>196</v>
      </c>
      <c r="J17" s="363"/>
    </row>
    <row r="18" spans="2:10" s="13" customFormat="1" ht="11.25" customHeight="1" x14ac:dyDescent="0.2">
      <c r="B18" s="229"/>
      <c r="C18" s="24" t="s">
        <v>57</v>
      </c>
      <c r="D18" s="189" t="s">
        <v>56</v>
      </c>
      <c r="E18" s="363"/>
      <c r="G18" s="229"/>
      <c r="H18" s="26" t="s">
        <v>70</v>
      </c>
      <c r="I18" s="179">
        <v>1E-4</v>
      </c>
      <c r="J18" s="363"/>
    </row>
    <row r="19" spans="2:10" s="13" customFormat="1" ht="11.25" customHeight="1" x14ac:dyDescent="0.2">
      <c r="B19" s="229"/>
      <c r="C19" s="17" t="s">
        <v>151</v>
      </c>
      <c r="D19" s="22" t="s">
        <v>152</v>
      </c>
      <c r="E19" s="363"/>
      <c r="G19" s="229"/>
      <c r="H19" s="27" t="s">
        <v>69</v>
      </c>
      <c r="I19" s="22">
        <v>-0.01</v>
      </c>
      <c r="J19" s="363"/>
    </row>
    <row r="20" spans="2:10" s="13" customFormat="1" ht="11.25" customHeight="1" x14ac:dyDescent="0.2">
      <c r="B20" s="229"/>
      <c r="C20" s="395"/>
      <c r="D20" s="396"/>
      <c r="E20" s="363"/>
      <c r="G20" s="229"/>
      <c r="H20" s="16" t="s">
        <v>119</v>
      </c>
      <c r="I20" s="28" t="s">
        <v>118</v>
      </c>
      <c r="J20" s="363"/>
    </row>
    <row r="21" spans="2:10" s="13" customFormat="1" ht="13.5" customHeight="1" x14ac:dyDescent="0.2">
      <c r="B21" s="231"/>
      <c r="C21" s="232"/>
      <c r="D21" s="232"/>
      <c r="E21" s="234"/>
      <c r="G21" s="231"/>
      <c r="H21" s="232"/>
      <c r="I21" s="232"/>
      <c r="J21" s="234"/>
    </row>
    <row r="22" spans="2:10" s="13" customFormat="1" ht="11.25" x14ac:dyDescent="0.2"/>
    <row r="23" spans="2:10" s="13" customFormat="1" ht="11.25" customHeight="1" x14ac:dyDescent="0.2">
      <c r="B23" s="368" t="s">
        <v>103</v>
      </c>
      <c r="C23" s="369"/>
      <c r="D23" s="369"/>
      <c r="E23" s="370"/>
    </row>
    <row r="24" spans="2:10" s="13" customFormat="1" ht="11.25" customHeight="1" x14ac:dyDescent="0.2">
      <c r="B24" s="229"/>
      <c r="C24" s="31"/>
      <c r="D24" s="32"/>
      <c r="E24" s="230"/>
    </row>
    <row r="25" spans="2:10" s="13" customFormat="1" ht="11.25" customHeight="1" x14ac:dyDescent="0.2">
      <c r="B25" s="229"/>
      <c r="C25" s="15" t="s">
        <v>99</v>
      </c>
      <c r="D25" s="20" t="str">
        <f>""</f>
        <v/>
      </c>
      <c r="E25" s="230"/>
    </row>
    <row r="26" spans="2:10" s="13" customFormat="1" ht="11.25" customHeight="1" x14ac:dyDescent="0.2">
      <c r="B26" s="229"/>
      <c r="C26" s="24" t="s">
        <v>98</v>
      </c>
      <c r="D26" s="189" t="s">
        <v>97</v>
      </c>
      <c r="E26" s="230"/>
    </row>
    <row r="27" spans="2:10" s="13" customFormat="1" ht="11.25" customHeight="1" x14ac:dyDescent="0.2">
      <c r="B27" s="229"/>
      <c r="C27" s="24" t="s">
        <v>216</v>
      </c>
      <c r="D27" s="189" t="s">
        <v>217</v>
      </c>
      <c r="E27" s="230"/>
    </row>
    <row r="28" spans="2:10" s="13" customFormat="1" ht="11.25" customHeight="1" x14ac:dyDescent="0.2">
      <c r="B28" s="229"/>
      <c r="C28" s="24" t="s">
        <v>96</v>
      </c>
      <c r="D28" s="189" t="s">
        <v>96</v>
      </c>
      <c r="E28" s="230"/>
    </row>
    <row r="29" spans="2:10" s="13" customFormat="1" ht="11.25" customHeight="1" x14ac:dyDescent="0.2">
      <c r="B29" s="229"/>
      <c r="C29" s="24" t="s">
        <v>212</v>
      </c>
      <c r="D29" s="189" t="s">
        <v>213</v>
      </c>
      <c r="E29" s="230"/>
    </row>
    <row r="30" spans="2:10" s="13" customFormat="1" ht="11.25" customHeight="1" x14ac:dyDescent="0.2">
      <c r="B30" s="229"/>
      <c r="C30" s="24" t="s">
        <v>206</v>
      </c>
      <c r="D30" s="189" t="s">
        <v>95</v>
      </c>
      <c r="E30" s="230"/>
      <c r="G30" s="33"/>
      <c r="H30" s="33"/>
      <c r="I30" s="33"/>
      <c r="J30" s="33"/>
    </row>
    <row r="31" spans="2:10" s="13" customFormat="1" ht="11.25" customHeight="1" x14ac:dyDescent="0.2">
      <c r="B31" s="229"/>
      <c r="C31" s="24" t="s">
        <v>207</v>
      </c>
      <c r="D31" s="189" t="s">
        <v>205</v>
      </c>
      <c r="E31" s="230"/>
      <c r="G31" s="33"/>
      <c r="H31" s="33"/>
      <c r="I31" s="33"/>
      <c r="J31" s="33"/>
    </row>
    <row r="32" spans="2:10" s="13" customFormat="1" x14ac:dyDescent="0.2">
      <c r="B32" s="229"/>
      <c r="C32" s="24" t="s">
        <v>94</v>
      </c>
      <c r="D32" s="189" t="s">
        <v>93</v>
      </c>
      <c r="E32" s="230"/>
      <c r="G32" s="33"/>
      <c r="H32" s="33"/>
      <c r="I32" s="33"/>
      <c r="J32" s="33"/>
    </row>
    <row r="33" spans="1:16384" s="13" customFormat="1" x14ac:dyDescent="0.2">
      <c r="B33" s="229"/>
      <c r="C33" s="24" t="s">
        <v>208</v>
      </c>
      <c r="D33" s="189" t="s">
        <v>209</v>
      </c>
      <c r="E33" s="230"/>
      <c r="G33" s="33"/>
      <c r="H33" s="33"/>
      <c r="I33" s="33"/>
      <c r="J33" s="33"/>
    </row>
    <row r="34" spans="1:16384" s="13" customFormat="1" x14ac:dyDescent="0.2">
      <c r="B34" s="229"/>
      <c r="C34" s="24" t="s">
        <v>214</v>
      </c>
      <c r="D34" s="189" t="s">
        <v>215</v>
      </c>
      <c r="E34" s="230"/>
      <c r="G34" s="33"/>
      <c r="H34" s="33"/>
      <c r="I34" s="33"/>
      <c r="J34" s="33"/>
    </row>
    <row r="35" spans="1:16384" s="1" customFormat="1" x14ac:dyDescent="0.2">
      <c r="A35" s="13"/>
      <c r="B35" s="229"/>
      <c r="C35" s="24" t="s">
        <v>210</v>
      </c>
      <c r="D35" s="189" t="s">
        <v>211</v>
      </c>
      <c r="E35" s="230"/>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229"/>
      <c r="C36" s="24" t="s">
        <v>92</v>
      </c>
      <c r="D36" s="189" t="s">
        <v>91</v>
      </c>
      <c r="E36" s="230"/>
    </row>
    <row r="37" spans="1:16384" x14ac:dyDescent="0.2">
      <c r="B37" s="229"/>
      <c r="C37" s="17" t="s">
        <v>90</v>
      </c>
      <c r="D37" s="22" t="s">
        <v>89</v>
      </c>
      <c r="E37" s="230"/>
    </row>
    <row r="38" spans="1:16384" x14ac:dyDescent="0.2">
      <c r="B38" s="380"/>
      <c r="C38" s="381"/>
      <c r="D38" s="381"/>
      <c r="E38" s="382"/>
    </row>
    <row r="39" spans="1:16384" x14ac:dyDescent="0.2">
      <c r="C39" s="34"/>
      <c r="D39" s="34"/>
      <c r="E39" s="34"/>
    </row>
    <row r="40" spans="1:16384" x14ac:dyDescent="0.2">
      <c r="B40" s="371"/>
      <c r="C40" s="372"/>
      <c r="D40" s="372"/>
      <c r="E40" s="373"/>
    </row>
    <row r="41" spans="1:16384" x14ac:dyDescent="0.2">
      <c r="B41" s="374"/>
      <c r="C41" s="219" t="s">
        <v>161</v>
      </c>
      <c r="D41" s="219" t="s">
        <v>162</v>
      </c>
      <c r="E41" s="375"/>
    </row>
    <row r="42" spans="1:16384" x14ac:dyDescent="0.2">
      <c r="B42" s="374"/>
      <c r="C42" s="305" t="s">
        <v>163</v>
      </c>
      <c r="D42" s="308" t="s">
        <v>98</v>
      </c>
      <c r="E42" s="375"/>
    </row>
    <row r="43" spans="1:16384" x14ac:dyDescent="0.2">
      <c r="B43" s="374"/>
      <c r="C43" s="306" t="s">
        <v>170</v>
      </c>
      <c r="D43" s="286" t="s">
        <v>96</v>
      </c>
      <c r="E43" s="376"/>
    </row>
    <row r="44" spans="1:16384" x14ac:dyDescent="0.2">
      <c r="B44" s="374"/>
      <c r="C44" s="306" t="s">
        <v>76</v>
      </c>
      <c r="D44" s="286" t="s">
        <v>96</v>
      </c>
      <c r="E44" s="376"/>
    </row>
    <row r="45" spans="1:16384" x14ac:dyDescent="0.2">
      <c r="B45" s="374"/>
      <c r="C45" s="306" t="s">
        <v>176</v>
      </c>
      <c r="D45" s="286" t="s">
        <v>96</v>
      </c>
      <c r="E45" s="376"/>
    </row>
    <row r="46" spans="1:16384" x14ac:dyDescent="0.2">
      <c r="B46" s="374"/>
      <c r="C46" s="306" t="s">
        <v>177</v>
      </c>
      <c r="D46" s="286" t="s">
        <v>96</v>
      </c>
      <c r="E46" s="376"/>
    </row>
    <row r="47" spans="1:16384" x14ac:dyDescent="0.2">
      <c r="B47" s="374"/>
      <c r="C47" s="306" t="s">
        <v>180</v>
      </c>
      <c r="D47" s="286" t="s">
        <v>96</v>
      </c>
      <c r="E47" s="376"/>
    </row>
    <row r="48" spans="1:16384" x14ac:dyDescent="0.2">
      <c r="B48" s="374"/>
      <c r="C48" s="306" t="s">
        <v>164</v>
      </c>
      <c r="D48" s="286" t="s">
        <v>96</v>
      </c>
      <c r="E48" s="376"/>
    </row>
    <row r="49" spans="2:5" x14ac:dyDescent="0.2">
      <c r="B49" s="374"/>
      <c r="C49" s="306" t="s">
        <v>165</v>
      </c>
      <c r="D49" s="286" t="s">
        <v>96</v>
      </c>
      <c r="E49" s="376"/>
    </row>
    <row r="50" spans="2:5" x14ac:dyDescent="0.2">
      <c r="B50" s="374"/>
      <c r="C50" s="306" t="s">
        <v>181</v>
      </c>
      <c r="D50" s="286" t="s">
        <v>96</v>
      </c>
      <c r="E50" s="376"/>
    </row>
    <row r="51" spans="2:5" x14ac:dyDescent="0.2">
      <c r="B51" s="374"/>
      <c r="C51" s="306" t="s">
        <v>182</v>
      </c>
      <c r="D51" s="286" t="s">
        <v>96</v>
      </c>
      <c r="E51" s="376"/>
    </row>
    <row r="52" spans="2:5" x14ac:dyDescent="0.2">
      <c r="B52" s="374"/>
      <c r="C52" s="306" t="s">
        <v>166</v>
      </c>
      <c r="D52" s="286" t="s">
        <v>96</v>
      </c>
      <c r="E52" s="376"/>
    </row>
    <row r="53" spans="2:5" x14ac:dyDescent="0.2">
      <c r="B53" s="374"/>
      <c r="C53" s="306" t="s">
        <v>183</v>
      </c>
      <c r="D53" s="286" t="s">
        <v>96</v>
      </c>
      <c r="E53" s="376"/>
    </row>
    <row r="54" spans="2:5" x14ac:dyDescent="0.2">
      <c r="B54" s="374"/>
      <c r="C54" s="306" t="s">
        <v>172</v>
      </c>
      <c r="D54" s="286" t="s">
        <v>96</v>
      </c>
      <c r="E54" s="376"/>
    </row>
    <row r="55" spans="2:5" x14ac:dyDescent="0.2">
      <c r="B55" s="374"/>
      <c r="C55" s="306" t="s">
        <v>167</v>
      </c>
      <c r="D55" s="286" t="s">
        <v>96</v>
      </c>
      <c r="E55" s="376"/>
    </row>
    <row r="56" spans="2:5" x14ac:dyDescent="0.2">
      <c r="B56" s="374"/>
      <c r="C56" s="306" t="s">
        <v>168</v>
      </c>
      <c r="D56" s="286" t="s">
        <v>96</v>
      </c>
      <c r="E56" s="376"/>
    </row>
    <row r="57" spans="2:5" x14ac:dyDescent="0.2">
      <c r="B57" s="374"/>
      <c r="C57" s="307" t="s">
        <v>169</v>
      </c>
      <c r="D57" s="287" t="s">
        <v>96</v>
      </c>
      <c r="E57" s="376"/>
    </row>
    <row r="58" spans="2:5" x14ac:dyDescent="0.2">
      <c r="B58" s="377"/>
      <c r="C58" s="378"/>
      <c r="D58" s="378"/>
      <c r="E58" s="379"/>
    </row>
  </sheetData>
  <conditionalFormatting sqref="D24">
    <cfRule type="cellIs" dxfId="39" priority="3" stopIfTrue="1" operator="equal">
      <formula>TRUE</formula>
    </cfRule>
  </conditionalFormatting>
  <conditionalFormatting sqref="I4">
    <cfRule type="cellIs" dxfId="38"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56:D65557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92:D131093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8:D196629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64:D262165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700:D327701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36:D393237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72:D458773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8:D524309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44:D589845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80:D655381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16:D720917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52:D786453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8:D851989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24:D917525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60:D983061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2">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52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8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24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60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96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32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8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304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40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76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12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8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84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20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56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6">
      <formula1>"ibor,Libor"</formula1>
    </dataValidation>
    <dataValidation type="list" allowBlank="1" showInputMessage="1" showErrorMessage="1" sqref="D17">
      <formula1>"Actual/Actual (ISDA),Actual/360,30/360 (Bond Basis),30E/360 (Eurobond Basis),Actual/365 (Fixed),Actual/Actual (ISMA),Actual/Actual (AFB),1/1,30/360 (Italian),Simple"</formula1>
    </dataValidation>
    <dataValidation type="list" allowBlank="1" showInputMessage="1" showErrorMessage="1" sqref="D19:D20">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D37"/>
  <sheetViews>
    <sheetView showGridLines="0" workbookViewId="0"/>
  </sheetViews>
  <sheetFormatPr defaultRowHeight="11.25" x14ac:dyDescent="0.2"/>
  <cols>
    <col min="1" max="2" width="2.7109375" style="36" customWidth="1"/>
    <col min="3" max="3" width="10.140625" style="36" bestFit="1" customWidth="1"/>
    <col min="4" max="4" width="21.5703125" style="36" customWidth="1"/>
    <col min="5" max="5" width="21.5703125" style="384" customWidth="1"/>
    <col min="6" max="6" width="19.42578125" style="384" customWidth="1"/>
    <col min="7" max="7" width="25.5703125" style="384" bestFit="1" customWidth="1"/>
    <col min="8" max="8" width="24.42578125" style="36" bestFit="1" customWidth="1"/>
    <col min="9" max="9" width="34.85546875" style="36" bestFit="1" customWidth="1"/>
    <col min="10" max="10" width="2.42578125" style="36" customWidth="1"/>
    <col min="11" max="11" width="14.85546875" style="36" customWidth="1"/>
    <col min="12" max="12" width="15.7109375" style="36" customWidth="1"/>
    <col min="13" max="13" width="10" style="36" customWidth="1"/>
    <col min="14" max="14" width="13.7109375" style="36" customWidth="1"/>
    <col min="15" max="15" width="13.140625" style="36" customWidth="1"/>
    <col min="16" max="16" width="13.140625" style="384" customWidth="1"/>
    <col min="17" max="17" width="14.140625" style="36" bestFit="1" customWidth="1"/>
    <col min="18" max="18" width="14.140625" style="384" customWidth="1"/>
    <col min="19" max="19" width="3" style="36" customWidth="1"/>
    <col min="20" max="20" width="2.7109375" style="36" customWidth="1"/>
    <col min="21" max="21" width="12.5703125" style="36" bestFit="1" customWidth="1"/>
    <col min="22" max="26" width="9.140625" style="36"/>
    <col min="27" max="28" width="2.7109375" style="36" customWidth="1"/>
    <col min="29" max="16384" width="9.140625" style="36"/>
  </cols>
  <sheetData>
    <row r="1" spans="2:23" s="35" customFormat="1" x14ac:dyDescent="0.2">
      <c r="K1" s="36"/>
      <c r="L1" s="36"/>
      <c r="M1" s="36"/>
      <c r="N1" s="36"/>
      <c r="O1" s="36"/>
      <c r="P1" s="384"/>
      <c r="Q1" s="36"/>
      <c r="R1" s="384"/>
      <c r="S1" s="36"/>
      <c r="T1" s="36"/>
      <c r="U1" s="36"/>
      <c r="V1" s="36"/>
      <c r="W1" s="36"/>
    </row>
    <row r="2" spans="2:23" s="35" customFormat="1" ht="12" x14ac:dyDescent="0.25">
      <c r="B2" s="301"/>
      <c r="C2" s="191"/>
      <c r="D2" s="361"/>
      <c r="E2" s="361"/>
      <c r="F2" s="361"/>
      <c r="G2" s="361"/>
      <c r="H2" s="358"/>
      <c r="I2" s="358"/>
      <c r="J2" s="358"/>
      <c r="K2" s="362"/>
      <c r="L2" s="358"/>
      <c r="M2" s="358"/>
      <c r="N2" s="358"/>
      <c r="O2" s="358"/>
      <c r="P2" s="358"/>
      <c r="Q2" s="358"/>
      <c r="R2" s="358"/>
      <c r="S2" s="359"/>
    </row>
    <row r="3" spans="2:23" s="35" customFormat="1" ht="22.5" customHeight="1" x14ac:dyDescent="0.2">
      <c r="B3" s="229"/>
      <c r="C3" s="38" t="s">
        <v>20</v>
      </c>
      <c r="D3" s="38" t="s">
        <v>198</v>
      </c>
      <c r="E3" s="38" t="s">
        <v>199</v>
      </c>
      <c r="F3" s="38" t="s">
        <v>141</v>
      </c>
      <c r="G3" s="38" t="s">
        <v>200</v>
      </c>
      <c r="H3" s="38" t="s">
        <v>201</v>
      </c>
      <c r="I3" s="38" t="s">
        <v>156</v>
      </c>
      <c r="J3" s="39"/>
      <c r="K3" s="180" t="str">
        <f>_xll.RData(K5:K12,L3:M3,,,,L5)</f>
        <v>Updated at 18:27:54</v>
      </c>
      <c r="L3" s="40" t="s">
        <v>123</v>
      </c>
      <c r="M3" s="40" t="s">
        <v>101</v>
      </c>
      <c r="N3" s="40" t="s">
        <v>122</v>
      </c>
      <c r="O3" s="40" t="s">
        <v>202</v>
      </c>
      <c r="P3" s="40" t="s">
        <v>203</v>
      </c>
      <c r="Q3" s="40" t="s">
        <v>120</v>
      </c>
      <c r="R3" s="40" t="s">
        <v>120</v>
      </c>
      <c r="S3" s="360"/>
    </row>
    <row r="4" spans="2:23" s="35" customFormat="1" x14ac:dyDescent="0.2">
      <c r="B4" s="229"/>
      <c r="C4" s="303" t="s">
        <v>59</v>
      </c>
      <c r="D4" s="45" t="str">
        <f>_xll.qlRelinkableHandleYieldTermStructure(UPPER(Currency)&amp;C4&amp;LCHlinear,,Permanent,Trigger,ObjectOverwrite)</f>
        <v>EURON_linearLCH#0003</v>
      </c>
      <c r="E4" s="45" t="str">
        <f>_xll.qlRelinkableHandleYieldTermStructure(UPPER(Currency)&amp;C4&amp;LCHcubic,,Permanent,Trigger,ObjectOverwrite)</f>
        <v>EURON_cubicLCH#0003</v>
      </c>
      <c r="F4" s="45" t="str">
        <f>IFERROR(_xll.qlEonia("Eonia",D4,Permanent,Trigger,ObjectOverwrite),"--")</f>
        <v>Eonia#0003</v>
      </c>
      <c r="G4" s="45" t="str">
        <f>_xll.qlEonia("Eonia"&amp;LCHlinear,D4,Permanent,Trigger,ObjectOverwrite)</f>
        <v>Eonia_linearLCH#0003</v>
      </c>
      <c r="H4" s="46" t="str">
        <f>_xll.qlEonia("Eonia"&amp;LCHcubic,E4,Permanent,Trigger,ObjectOverwrite)</f>
        <v>Eonia_cubicLCH#0003</v>
      </c>
      <c r="I4" s="46" t="str">
        <f>_xll.qlLastFixingQuote("Eonia"&amp;$I$3,H4,Permanent,Trigger,ObjectOverwrite)</f>
        <v>EoniaLastFixing_Quote#0003</v>
      </c>
      <c r="J4" s="37"/>
      <c r="K4" s="185"/>
      <c r="L4" s="185"/>
      <c r="M4" s="185"/>
      <c r="N4" s="185"/>
      <c r="O4" s="185"/>
      <c r="P4" s="185"/>
      <c r="Q4" s="185"/>
      <c r="R4" s="185"/>
      <c r="S4" s="360"/>
    </row>
    <row r="5" spans="2:23" s="35" customFormat="1" x14ac:dyDescent="0.2">
      <c r="B5" s="229"/>
      <c r="C5" s="303" t="s">
        <v>19</v>
      </c>
      <c r="D5" s="45"/>
      <c r="E5" s="45"/>
      <c r="F5" s="45" t="str">
        <f>IFERROR(_xll.qlEuribor(PROPER(Currency)&amp;FamilyName&amp;C5,C5,D5,Permanent,Trigger,ObjectOverwrite),"--")</f>
        <v>EuriborSW#0003</v>
      </c>
      <c r="G5" s="45" t="str">
        <f>_xll.qlEuribor(PROPER(Currency)&amp;FamilyName&amp;C5&amp;LCHlinear,C5,D5,Permanent,Trigger,ObjectOverwrite)</f>
        <v>EuriborSW_linearLCH#0003</v>
      </c>
      <c r="H5" s="46" t="str">
        <f>_xll.qlEuribor(PROPER(Currency)&amp;FamilyName&amp;C5&amp;LCHcubic,C5,E5,Permanent,Trigger,ObjectOverwrite)</f>
        <v>EuriborSW_cubicLCH#0003</v>
      </c>
      <c r="I5" s="46" t="str">
        <f>_xll.qlLastFixingQuote(PROPER(Currency)&amp;FamilyName&amp;C5&amp;$I$3,H5,Permanent,Trigger,ObjectOverwrite)</f>
        <v>EuriborSWLastFixing_Quote#0003</v>
      </c>
      <c r="J5" s="37"/>
      <c r="K5" s="41" t="str">
        <f t="shared" ref="K5:K12" si="0">UPPER(Currency&amp;FamilyName)&amp;C5&amp;"D="</f>
        <v>EURIBORSWD=</v>
      </c>
      <c r="L5" s="42">
        <v>42335</v>
      </c>
      <c r="M5" s="43">
        <v>-0.16599999999999998</v>
      </c>
      <c r="N5" s="43" t="b">
        <f>IF(AND(ISNUMBER($M5),$M5&lt;&gt;0%,_xll.ohTrigger(Trigger)+1),TRUE,FALSE)</f>
        <v>1</v>
      </c>
      <c r="O5" s="44" t="b">
        <f>IF($N5,_xll.qlIndexAddFixings($G5,$L5,$M5/100,TRUE,ISERROR($Q5)),NA())</f>
        <v>1</v>
      </c>
      <c r="P5" s="44" t="b">
        <f>IF($N5,_xll.qlIndexAddFixings($H5,$L5,$M5/100,TRUE,ISERROR($Q5)),NA())</f>
        <v>1</v>
      </c>
      <c r="Q5" s="186" t="e">
        <f>_xll.qlIndexFixing($G5,$L5,TRUE,$N5)</f>
        <v>#NUM!</v>
      </c>
      <c r="R5" s="186" t="e">
        <f>_xll.qlIndexFixing($H5,$L5,TRUE,$N5)</f>
        <v>#NUM!</v>
      </c>
      <c r="S5" s="360"/>
    </row>
    <row r="6" spans="2:23" s="35" customFormat="1" x14ac:dyDescent="0.2">
      <c r="B6" s="229"/>
      <c r="C6" s="303" t="s">
        <v>18</v>
      </c>
      <c r="D6" s="45"/>
      <c r="E6" s="45"/>
      <c r="F6" s="45" t="str">
        <f>IFERROR(_xll.qlEuribor(PROPER(Currency)&amp;FamilyName&amp;C6,C6,D6,Permanent,Trigger,ObjectOverwrite),"--")</f>
        <v>Euribor2W#0003</v>
      </c>
      <c r="G6" s="45" t="str">
        <f>_xll.qlEuribor(PROPER(Currency)&amp;FamilyName&amp;C6&amp;LCHlinear,C6,D6,Permanent,Trigger,ObjectOverwrite)</f>
        <v>Euribor2W_linearLCH#0003</v>
      </c>
      <c r="H6" s="46" t="str">
        <f>_xll.qlEuribor(PROPER(Currency)&amp;FamilyName&amp;C6&amp;LCHcubic,C6,E6,Permanent,Trigger,ObjectOverwrite)</f>
        <v>Euribor2W_cubicLCH#0003</v>
      </c>
      <c r="I6" s="46" t="str">
        <f>_xll.qlLastFixingQuote(PROPER(Currency)&amp;FamilyName&amp;C6&amp;$I$3,H6,Permanent,Trigger,ObjectOverwrite)</f>
        <v>Euribor2WLastFixing_Quote#0003</v>
      </c>
      <c r="J6" s="37"/>
      <c r="K6" s="41" t="str">
        <f t="shared" si="0"/>
        <v>EURIBOR2WD=</v>
      </c>
      <c r="L6" s="42">
        <v>42335</v>
      </c>
      <c r="M6" s="43">
        <v>-0.16999999999999998</v>
      </c>
      <c r="N6" s="43" t="b">
        <f>IF(AND(ISNUMBER($M6),$M6&lt;&gt;0%,_xll.ohTrigger(Trigger)+1),TRUE,FALSE)</f>
        <v>1</v>
      </c>
      <c r="O6" s="44" t="b">
        <f>IF($N6,_xll.qlIndexAddFixings($G6,$L6,$M6/100,TRUE,ISERROR($Q6)),NA())</f>
        <v>1</v>
      </c>
      <c r="P6" s="44" t="b">
        <f>IF($N6,_xll.qlIndexAddFixings($H6,$L6,$M6/100,TRUE,ISERROR($Q6)),NA())</f>
        <v>1</v>
      </c>
      <c r="Q6" s="41" t="e">
        <f>_xll.qlIndexFixing($G6,$L6,TRUE,$N6)</f>
        <v>#NUM!</v>
      </c>
      <c r="R6" s="41" t="e">
        <f>_xll.qlIndexFixing($H6,$L6,TRUE,$N6)</f>
        <v>#NUM!</v>
      </c>
      <c r="S6" s="360"/>
    </row>
    <row r="7" spans="2:23" s="35" customFormat="1" x14ac:dyDescent="0.2">
      <c r="B7" s="229"/>
      <c r="C7" s="303" t="s">
        <v>16</v>
      </c>
      <c r="D7" s="45" t="str">
        <f>_xll.qlRelinkableHandleYieldTermStructure(UPPER(Currency)&amp;C7&amp;LCHlinear,,Permanent,Trigger,ObjectOverwrite)</f>
        <v>EUR1M_linearLCH#0003</v>
      </c>
      <c r="E7" s="45" t="str">
        <f>_xll.qlRelinkableHandleYieldTermStructure(UPPER(Currency)&amp;C7&amp;LCHcubic,,Permanent,Trigger,ObjectOverwrite)</f>
        <v>EUR1M_cubicLCH#0003</v>
      </c>
      <c r="F7" s="45" t="str">
        <f>IFERROR(_xll.qlEuribor(PROPER(Currency)&amp;FamilyName&amp;C7,C7,D7,Permanent,Trigger,ObjectOverwrite),"--")</f>
        <v>Euribor1M#0003</v>
      </c>
      <c r="G7" s="45" t="str">
        <f>_xll.qlEuribor(PROPER(Currency)&amp;FamilyName&amp;C7&amp;LCHlinear,C7,D7,Permanent,Trigger,ObjectOverwrite)</f>
        <v>Euribor1M_linearLCH#0003</v>
      </c>
      <c r="H7" s="46" t="str">
        <f>_xll.qlEuribor(PROPER(Currency)&amp;FamilyName&amp;C7&amp;LCHcubic,C7,E7,Permanent,Trigger,ObjectOverwrite)</f>
        <v>Euribor1M_cubicLCH#0003</v>
      </c>
      <c r="I7" s="46" t="str">
        <f>_xll.qlLastFixingQuote(PROPER(Currency)&amp;FamilyName&amp;C7&amp;$I$3,H7,Permanent,Trigger,ObjectOverwrite)</f>
        <v>Euribor1MLastFixing_Quote#0003</v>
      </c>
      <c r="J7" s="37"/>
      <c r="K7" s="41" t="str">
        <f t="shared" si="0"/>
        <v>EURIBOR1MD=</v>
      </c>
      <c r="L7" s="42">
        <v>42335</v>
      </c>
      <c r="M7" s="43">
        <v>-0.16</v>
      </c>
      <c r="N7" s="43" t="b">
        <f>IF(AND(ISNUMBER($M7),$M7&lt;&gt;0%,_xll.ohTrigger(Trigger)+1),TRUE,FALSE)</f>
        <v>1</v>
      </c>
      <c r="O7" s="44" t="b">
        <f>IF($N7,_xll.qlIndexAddFixings($G7,$L7,$M7/100,TRUE,ISERROR($Q7)),NA())</f>
        <v>1</v>
      </c>
      <c r="P7" s="44" t="b">
        <f>IF($N7,_xll.qlIndexAddFixings($H7,$L7,$M7/100,TRUE,ISERROR($Q7)),NA())</f>
        <v>1</v>
      </c>
      <c r="Q7" s="41" t="e">
        <f>_xll.qlIndexFixing($G7,$L7,TRUE,$N7)</f>
        <v>#NUM!</v>
      </c>
      <c r="R7" s="41" t="e">
        <f>_xll.qlIndexFixing($H7,$L7,TRUE,$N7)</f>
        <v>#NUM!</v>
      </c>
      <c r="S7" s="360"/>
    </row>
    <row r="8" spans="2:23" s="35" customFormat="1" x14ac:dyDescent="0.2">
      <c r="B8" s="229"/>
      <c r="C8" s="303" t="s">
        <v>15</v>
      </c>
      <c r="D8" s="45"/>
      <c r="E8" s="45"/>
      <c r="F8" s="45" t="str">
        <f>IFERROR(_xll.qlEuribor(PROPER(Currency)&amp;FamilyName&amp;C8,C8,D8,Permanent,Trigger,ObjectOverwrite),"--")</f>
        <v>Euribor2M#0003</v>
      </c>
      <c r="G8" s="45" t="str">
        <f>_xll.qlEuribor(PROPER(Currency)&amp;FamilyName&amp;C8&amp;LCHlinear,C8,D8,Permanent,Trigger,ObjectOverwrite)</f>
        <v>Euribor2M_linearLCH#0003</v>
      </c>
      <c r="H8" s="46" t="str">
        <f>_xll.qlEuribor(PROPER(Currency)&amp;FamilyName&amp;C8&amp;LCHcubic,C8,E8,Permanent,Trigger,ObjectOverwrite)</f>
        <v>Euribor2M_cubicLCH#0003</v>
      </c>
      <c r="I8" s="46" t="str">
        <f>_xll.qlLastFixingQuote(PROPER(Currency)&amp;FamilyName&amp;C8&amp;$I$3,H8,Permanent,Trigger,ObjectOverwrite)</f>
        <v>Euribor2MLastFixing_Quote#0003</v>
      </c>
      <c r="J8" s="37"/>
      <c r="K8" s="41" t="str">
        <f t="shared" si="0"/>
        <v>EURIBOR2MD=</v>
      </c>
      <c r="L8" s="42">
        <v>42335</v>
      </c>
      <c r="M8" s="43">
        <v>-0.129</v>
      </c>
      <c r="N8" s="43" t="b">
        <f>IF(AND(ISNUMBER($M8),$M8&lt;&gt;0%,_xll.ohTrigger(Trigger)+1),TRUE,FALSE)</f>
        <v>1</v>
      </c>
      <c r="O8" s="44" t="b">
        <f>IF($N8,_xll.qlIndexAddFixings($G8,$L8,$M8/100,TRUE,ISERROR($Q8)),NA())</f>
        <v>1</v>
      </c>
      <c r="P8" s="44" t="b">
        <f>IF($N8,_xll.qlIndexAddFixings($H8,$L8,$M8/100,TRUE,ISERROR($Q8)),NA())</f>
        <v>1</v>
      </c>
      <c r="Q8" s="41" t="e">
        <f>_xll.qlIndexFixing($G8,$L8,TRUE,$N8)</f>
        <v>#NUM!</v>
      </c>
      <c r="R8" s="41" t="e">
        <f>_xll.qlIndexFixing($H8,$L8,TRUE,$N8)</f>
        <v>#NUM!</v>
      </c>
      <c r="S8" s="360"/>
    </row>
    <row r="9" spans="2:23" s="35" customFormat="1" x14ac:dyDescent="0.2">
      <c r="B9" s="229"/>
      <c r="C9" s="303" t="s">
        <v>14</v>
      </c>
      <c r="D9" s="45" t="str">
        <f>_xll.qlRelinkableHandleYieldTermStructure(UPPER(Currency)&amp;C9&amp;LCHlinear,,Permanent,Trigger,ObjectOverwrite)</f>
        <v>EUR3M_linearLCH#0003</v>
      </c>
      <c r="E9" s="45" t="str">
        <f>_xll.qlRelinkableHandleYieldTermStructure(UPPER(Currency)&amp;C9&amp;LCHcubic,,Permanent,Trigger,ObjectOverwrite)</f>
        <v>EUR3M_cubicLCH#0003</v>
      </c>
      <c r="F9" s="45" t="str">
        <f>IFERROR(_xll.qlEuribor(PROPER(Currency)&amp;FamilyName&amp;C9,C9,D9,Permanent,Trigger,ObjectOverwrite),"--")</f>
        <v>Euribor3M#0003</v>
      </c>
      <c r="G9" s="45" t="str">
        <f>_xll.qlEuribor(PROPER(Currency)&amp;FamilyName&amp;C9&amp;LCHlinear,C9,D9,Permanent,Trigger,ObjectOverwrite)</f>
        <v>Euribor3M_linearLCH#0003</v>
      </c>
      <c r="H9" s="46" t="str">
        <f>_xll.qlEuribor(PROPER(Currency)&amp;FamilyName&amp;C9&amp;LCHcubic,C9,E9,Permanent,Trigger,ObjectOverwrite)</f>
        <v>Euribor3M_cubicLCH#0003</v>
      </c>
      <c r="I9" s="46" t="str">
        <f>_xll.qlLastFixingQuote(PROPER(Currency)&amp;FamilyName&amp;C9&amp;$I$3,H9,Permanent,Trigger,ObjectOverwrite)</f>
        <v>Euribor3MLastFixing_Quote#0003</v>
      </c>
      <c r="J9" s="37"/>
      <c r="K9" s="41" t="str">
        <f t="shared" si="0"/>
        <v>EURIBOR3MD=</v>
      </c>
      <c r="L9" s="42">
        <v>42335</v>
      </c>
      <c r="M9" s="43">
        <v>-0.11299999999999999</v>
      </c>
      <c r="N9" s="43" t="b">
        <f>IF(AND(ISNUMBER($M9),$M9&lt;&gt;0%,_xll.ohTrigger(Trigger)+1),TRUE,FALSE)</f>
        <v>1</v>
      </c>
      <c r="O9" s="44" t="b">
        <f>IF($N9,_xll.qlIndexAddFixings($G9,$L9,$M9/100,TRUE,ISERROR($Q9)),NA())</f>
        <v>1</v>
      </c>
      <c r="P9" s="44" t="b">
        <f>IF($N9,_xll.qlIndexAddFixings($H9,$L9,$M9/100,TRUE,ISERROR($Q9)),NA())</f>
        <v>1</v>
      </c>
      <c r="Q9" s="41" t="e">
        <f>_xll.qlIndexFixing($G9,$L9,TRUE,$N9)</f>
        <v>#NUM!</v>
      </c>
      <c r="R9" s="41" t="e">
        <f>_xll.qlIndexFixing($H9,$L9,TRUE,$N9)</f>
        <v>#NUM!</v>
      </c>
      <c r="S9" s="360"/>
    </row>
    <row r="10" spans="2:23" s="35" customFormat="1" x14ac:dyDescent="0.2">
      <c r="B10" s="229"/>
      <c r="C10" s="303" t="s">
        <v>11</v>
      </c>
      <c r="D10" s="45" t="str">
        <f>_xll.qlRelinkableHandleYieldTermStructure(UPPER(Currency)&amp;C10&amp;LCHlinear,,Permanent,Trigger,ObjectOverwrite)</f>
        <v>EUR6M_linearLCH#0003</v>
      </c>
      <c r="E10" s="45" t="str">
        <f>_xll.qlRelinkableHandleYieldTermStructure(UPPER(Currency)&amp;C10&amp;LCHcubic,,Permanent,Trigger,ObjectOverwrite)</f>
        <v>EUR6M_cubicLCH#0003</v>
      </c>
      <c r="F10" s="45" t="str">
        <f>IFERROR(_xll.qlEuribor(PROPER(Currency)&amp;FamilyName&amp;C10,C10,D10,Permanent,Trigger,ObjectOverwrite),"--")</f>
        <v>Euribor6M#0003</v>
      </c>
      <c r="G10" s="45" t="str">
        <f>_xll.qlEuribor(PROPER(Currency)&amp;FamilyName&amp;C10&amp;LCHlinear,C10,D10,Permanent,Trigger,ObjectOverwrite)</f>
        <v>Euribor6M_linearLCH#0003</v>
      </c>
      <c r="H10" s="46" t="str">
        <f>_xll.qlEuribor(PROPER(Currency)&amp;FamilyName&amp;C10&amp;LCHcubic,C10,E10,Permanent,Trigger,ObjectOverwrite)</f>
        <v>Euribor6M_cubicLCH#0003</v>
      </c>
      <c r="I10" s="46" t="str">
        <f>_xll.qlLastFixingQuote(PROPER(Currency)&amp;FamilyName&amp;C10&amp;$I$3,H10,Permanent,Trigger,ObjectOverwrite)</f>
        <v>Euribor6MLastFixing_Quote#0003</v>
      </c>
      <c r="J10" s="37"/>
      <c r="K10" s="41" t="str">
        <f t="shared" si="0"/>
        <v>EURIBOR6MD=</v>
      </c>
      <c r="L10" s="42">
        <v>42335</v>
      </c>
      <c r="M10" s="43">
        <v>-0.04</v>
      </c>
      <c r="N10" s="43" t="b">
        <f>IF(AND(ISNUMBER($M10),$M10&lt;&gt;0%,_xll.ohTrigger(Trigger)+1),TRUE,FALSE)</f>
        <v>1</v>
      </c>
      <c r="O10" s="44" t="b">
        <f>IF($N10,_xll.qlIndexAddFixings($G10,$L10,$M10/100,TRUE,ISERROR($Q10)),NA())</f>
        <v>1</v>
      </c>
      <c r="P10" s="44" t="b">
        <f>IF($N10,_xll.qlIndexAddFixings($H10,$L10,$M10/100,TRUE,ISERROR($Q10)),NA())</f>
        <v>1</v>
      </c>
      <c r="Q10" s="41" t="e">
        <f>_xll.qlIndexFixing($G10,$L10,TRUE,$N10)</f>
        <v>#NUM!</v>
      </c>
      <c r="R10" s="41" t="e">
        <f>_xll.qlIndexFixing($H10,$L10,TRUE,$N10)</f>
        <v>#NUM!</v>
      </c>
      <c r="S10" s="360"/>
    </row>
    <row r="11" spans="2:23" s="35" customFormat="1" x14ac:dyDescent="0.2">
      <c r="B11" s="229"/>
      <c r="C11" s="303" t="s">
        <v>8</v>
      </c>
      <c r="D11" s="45"/>
      <c r="E11" s="45"/>
      <c r="F11" s="45" t="str">
        <f>IFERROR(_xll.qlEuribor(PROPER(Currency)&amp;FamilyName&amp;C11,C11,D11,Permanent,Trigger,ObjectOverwrite),"--")</f>
        <v>Euribor9M#0003</v>
      </c>
      <c r="G11" s="45" t="str">
        <f>_xll.qlEuribor(PROPER(Currency)&amp;FamilyName&amp;C11&amp;LCHlinear,C11,D11,Permanent,Trigger,ObjectOverwrite)</f>
        <v>Euribor9M_linearLCH#0003</v>
      </c>
      <c r="H11" s="46" t="str">
        <f>_xll.qlEuribor(PROPER(Currency)&amp;FamilyName&amp;C11&amp;LCHcubic,C11,E11,Permanent,Trigger,ObjectOverwrite)</f>
        <v>Euribor9M_cubicLCH#0003</v>
      </c>
      <c r="I11" s="46" t="str">
        <f>_xll.qlLastFixingQuote(PROPER(Currency)&amp;FamilyName&amp;C11&amp;$I$3,H11,Permanent,Trigger,ObjectOverwrite)</f>
        <v>Euribor9MLastFixing_Quote#0003</v>
      </c>
      <c r="J11" s="37"/>
      <c r="K11" s="41" t="str">
        <f t="shared" si="0"/>
        <v>EURIBOR9MD=</v>
      </c>
      <c r="L11" s="42">
        <v>42335</v>
      </c>
      <c r="M11" s="43">
        <v>-3.0000000000000001E-3</v>
      </c>
      <c r="N11" s="43" t="b">
        <f>IF(AND(ISNUMBER($M11),$M11&lt;&gt;0%,_xll.ohTrigger(Trigger)+1),TRUE,FALSE)</f>
        <v>1</v>
      </c>
      <c r="O11" s="44" t="b">
        <f>IF($N11,_xll.qlIndexAddFixings($G11,$L11,$M11/100,TRUE,ISERROR($Q11)),NA())</f>
        <v>1</v>
      </c>
      <c r="P11" s="44" t="b">
        <f>IF($N11,_xll.qlIndexAddFixings($H11,$L11,$M11/100,TRUE,ISERROR($Q11)),NA())</f>
        <v>1</v>
      </c>
      <c r="Q11" s="41" t="e">
        <f>_xll.qlIndexFixing($G11,$L11,TRUE,$N11)</f>
        <v>#NUM!</v>
      </c>
      <c r="R11" s="41" t="e">
        <f>_xll.qlIndexFixing($H11,$L11,TRUE,$N11)</f>
        <v>#NUM!</v>
      </c>
      <c r="S11" s="360"/>
    </row>
    <row r="12" spans="2:23" s="35" customFormat="1" x14ac:dyDescent="0.2">
      <c r="B12" s="229"/>
      <c r="C12" s="303" t="s">
        <v>5</v>
      </c>
      <c r="D12" s="45" t="str">
        <f>_xll.qlRelinkableHandleYieldTermStructure(UPPER(Currency)&amp;C12&amp;LCHlinear,,Permanent,Trigger,ObjectOverwrite)</f>
        <v>EUR1Y_linearLCH#0003</v>
      </c>
      <c r="E12" s="45" t="str">
        <f>_xll.qlRelinkableHandleYieldTermStructure(UPPER(Currency)&amp;C12&amp;LCHcubic,,Permanent,Trigger,ObjectOverwrite)</f>
        <v>EUR1Y_cubicLCH#0003</v>
      </c>
      <c r="F12" s="45" t="str">
        <f>IFERROR(_xll.qlEuribor(PROPER(Currency)&amp;FamilyName&amp;C12,C12,D12,Permanent,Trigger,ObjectOverwrite),"--")</f>
        <v>Euribor1Y#0003</v>
      </c>
      <c r="G12" s="45" t="str">
        <f>_xll.qlEuribor(PROPER(Currency)&amp;FamilyName&amp;C12&amp;LCHlinear,C12,D12,Permanent,Trigger,ObjectOverwrite)</f>
        <v>Euribor1Y_linearLCH#0003</v>
      </c>
      <c r="H12" s="46" t="str">
        <f>_xll.qlEuribor(PROPER(Currency)&amp;FamilyName&amp;C12&amp;LCHcubic,C12,E12,Permanent,Trigger,ObjectOverwrite)</f>
        <v>Euribor1Y_cubicLCH#0003</v>
      </c>
      <c r="I12" s="46" t="str">
        <f>_xll.qlLastFixingQuote(PROPER(Currency)&amp;FamilyName&amp;C12&amp;$I$3,H12,Permanent,Trigger,ObjectOverwrite)</f>
        <v>Euribor1YLastFixing_Quote#0003</v>
      </c>
      <c r="J12" s="37"/>
      <c r="K12" s="181" t="str">
        <f t="shared" si="0"/>
        <v>EURIBOR1YD=</v>
      </c>
      <c r="L12" s="182">
        <v>42335</v>
      </c>
      <c r="M12" s="183">
        <v>4.8000000000000001E-2</v>
      </c>
      <c r="N12" s="183" t="b">
        <f>IF(AND(ISNUMBER($M12),$M12&lt;&gt;0%,_xll.ohTrigger(Trigger)+1),TRUE,FALSE)</f>
        <v>1</v>
      </c>
      <c r="O12" s="184" t="b">
        <f>IF($N12,_xll.qlIndexAddFixings($G12,$L12,$M12/100,TRUE,ISERROR($Q12)),NA())</f>
        <v>1</v>
      </c>
      <c r="P12" s="184" t="b">
        <f>IF($N12,_xll.qlIndexAddFixings($H12,$L12,$M12/100,TRUE,ISERROR($Q12)),NA())</f>
        <v>1</v>
      </c>
      <c r="Q12" s="181" t="e">
        <f>_xll.qlIndexFixing($G12,$L12,TRUE,$N12)</f>
        <v>#NUM!</v>
      </c>
      <c r="R12" s="181" t="e">
        <f>_xll.qlIndexFixing($H12,$L12,TRUE,$N12)</f>
        <v>#NUM!</v>
      </c>
      <c r="S12" s="360"/>
    </row>
    <row r="13" spans="2:23" s="35" customFormat="1" x14ac:dyDescent="0.2">
      <c r="B13" s="229"/>
      <c r="C13" s="304" t="s">
        <v>125</v>
      </c>
      <c r="D13" s="47" t="str">
        <f>_xll.qlRelinkableHandleYieldTermStructure(UPPER(Currency)&amp;C13&amp;LCHlinear,,Permanent,Trigger,ObjectOverwrite)</f>
        <v>EURSTD_linearLCH#0003</v>
      </c>
      <c r="E13" s="47"/>
      <c r="F13" s="47"/>
      <c r="G13" s="47"/>
      <c r="H13" s="48"/>
      <c r="I13" s="49"/>
      <c r="J13" s="37"/>
      <c r="K13" s="50"/>
      <c r="L13" s="51"/>
      <c r="M13" s="52"/>
      <c r="N13" s="52"/>
      <c r="O13" s="53"/>
      <c r="P13" s="53"/>
      <c r="Q13" s="188"/>
      <c r="R13" s="188"/>
      <c r="S13" s="360"/>
    </row>
    <row r="14" spans="2:23" s="35" customFormat="1" x14ac:dyDescent="0.2">
      <c r="B14" s="231"/>
      <c r="C14" s="232"/>
      <c r="D14" s="232"/>
      <c r="E14" s="232"/>
      <c r="F14" s="232"/>
      <c r="G14" s="232"/>
      <c r="H14" s="232"/>
      <c r="I14" s="232"/>
      <c r="J14" s="232"/>
      <c r="K14" s="232"/>
      <c r="L14" s="232"/>
      <c r="M14" s="232"/>
      <c r="N14" s="232"/>
      <c r="O14" s="232"/>
      <c r="P14" s="232"/>
      <c r="Q14" s="232"/>
      <c r="R14" s="232"/>
      <c r="S14" s="234"/>
    </row>
    <row r="15" spans="2:23" s="35" customFormat="1" x14ac:dyDescent="0.2">
      <c r="H15" s="36"/>
      <c r="I15" s="36"/>
      <c r="J15" s="384"/>
      <c r="M15" s="36"/>
    </row>
    <row r="16" spans="2:23" x14ac:dyDescent="0.2">
      <c r="H16" s="386" t="s">
        <v>131</v>
      </c>
      <c r="I16" s="387" t="str">
        <f>"START:"&amp;_xll.qlSettingsEvaluationDate(Trigger)&amp; " END:"&amp;_xll.qlSettingsEvaluationDate(Trigger)&amp;" INTERVAL:1D"</f>
        <v>START:42335 END:42335 INTERVAL:1D</v>
      </c>
      <c r="J16" s="384"/>
      <c r="K16" s="389" t="str">
        <f>_xll.RHistory(L17,$I$18&amp;";"&amp;$I$19,$I$16,,"SORT:"&amp;$I$17&amp;" CH:Fd",M16)</f>
        <v>Updated at 18:27:55</v>
      </c>
      <c r="L16" s="389"/>
      <c r="M16" s="392" t="s">
        <v>204</v>
      </c>
      <c r="N16" s="393" t="s">
        <v>101</v>
      </c>
      <c r="O16" s="393" t="s">
        <v>202</v>
      </c>
      <c r="P16" s="393" t="s">
        <v>203</v>
      </c>
    </row>
    <row r="17" spans="1:30" x14ac:dyDescent="0.2">
      <c r="H17" s="386" t="s">
        <v>132</v>
      </c>
      <c r="I17" s="385" t="s">
        <v>133</v>
      </c>
      <c r="J17" s="384"/>
      <c r="K17" s="391" t="s">
        <v>16</v>
      </c>
      <c r="L17" s="391" t="str">
        <f>Currency&amp;UPPER(FamilyName)&amp;K17&amp;"D="</f>
        <v>EURIBOR1MD=</v>
      </c>
      <c r="M17" s="390">
        <v>42335</v>
      </c>
      <c r="N17" s="394">
        <v>-0.16</v>
      </c>
      <c r="O17" s="388" t="b">
        <f>_xll.qlIndexAddFixings(PROPER(Currency)&amp;FamilyName&amp;K17,M17,N17/100,TRUE,_xll.ohTrigger(Euribor!G4:G12))</f>
        <v>1</v>
      </c>
      <c r="P17" s="388" t="b">
        <f>_xll.qlIndexAddFixings(PROPER(Currency)&amp;FamilyName&amp;K17,M17,N17/100,TRUE,_xll.ohTrigger(Euribor!H4:H12))</f>
        <v>1</v>
      </c>
    </row>
    <row r="18" spans="1:30" x14ac:dyDescent="0.2">
      <c r="H18" s="386" t="s">
        <v>139</v>
      </c>
      <c r="I18" s="385" t="s">
        <v>189</v>
      </c>
      <c r="J18" s="384"/>
      <c r="K18" s="384"/>
      <c r="L18" s="384"/>
      <c r="M18" s="384"/>
      <c r="N18" s="384"/>
      <c r="O18" s="384"/>
    </row>
    <row r="19" spans="1:30" x14ac:dyDescent="0.2">
      <c r="H19" s="384"/>
      <c r="I19" s="385" t="s">
        <v>190</v>
      </c>
      <c r="J19" s="384"/>
      <c r="K19" s="389" t="str">
        <f>_xll.RHistory(L20,$I$18&amp;";"&amp;$I$19,$I$16,,"SORT:"&amp;$I$17&amp;" CH:Fd",M19)</f>
        <v>Updated at 18:27:55</v>
      </c>
      <c r="L19" s="389"/>
      <c r="M19" s="392" t="s">
        <v>204</v>
      </c>
      <c r="N19" s="393" t="s">
        <v>101</v>
      </c>
      <c r="O19" s="393" t="s">
        <v>202</v>
      </c>
      <c r="P19" s="393" t="s">
        <v>203</v>
      </c>
    </row>
    <row r="20" spans="1:30" x14ac:dyDescent="0.2">
      <c r="D20" s="384"/>
      <c r="H20" s="384"/>
      <c r="I20" s="384"/>
      <c r="J20" s="384"/>
      <c r="K20" s="391" t="s">
        <v>5</v>
      </c>
      <c r="L20" s="391" t="str">
        <f>Currency&amp;UPPER(FamilyName)&amp;K20&amp;"D="</f>
        <v>EURIBOR1YD=</v>
      </c>
      <c r="M20" s="390">
        <v>42335</v>
      </c>
      <c r="N20" s="394">
        <v>4.8000000000000001E-2</v>
      </c>
      <c r="O20" s="388" t="b">
        <f>_xll.qlIndexAddFixings(PROPER(Currency)&amp;FamilyName&amp;K20,M20,N20/100,TRUE,_xll.ohTrigger(Euribor!G4:G12))</f>
        <v>1</v>
      </c>
      <c r="P20" s="388" t="b">
        <f>_xll.qlIndexAddFixings(PROPER(Currency)&amp;FamilyName&amp;K20,M20,N20/100,TRUE,_xll.ohTrigger(Euribor!H4:H12))</f>
        <v>1</v>
      </c>
    </row>
    <row r="22" spans="1:30" s="35" customFormat="1" x14ac:dyDescent="0.2">
      <c r="A22" s="36"/>
      <c r="B22" s="36"/>
      <c r="C22" s="36"/>
      <c r="D22" s="36"/>
      <c r="E22" s="384"/>
      <c r="F22" s="384"/>
      <c r="G22" s="384"/>
      <c r="H22" s="36"/>
      <c r="I22" s="36"/>
      <c r="J22" s="36"/>
      <c r="K22" s="36"/>
      <c r="L22" s="36"/>
      <c r="M22" s="36"/>
      <c r="N22" s="36"/>
      <c r="O22" s="36"/>
      <c r="P22" s="384"/>
      <c r="Q22" s="36"/>
      <c r="R22" s="384"/>
      <c r="S22" s="36"/>
      <c r="T22" s="36"/>
      <c r="U22" s="36"/>
      <c r="V22" s="36"/>
      <c r="W22" s="36"/>
      <c r="X22" s="36"/>
      <c r="Y22" s="36"/>
      <c r="Z22" s="36"/>
      <c r="AA22" s="36"/>
    </row>
    <row r="23" spans="1:30" s="35" customFormat="1" x14ac:dyDescent="0.2">
      <c r="A23" s="36"/>
      <c r="B23" s="36"/>
      <c r="C23" s="36"/>
      <c r="D23" s="36"/>
      <c r="E23" s="384"/>
      <c r="F23" s="384"/>
      <c r="G23" s="384"/>
      <c r="H23" s="36"/>
      <c r="I23" s="36"/>
      <c r="J23" s="36"/>
      <c r="K23" s="36"/>
      <c r="L23" s="36"/>
      <c r="M23" s="36"/>
      <c r="N23" s="36"/>
      <c r="O23" s="36"/>
      <c r="P23" s="384"/>
      <c r="Q23" s="36"/>
      <c r="R23" s="384"/>
      <c r="S23" s="36"/>
      <c r="T23" s="36"/>
      <c r="U23" s="36"/>
      <c r="V23" s="36"/>
      <c r="W23" s="36"/>
      <c r="X23" s="36"/>
      <c r="Y23" s="36"/>
      <c r="Z23" s="36"/>
      <c r="AA23" s="36"/>
    </row>
    <row r="24" spans="1:30" s="35" customFormat="1" x14ac:dyDescent="0.2">
      <c r="A24" s="36"/>
      <c r="B24" s="36"/>
      <c r="C24" s="36"/>
      <c r="D24" s="36"/>
      <c r="E24" s="384"/>
      <c r="F24" s="384"/>
      <c r="G24" s="384"/>
      <c r="H24" s="36"/>
      <c r="I24" s="36"/>
      <c r="J24" s="36"/>
      <c r="K24" s="36"/>
      <c r="L24" s="36"/>
      <c r="M24" s="36"/>
      <c r="N24" s="36"/>
      <c r="O24" s="36"/>
      <c r="P24" s="384"/>
      <c r="Q24" s="36"/>
      <c r="R24" s="384"/>
      <c r="S24" s="36"/>
      <c r="T24" s="36"/>
      <c r="U24" s="36"/>
      <c r="V24" s="36"/>
      <c r="W24" s="36"/>
      <c r="X24" s="36"/>
      <c r="Y24" s="36"/>
      <c r="Z24" s="36"/>
      <c r="AA24" s="36"/>
    </row>
    <row r="25" spans="1:30" s="35" customFormat="1" x14ac:dyDescent="0.2">
      <c r="A25" s="36"/>
      <c r="B25" s="36"/>
      <c r="C25" s="36"/>
      <c r="D25" s="36"/>
      <c r="E25" s="384"/>
      <c r="F25" s="384"/>
      <c r="G25" s="384"/>
      <c r="H25" s="36"/>
      <c r="I25" s="36"/>
      <c r="J25" s="36"/>
      <c r="K25" s="36"/>
      <c r="L25" s="36"/>
      <c r="M25" s="36"/>
      <c r="N25" s="36"/>
      <c r="O25" s="36"/>
      <c r="P25" s="384"/>
      <c r="Q25" s="36"/>
      <c r="R25" s="384"/>
      <c r="S25" s="36"/>
      <c r="T25" s="36"/>
      <c r="U25" s="36"/>
      <c r="V25" s="36"/>
      <c r="W25" s="36"/>
      <c r="X25" s="36"/>
      <c r="Y25" s="36"/>
      <c r="Z25" s="36"/>
      <c r="AA25" s="36"/>
    </row>
    <row r="26" spans="1:30" s="35" customFormat="1" x14ac:dyDescent="0.2">
      <c r="A26" s="36"/>
      <c r="B26" s="36"/>
      <c r="C26" s="36"/>
      <c r="D26" s="36"/>
      <c r="E26" s="384"/>
      <c r="F26" s="384"/>
      <c r="G26" s="384"/>
      <c r="H26" s="36"/>
      <c r="I26" s="36"/>
      <c r="J26" s="36"/>
      <c r="K26" s="36"/>
      <c r="L26" s="36"/>
      <c r="M26" s="36"/>
      <c r="N26" s="36"/>
      <c r="O26" s="36"/>
      <c r="P26" s="384"/>
      <c r="Q26" s="36"/>
      <c r="R26" s="384"/>
      <c r="S26" s="36"/>
      <c r="T26" s="36"/>
      <c r="U26" s="36"/>
      <c r="V26" s="36"/>
      <c r="W26" s="36"/>
      <c r="X26" s="36"/>
      <c r="Y26" s="36"/>
      <c r="Z26" s="36"/>
      <c r="AA26" s="36"/>
    </row>
    <row r="27" spans="1:30" s="35" customFormat="1" x14ac:dyDescent="0.2">
      <c r="A27" s="36"/>
      <c r="B27" s="36"/>
      <c r="C27" s="36"/>
      <c r="D27" s="36"/>
      <c r="E27" s="384"/>
      <c r="F27" s="384"/>
      <c r="G27" s="384"/>
      <c r="H27" s="36"/>
      <c r="I27" s="36"/>
      <c r="J27" s="36"/>
      <c r="K27" s="36"/>
      <c r="L27" s="36"/>
      <c r="M27" s="36"/>
      <c r="N27" s="36"/>
      <c r="O27" s="36"/>
      <c r="P27" s="384"/>
      <c r="Q27" s="36"/>
      <c r="R27" s="384"/>
      <c r="S27" s="36"/>
      <c r="T27" s="36"/>
      <c r="U27" s="36"/>
      <c r="V27" s="36"/>
      <c r="W27" s="36"/>
      <c r="X27" s="36"/>
      <c r="Y27" s="36"/>
      <c r="Z27" s="36"/>
      <c r="AA27" s="36"/>
    </row>
    <row r="28" spans="1:30" s="35" customFormat="1" x14ac:dyDescent="0.2">
      <c r="A28" s="36"/>
      <c r="B28" s="36"/>
      <c r="C28" s="36"/>
      <c r="D28" s="36"/>
      <c r="E28" s="384"/>
      <c r="F28" s="384"/>
      <c r="G28" s="384"/>
      <c r="H28" s="36"/>
      <c r="I28" s="36"/>
      <c r="J28" s="36"/>
      <c r="K28" s="36"/>
      <c r="L28" s="36"/>
      <c r="M28" s="36"/>
      <c r="N28" s="36"/>
      <c r="O28" s="36"/>
      <c r="P28" s="384"/>
      <c r="Q28" s="36"/>
      <c r="R28" s="384"/>
      <c r="S28" s="36"/>
      <c r="T28" s="36"/>
      <c r="U28" s="36"/>
      <c r="V28" s="36"/>
      <c r="W28" s="36"/>
      <c r="X28" s="36"/>
      <c r="Y28" s="36"/>
      <c r="Z28" s="36"/>
      <c r="AA28" s="36"/>
      <c r="AB28" s="36"/>
      <c r="AC28" s="36"/>
      <c r="AD28" s="36"/>
    </row>
    <row r="29" spans="1:30" s="35" customFormat="1" x14ac:dyDescent="0.2">
      <c r="A29" s="36"/>
      <c r="B29" s="36"/>
      <c r="C29" s="36"/>
      <c r="D29" s="36"/>
      <c r="E29" s="384"/>
      <c r="F29" s="384"/>
      <c r="G29" s="384"/>
      <c r="H29" s="36"/>
      <c r="I29" s="36"/>
      <c r="J29" s="36"/>
      <c r="K29" s="36"/>
      <c r="L29" s="36"/>
      <c r="M29" s="36"/>
      <c r="N29" s="36"/>
      <c r="O29" s="36"/>
      <c r="P29" s="384"/>
      <c r="Q29" s="36"/>
      <c r="R29" s="384"/>
      <c r="S29" s="36"/>
      <c r="T29" s="36"/>
      <c r="U29" s="36"/>
      <c r="V29" s="36"/>
      <c r="W29" s="36"/>
      <c r="X29" s="36"/>
      <c r="Y29" s="36"/>
      <c r="Z29" s="36"/>
      <c r="AA29" s="36"/>
      <c r="AB29" s="36"/>
      <c r="AC29" s="36"/>
      <c r="AD29" s="36"/>
    </row>
    <row r="30" spans="1:30" s="35" customFormat="1" x14ac:dyDescent="0.2">
      <c r="A30" s="36"/>
      <c r="B30" s="36"/>
      <c r="C30" s="36"/>
      <c r="D30" s="36"/>
      <c r="E30" s="384"/>
      <c r="F30" s="384"/>
      <c r="G30" s="384"/>
      <c r="H30" s="36"/>
      <c r="I30" s="36"/>
      <c r="J30" s="36"/>
      <c r="K30" s="36"/>
      <c r="L30" s="36"/>
      <c r="M30" s="36"/>
      <c r="N30" s="36"/>
      <c r="O30" s="36"/>
      <c r="P30" s="384"/>
      <c r="Q30" s="36"/>
      <c r="R30" s="384"/>
      <c r="S30" s="36"/>
      <c r="T30" s="36"/>
      <c r="U30" s="36"/>
      <c r="V30" s="36"/>
      <c r="W30" s="36"/>
      <c r="X30" s="36"/>
      <c r="Y30" s="36"/>
      <c r="Z30" s="36"/>
      <c r="AA30" s="36"/>
      <c r="AB30" s="36"/>
      <c r="AC30" s="36"/>
      <c r="AD30" s="36"/>
    </row>
    <row r="31" spans="1:30" s="35" customFormat="1" x14ac:dyDescent="0.2">
      <c r="A31" s="36"/>
      <c r="B31" s="36"/>
      <c r="C31" s="36"/>
      <c r="D31" s="36"/>
      <c r="E31" s="384"/>
      <c r="F31" s="384"/>
      <c r="G31" s="384"/>
      <c r="H31" s="36"/>
      <c r="I31" s="36"/>
      <c r="J31" s="36"/>
      <c r="K31" s="36"/>
      <c r="L31" s="36"/>
      <c r="M31" s="36"/>
      <c r="N31" s="36"/>
      <c r="O31" s="36"/>
      <c r="P31" s="384"/>
      <c r="Q31" s="36"/>
      <c r="R31" s="384"/>
      <c r="S31" s="36"/>
      <c r="T31" s="36"/>
      <c r="U31" s="36"/>
      <c r="V31" s="36"/>
      <c r="W31" s="36"/>
      <c r="X31" s="36"/>
      <c r="Y31" s="36"/>
      <c r="Z31" s="36"/>
      <c r="AA31" s="36"/>
      <c r="AB31" s="36"/>
      <c r="AC31" s="36"/>
      <c r="AD31" s="36"/>
    </row>
    <row r="32" spans="1:30" s="35" customFormat="1" x14ac:dyDescent="0.2">
      <c r="A32" s="36"/>
      <c r="B32" s="36"/>
      <c r="C32" s="36"/>
      <c r="D32" s="36"/>
      <c r="E32" s="384"/>
      <c r="F32" s="384"/>
      <c r="G32" s="384"/>
      <c r="H32" s="36"/>
      <c r="I32" s="36"/>
      <c r="J32" s="36"/>
      <c r="K32" s="36"/>
      <c r="L32" s="36"/>
      <c r="M32" s="36"/>
      <c r="N32" s="36"/>
      <c r="O32" s="36"/>
      <c r="P32" s="384"/>
      <c r="Q32" s="36"/>
      <c r="R32" s="384"/>
      <c r="S32" s="36"/>
      <c r="T32" s="36"/>
      <c r="U32" s="36"/>
      <c r="V32" s="36"/>
      <c r="W32" s="36"/>
      <c r="X32" s="36"/>
      <c r="Y32" s="36"/>
      <c r="Z32" s="36"/>
      <c r="AA32" s="36"/>
      <c r="AB32" s="36"/>
      <c r="AC32" s="36"/>
      <c r="AD32" s="36"/>
    </row>
    <row r="33" spans="1:30" s="35" customFormat="1" x14ac:dyDescent="0.2">
      <c r="A33" s="36"/>
      <c r="B33" s="36"/>
      <c r="C33" s="36"/>
      <c r="D33" s="36"/>
      <c r="E33" s="384"/>
      <c r="F33" s="384"/>
      <c r="G33" s="384"/>
      <c r="H33" s="36"/>
      <c r="I33" s="36"/>
      <c r="J33" s="36"/>
      <c r="K33" s="36"/>
      <c r="L33" s="36"/>
      <c r="M33" s="36"/>
      <c r="N33" s="36"/>
      <c r="O33" s="36"/>
      <c r="P33" s="384"/>
      <c r="Q33" s="36"/>
      <c r="R33" s="384"/>
      <c r="S33" s="36"/>
      <c r="T33" s="36"/>
      <c r="U33" s="36"/>
      <c r="V33" s="36"/>
      <c r="W33" s="36"/>
      <c r="X33" s="36"/>
      <c r="Y33" s="36"/>
      <c r="Z33" s="36"/>
      <c r="AA33" s="36"/>
      <c r="AB33" s="36"/>
      <c r="AC33" s="36"/>
      <c r="AD33" s="36"/>
    </row>
    <row r="34" spans="1:30" s="35" customFormat="1" x14ac:dyDescent="0.2">
      <c r="A34" s="36"/>
      <c r="B34" s="36"/>
      <c r="C34" s="36"/>
      <c r="D34" s="36"/>
      <c r="E34" s="384"/>
      <c r="F34" s="384"/>
      <c r="G34" s="384"/>
      <c r="H34" s="36"/>
      <c r="I34" s="36"/>
      <c r="J34" s="36"/>
      <c r="K34" s="36"/>
      <c r="L34" s="36"/>
      <c r="M34" s="36"/>
      <c r="N34" s="36"/>
      <c r="O34" s="36"/>
      <c r="P34" s="384"/>
      <c r="Q34" s="36"/>
      <c r="R34" s="384"/>
      <c r="S34" s="36"/>
      <c r="T34" s="36"/>
      <c r="U34" s="36"/>
      <c r="V34" s="36"/>
      <c r="W34" s="36"/>
      <c r="X34" s="36"/>
      <c r="Y34" s="36"/>
      <c r="Z34" s="36"/>
      <c r="AA34" s="36"/>
      <c r="AB34" s="36"/>
      <c r="AC34" s="36"/>
      <c r="AD34" s="36"/>
    </row>
    <row r="35" spans="1:30" s="35" customFormat="1" x14ac:dyDescent="0.2">
      <c r="A35" s="36"/>
      <c r="B35" s="36"/>
      <c r="C35" s="36"/>
      <c r="D35" s="36"/>
      <c r="E35" s="384"/>
      <c r="F35" s="384"/>
      <c r="G35" s="384"/>
      <c r="H35" s="36"/>
      <c r="I35" s="36"/>
      <c r="J35" s="36"/>
      <c r="K35" s="36"/>
      <c r="L35" s="36"/>
      <c r="M35" s="36"/>
      <c r="N35" s="36"/>
      <c r="O35" s="36"/>
      <c r="P35" s="384"/>
      <c r="Q35" s="36"/>
      <c r="R35" s="384"/>
      <c r="S35" s="36"/>
      <c r="T35" s="36"/>
      <c r="U35" s="36"/>
      <c r="V35" s="36"/>
      <c r="W35" s="36"/>
      <c r="X35" s="36"/>
      <c r="Y35" s="36"/>
      <c r="Z35" s="36"/>
      <c r="AA35" s="36"/>
      <c r="AB35" s="36"/>
      <c r="AC35" s="36"/>
      <c r="AD35" s="36"/>
    </row>
    <row r="36" spans="1:30" s="35" customFormat="1" x14ac:dyDescent="0.2">
      <c r="A36" s="36"/>
      <c r="B36" s="36"/>
      <c r="C36" s="36"/>
      <c r="D36" s="36"/>
      <c r="E36" s="384"/>
      <c r="F36" s="384"/>
      <c r="G36" s="384"/>
      <c r="H36" s="36"/>
      <c r="I36" s="36"/>
      <c r="J36" s="36"/>
      <c r="K36" s="36"/>
      <c r="L36" s="36"/>
      <c r="M36" s="36"/>
      <c r="N36" s="36"/>
      <c r="O36" s="36"/>
      <c r="P36" s="384"/>
      <c r="Q36" s="36"/>
      <c r="R36" s="384"/>
      <c r="S36" s="36"/>
      <c r="T36" s="36"/>
      <c r="U36" s="36"/>
      <c r="V36" s="36"/>
      <c r="W36" s="36"/>
      <c r="X36" s="36"/>
      <c r="Y36" s="36"/>
      <c r="Z36" s="36"/>
      <c r="AA36" s="36"/>
      <c r="AB36" s="36"/>
      <c r="AC36" s="36"/>
      <c r="AD36" s="36"/>
    </row>
    <row r="37" spans="1:30" s="35" customFormat="1" x14ac:dyDescent="0.2">
      <c r="A37" s="36"/>
      <c r="B37" s="36"/>
      <c r="C37" s="36"/>
      <c r="D37" s="36"/>
      <c r="E37" s="384"/>
      <c r="F37" s="384"/>
      <c r="G37" s="384"/>
      <c r="H37" s="36"/>
      <c r="I37" s="36"/>
      <c r="J37" s="36"/>
      <c r="K37" s="36"/>
      <c r="L37" s="36"/>
      <c r="M37" s="36"/>
      <c r="N37" s="36"/>
      <c r="O37" s="36"/>
      <c r="P37" s="384"/>
      <c r="Q37" s="36"/>
      <c r="R37" s="384"/>
      <c r="S37" s="36"/>
      <c r="T37" s="36"/>
      <c r="U37" s="36"/>
      <c r="V37" s="36"/>
      <c r="W37" s="36"/>
      <c r="X37" s="36"/>
      <c r="Y37" s="36"/>
      <c r="Z37" s="36"/>
      <c r="AA37" s="36"/>
      <c r="AB37" s="36"/>
      <c r="AC37" s="36"/>
      <c r="AD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3"/>
      <c r="E1" s="83"/>
      <c r="F1" s="83"/>
      <c r="G1" s="83"/>
      <c r="H1" s="84"/>
      <c r="J1" s="301" t="s">
        <v>163</v>
      </c>
      <c r="K1" s="191"/>
      <c r="L1" s="191"/>
      <c r="M1" s="191" t="str">
        <f>VLOOKUP(J1,AreaTable,2,FALSE)</f>
        <v>KLIEM</v>
      </c>
      <c r="N1" s="191"/>
      <c r="O1" s="191"/>
      <c r="P1" s="191"/>
      <c r="Q1" s="191"/>
      <c r="R1" s="191"/>
      <c r="S1" s="191"/>
      <c r="T1" s="228"/>
    </row>
    <row r="2" spans="1:20" ht="11.25" customHeight="1" x14ac:dyDescent="0.2">
      <c r="A2" s="85"/>
      <c r="B2" s="54"/>
      <c r="C2" s="54"/>
      <c r="D2" s="54"/>
      <c r="E2" s="54"/>
      <c r="F2" s="54"/>
      <c r="G2" s="54"/>
      <c r="H2" s="86"/>
      <c r="J2" s="229"/>
      <c r="K2" s="187"/>
      <c r="L2" s="289"/>
      <c r="M2" s="275" t="s">
        <v>216</v>
      </c>
      <c r="N2" s="190"/>
      <c r="O2" s="190"/>
      <c r="P2" s="190"/>
      <c r="Q2" s="190"/>
      <c r="R2" s="190"/>
      <c r="S2" s="209">
        <f>_xll.ohTrigger(S5:S15)</f>
        <v>0</v>
      </c>
      <c r="T2" s="230"/>
    </row>
    <row r="3" spans="1:20" ht="11.25" customHeight="1" x14ac:dyDescent="0.2">
      <c r="A3" s="87"/>
      <c r="B3" s="88"/>
      <c r="C3" s="88"/>
      <c r="D3" s="54"/>
      <c r="E3" s="54"/>
      <c r="F3" s="54"/>
      <c r="G3" s="54"/>
      <c r="H3" s="86"/>
      <c r="J3" s="192"/>
      <c r="K3" s="190"/>
      <c r="L3" s="187"/>
      <c r="M3" s="187"/>
      <c r="N3" s="187"/>
      <c r="O3" s="190"/>
      <c r="P3" s="190"/>
      <c r="Q3" s="190"/>
      <c r="R3" s="187"/>
      <c r="S3" s="223"/>
      <c r="T3" s="193"/>
    </row>
    <row r="4" spans="1:20" ht="21" customHeight="1" x14ac:dyDescent="0.2">
      <c r="A4" s="69"/>
      <c r="B4" s="310" t="s">
        <v>20</v>
      </c>
      <c r="C4" s="225"/>
      <c r="D4" s="227"/>
      <c r="E4" s="225" t="s">
        <v>148</v>
      </c>
      <c r="F4" s="205" t="s">
        <v>160</v>
      </c>
      <c r="G4" s="205" t="str">
        <f>_xll.ohRangeRetrieveError(F4)</f>
        <v/>
      </c>
      <c r="H4" s="86"/>
      <c r="J4" s="192"/>
      <c r="K4" s="203"/>
      <c r="L4" s="206" t="s">
        <v>128</v>
      </c>
      <c r="M4" s="207" t="str">
        <f>_xll.RData(M5:M7,N4:N4,,ReutersRtMode,,N5)</f>
        <v>Updated at 18:31:26</v>
      </c>
      <c r="N4" s="225" t="s">
        <v>88</v>
      </c>
      <c r="O4" s="190"/>
      <c r="P4" s="197" t="s">
        <v>106</v>
      </c>
      <c r="Q4" s="190"/>
      <c r="R4" s="198" t="s">
        <v>105</v>
      </c>
      <c r="S4" s="199" t="s">
        <v>104</v>
      </c>
      <c r="T4" s="193"/>
    </row>
    <row r="5" spans="1:20" ht="11.25" customHeight="1" x14ac:dyDescent="0.2">
      <c r="A5" s="69"/>
      <c r="B5" s="70" t="str">
        <f>K5</f>
        <v>ON</v>
      </c>
      <c r="C5" s="71"/>
      <c r="D5" s="72" t="s">
        <v>173</v>
      </c>
      <c r="E5" s="73" t="str">
        <f t="shared" ref="E5:E15" si="0">Currency&amp;B5&amp;$D5&amp;QuoteSuffix</f>
        <v>EUROND_LCHQuote</v>
      </c>
      <c r="F5" s="73" t="str">
        <f>_xll.qlSimpleQuote(E5,,RateTickValue,Permanent,Trigger,ObjectOverwrite)</f>
        <v>EUROND_LCHQuote#0003</v>
      </c>
      <c r="G5" s="74" t="str">
        <f>_xll.ohRangeRetrieveError(F5)</f>
        <v/>
      </c>
      <c r="H5" s="86"/>
      <c r="J5" s="192"/>
      <c r="K5" s="89" t="s">
        <v>59</v>
      </c>
      <c r="L5" s="90" t="str">
        <f>Currency&amp;K5</f>
        <v>EURON</v>
      </c>
      <c r="M5" s="90" t="str">
        <f>L5&amp;"D="&amp;VLOOKUP(Contributor,ContributorTable,2,FALSE)</f>
        <v>EUROND=CKLU</v>
      </c>
      <c r="N5" s="248">
        <v>-0.17499999999999999</v>
      </c>
      <c r="O5" s="279"/>
      <c r="P5" s="248">
        <v>-0.13999999999999999</v>
      </c>
      <c r="Q5" s="250"/>
      <c r="R5" s="248">
        <f t="array" ref="R5:R15">QuoteLive</f>
        <v>-0.17499999999999999</v>
      </c>
      <c r="S5" s="214">
        <f>_xll.qlSimpleQuoteSetValue(F5,R5/100,Trigger)</f>
        <v>-1.0000000000000005E-4</v>
      </c>
      <c r="T5" s="193"/>
    </row>
    <row r="6" spans="1:20" ht="11.25" customHeight="1" x14ac:dyDescent="0.2">
      <c r="A6" s="69"/>
      <c r="B6" s="75" t="str">
        <f t="shared" ref="B6:B15" si="1">K6</f>
        <v>TN</v>
      </c>
      <c r="C6" s="76"/>
      <c r="D6" s="77" t="s">
        <v>173</v>
      </c>
      <c r="E6" s="66" t="str">
        <f t="shared" si="0"/>
        <v>EURTND_LCHQuote</v>
      </c>
      <c r="F6" s="66" t="str">
        <f>_xll.qlSimpleQuote(E6,,RateTickValue,Permanent,Trigger,ObjectOverwrite)</f>
        <v>EURTND_LCHQuote#0003</v>
      </c>
      <c r="G6" s="78" t="str">
        <f>_xll.ohRangeRetrieveError(F6)</f>
        <v/>
      </c>
      <c r="H6" s="86"/>
      <c r="J6" s="192"/>
      <c r="K6" s="91" t="s">
        <v>102</v>
      </c>
      <c r="L6" s="281" t="str">
        <f>Currency&amp;K6</f>
        <v>EURTN</v>
      </c>
      <c r="M6" s="281" t="str">
        <f>L6&amp;"D="&amp;VLOOKUP(Contributor,ContributorTable,2,FALSE)</f>
        <v>EURTND=CKLU</v>
      </c>
      <c r="N6" s="247">
        <v>-0.13999999999999999</v>
      </c>
      <c r="O6" s="279"/>
      <c r="P6" s="247">
        <v>-0.15</v>
      </c>
      <c r="Q6" s="250"/>
      <c r="R6" s="247">
        <v>-0.13999999999999999</v>
      </c>
      <c r="S6" s="215">
        <f>_xll.qlSimpleQuoteSetValue(F6,R6/100,Trigger)</f>
        <v>1.0000000000000026E-4</v>
      </c>
      <c r="T6" s="193"/>
    </row>
    <row r="7" spans="1:20" ht="11.25" customHeight="1" x14ac:dyDescent="0.2">
      <c r="A7" s="69"/>
      <c r="B7" s="79" t="str">
        <f t="shared" si="1"/>
        <v>SN</v>
      </c>
      <c r="C7" s="80"/>
      <c r="D7" s="81" t="s">
        <v>173</v>
      </c>
      <c r="E7" s="68" t="str">
        <f t="shared" si="0"/>
        <v>EURSND_LCHQuote</v>
      </c>
      <c r="F7" s="68" t="str">
        <f>_xll.qlSimpleQuote(E7,,RateTickValue,Permanent,Trigger,ObjectOverwrite)</f>
        <v>EURSND_LCHQuote#0003</v>
      </c>
      <c r="G7" s="82" t="str">
        <f>_xll.ohRangeRetrieveError(F7)</f>
        <v/>
      </c>
      <c r="H7" s="86"/>
      <c r="J7" s="192"/>
      <c r="K7" s="94" t="s">
        <v>100</v>
      </c>
      <c r="L7" s="283" t="str">
        <f>Currency&amp;K7</f>
        <v>EURSN</v>
      </c>
      <c r="M7" s="283" t="str">
        <f>L7&amp;"D="&amp;VLOOKUP(Contributor,ContributorTable,2,FALSE)</f>
        <v>EURSND=CKLU</v>
      </c>
      <c r="N7" s="249">
        <v>-0.16499999999999998</v>
      </c>
      <c r="O7" s="279"/>
      <c r="P7" s="249">
        <v>-0.15</v>
      </c>
      <c r="Q7" s="250"/>
      <c r="R7" s="249">
        <v>-0.16499999999999998</v>
      </c>
      <c r="S7" s="217">
        <f>_xll.qlSimpleQuoteSetValue(F7,R7/100,Trigger)</f>
        <v>0</v>
      </c>
      <c r="T7" s="193"/>
    </row>
    <row r="8" spans="1:20" ht="11.25" customHeight="1" x14ac:dyDescent="0.2">
      <c r="A8" s="69"/>
      <c r="B8" s="75" t="str">
        <f t="shared" si="1"/>
        <v>SW</v>
      </c>
      <c r="C8" s="76"/>
      <c r="D8" s="77" t="s">
        <v>173</v>
      </c>
      <c r="E8" s="66" t="str">
        <f t="shared" si="0"/>
        <v>EURSWD_LCHQuote</v>
      </c>
      <c r="F8" s="66" t="str">
        <f>_xll.qlSimpleQuote(E8,,RateTickValue,Permanent,Trigger,ObjectOverwrite)</f>
        <v>EURSWD_LCHQuote#0003</v>
      </c>
      <c r="G8" s="78" t="str">
        <f>_xll.ohRangeRetrieveError(F8)</f>
        <v/>
      </c>
      <c r="H8" s="86"/>
      <c r="J8" s="192"/>
      <c r="K8" s="91" t="s">
        <v>19</v>
      </c>
      <c r="L8" s="281" t="str">
        <f t="shared" ref="L8:L15" si="2">Currency&amp;"IBOR"&amp;K8</f>
        <v>EURIBORSW</v>
      </c>
      <c r="M8" s="281" t="str">
        <f>Euribor!K5</f>
        <v>EURIBORSWD=</v>
      </c>
      <c r="N8" s="247">
        <f>Euribor!M5</f>
        <v>-0.16599999999999998</v>
      </c>
      <c r="O8" s="279"/>
      <c r="P8" s="247">
        <v>-0.154</v>
      </c>
      <c r="Q8" s="250"/>
      <c r="R8" s="247">
        <v>-0.16599999999999998</v>
      </c>
      <c r="S8" s="215">
        <f>_xll.qlSimpleQuoteSetValue(F8,R8/100,Trigger)</f>
        <v>0</v>
      </c>
      <c r="T8" s="193"/>
    </row>
    <row r="9" spans="1:20" ht="11.25" customHeight="1" x14ac:dyDescent="0.2">
      <c r="A9" s="69"/>
      <c r="B9" s="75" t="str">
        <f t="shared" si="1"/>
        <v>2W</v>
      </c>
      <c r="C9" s="76"/>
      <c r="D9" s="77" t="s">
        <v>173</v>
      </c>
      <c r="E9" s="66" t="str">
        <f t="shared" si="0"/>
        <v>EUR2WD_LCHQuote</v>
      </c>
      <c r="F9" s="66" t="str">
        <f>_xll.qlSimpleQuote(E9,,RateTickValue,Permanent,Trigger,ObjectOverwrite)</f>
        <v>EUR2WD_LCHQuote#0003</v>
      </c>
      <c r="G9" s="78" t="str">
        <f>_xll.ohRangeRetrieveError(F9)</f>
        <v/>
      </c>
      <c r="H9" s="145"/>
      <c r="J9" s="192"/>
      <c r="K9" s="91" t="s">
        <v>18</v>
      </c>
      <c r="L9" s="281" t="str">
        <f t="shared" si="2"/>
        <v>EURIBOR2W</v>
      </c>
      <c r="M9" s="281" t="str">
        <f>Euribor!K6</f>
        <v>EURIBOR2WD=</v>
      </c>
      <c r="N9" s="247">
        <f>Euribor!M6</f>
        <v>-0.16999999999999998</v>
      </c>
      <c r="O9" s="279"/>
      <c r="P9" s="247">
        <v>-0.151</v>
      </c>
      <c r="Q9" s="250"/>
      <c r="R9" s="247">
        <v>-0.16999999999999998</v>
      </c>
      <c r="S9" s="215">
        <f>_xll.qlSimpleQuoteSetValue(F9,R9/100,Trigger)</f>
        <v>0</v>
      </c>
      <c r="T9" s="193"/>
    </row>
    <row r="10" spans="1:20" ht="11.25" customHeight="1" x14ac:dyDescent="0.2">
      <c r="A10" s="69"/>
      <c r="B10" s="75" t="str">
        <f t="shared" si="1"/>
        <v>1M</v>
      </c>
      <c r="C10" s="76"/>
      <c r="D10" s="77" t="s">
        <v>173</v>
      </c>
      <c r="E10" s="66" t="str">
        <f t="shared" si="0"/>
        <v>EUR1MD_LCHQuote</v>
      </c>
      <c r="F10" s="66" t="str">
        <f>_xll.qlSimpleQuote(E10,,RateTickValue,Permanent,Trigger,ObjectOverwrite)</f>
        <v>EUR1MD_LCHQuote#0003</v>
      </c>
      <c r="G10" s="78" t="str">
        <f>_xll.ohRangeRetrieveError(F10)</f>
        <v/>
      </c>
      <c r="H10" s="145"/>
      <c r="J10" s="192"/>
      <c r="K10" s="91" t="s">
        <v>16</v>
      </c>
      <c r="L10" s="281" t="str">
        <f t="shared" si="2"/>
        <v>EURIBOR1M</v>
      </c>
      <c r="M10" s="281" t="str">
        <f>Euribor!K7</f>
        <v>EURIBOR1MD=</v>
      </c>
      <c r="N10" s="247">
        <f>Euribor!M7</f>
        <v>-0.16</v>
      </c>
      <c r="O10" s="279"/>
      <c r="P10" s="247">
        <v>-0.13900000000000001</v>
      </c>
      <c r="Q10" s="250"/>
      <c r="R10" s="247">
        <v>-0.16</v>
      </c>
      <c r="S10" s="215">
        <f>_xll.qlSimpleQuoteSetValue(F10,R10/100,Trigger)</f>
        <v>0</v>
      </c>
      <c r="T10" s="193"/>
    </row>
    <row r="11" spans="1:20" ht="11.25" customHeight="1" x14ac:dyDescent="0.2">
      <c r="A11" s="69"/>
      <c r="B11" s="75" t="str">
        <f t="shared" si="1"/>
        <v>2M</v>
      </c>
      <c r="C11" s="76"/>
      <c r="D11" s="77" t="s">
        <v>173</v>
      </c>
      <c r="E11" s="66" t="str">
        <f t="shared" si="0"/>
        <v>EUR2MD_LCHQuote</v>
      </c>
      <c r="F11" s="66" t="str">
        <f>_xll.qlSimpleQuote(E11,,RateTickValue,Permanent,Trigger,ObjectOverwrite)</f>
        <v>EUR2MD_LCHQuote#0003</v>
      </c>
      <c r="G11" s="78" t="str">
        <f>_xll.ohRangeRetrieveError(F11)</f>
        <v/>
      </c>
      <c r="H11" s="145"/>
      <c r="J11" s="192"/>
      <c r="K11" s="91" t="s">
        <v>15</v>
      </c>
      <c r="L11" s="281" t="str">
        <f t="shared" si="2"/>
        <v>EURIBOR2M</v>
      </c>
      <c r="M11" s="281" t="str">
        <f>Euribor!K8</f>
        <v>EURIBOR2MD=</v>
      </c>
      <c r="N11" s="247">
        <f>Euribor!M8</f>
        <v>-0.129</v>
      </c>
      <c r="O11" s="279"/>
      <c r="P11" s="247">
        <v>-0.10300000000000001</v>
      </c>
      <c r="Q11" s="250"/>
      <c r="R11" s="247">
        <v>-0.129</v>
      </c>
      <c r="S11" s="215">
        <f>_xll.qlSimpleQuoteSetValue(F11,R11/100,Trigger)</f>
        <v>0</v>
      </c>
      <c r="T11" s="193"/>
    </row>
    <row r="12" spans="1:20" ht="11.25" customHeight="1" x14ac:dyDescent="0.2">
      <c r="A12" s="69"/>
      <c r="B12" s="75" t="str">
        <f t="shared" si="1"/>
        <v>3M</v>
      </c>
      <c r="C12" s="76"/>
      <c r="D12" s="77" t="s">
        <v>173</v>
      </c>
      <c r="E12" s="66" t="str">
        <f t="shared" si="0"/>
        <v>EUR3MD_LCHQuote</v>
      </c>
      <c r="F12" s="66" t="str">
        <f>_xll.qlSimpleQuote(E12,,RateTickValue,Permanent,Trigger,ObjectOverwrite)</f>
        <v>EUR3MD_LCHQuote#0003</v>
      </c>
      <c r="G12" s="78" t="str">
        <f>_xll.ohRangeRetrieveError(F12)</f>
        <v/>
      </c>
      <c r="H12" s="145"/>
      <c r="J12" s="192"/>
      <c r="K12" s="91" t="s">
        <v>14</v>
      </c>
      <c r="L12" s="281" t="str">
        <f t="shared" si="2"/>
        <v>EURIBOR3M</v>
      </c>
      <c r="M12" s="281" t="str">
        <f>Euribor!K9</f>
        <v>EURIBOR3MD=</v>
      </c>
      <c r="N12" s="247">
        <f>Euribor!M9</f>
        <v>-0.11299999999999999</v>
      </c>
      <c r="O12" s="279"/>
      <c r="P12" s="247">
        <v>-8.5999999999999993E-2</v>
      </c>
      <c r="Q12" s="250"/>
      <c r="R12" s="247">
        <v>-0.11299999999999999</v>
      </c>
      <c r="S12" s="215">
        <f>_xll.qlSimpleQuoteSetValue(F12,R12/100,Trigger)</f>
        <v>0</v>
      </c>
      <c r="T12" s="193"/>
    </row>
    <row r="13" spans="1:20" ht="11.25" customHeight="1" x14ac:dyDescent="0.2">
      <c r="A13" s="69"/>
      <c r="B13" s="75" t="str">
        <f t="shared" si="1"/>
        <v>6M</v>
      </c>
      <c r="C13" s="76"/>
      <c r="D13" s="77" t="s">
        <v>173</v>
      </c>
      <c r="E13" s="66" t="str">
        <f t="shared" si="0"/>
        <v>EUR6MD_LCHQuote</v>
      </c>
      <c r="F13" s="66" t="str">
        <f>_xll.qlSimpleQuote(E13,,RateTickValue,Permanent,Trigger,ObjectOverwrite)</f>
        <v>EUR6MD_LCHQuote#0003</v>
      </c>
      <c r="G13" s="78" t="str">
        <f>_xll.ohRangeRetrieveError(F13)</f>
        <v/>
      </c>
      <c r="H13" s="145"/>
      <c r="J13" s="192"/>
      <c r="K13" s="91" t="s">
        <v>11</v>
      </c>
      <c r="L13" s="281" t="str">
        <f t="shared" si="2"/>
        <v>EURIBOR6M</v>
      </c>
      <c r="M13" s="281" t="str">
        <f>Euribor!K10</f>
        <v>EURIBOR6MD=</v>
      </c>
      <c r="N13" s="247">
        <f>Euribor!M10</f>
        <v>-0.04</v>
      </c>
      <c r="O13" s="279"/>
      <c r="P13" s="247">
        <v>-1.3000000000000001E-2</v>
      </c>
      <c r="Q13" s="250"/>
      <c r="R13" s="247">
        <v>-0.04</v>
      </c>
      <c r="S13" s="215">
        <f>_xll.qlSimpleQuoteSetValue(F13,R13/100,Trigger)</f>
        <v>0</v>
      </c>
      <c r="T13" s="193"/>
    </row>
    <row r="14" spans="1:20" ht="11.25" customHeight="1" x14ac:dyDescent="0.2">
      <c r="A14" s="69"/>
      <c r="B14" s="75" t="str">
        <f t="shared" si="1"/>
        <v>9M</v>
      </c>
      <c r="C14" s="76"/>
      <c r="D14" s="77" t="s">
        <v>173</v>
      </c>
      <c r="E14" s="66" t="str">
        <f t="shared" si="0"/>
        <v>EUR9MD_LCHQuote</v>
      </c>
      <c r="F14" s="66" t="str">
        <f>_xll.qlSimpleQuote(E14,,RateTickValue,Permanent,Trigger,ObjectOverwrite)</f>
        <v>EUR9MD_LCHQuote#0003</v>
      </c>
      <c r="G14" s="78" t="str">
        <f>_xll.ohRangeRetrieveError(F14)</f>
        <v/>
      </c>
      <c r="H14" s="145"/>
      <c r="J14" s="192"/>
      <c r="K14" s="91" t="s">
        <v>8</v>
      </c>
      <c r="L14" s="281" t="str">
        <f t="shared" si="2"/>
        <v>EURIBOR9M</v>
      </c>
      <c r="M14" s="281" t="str">
        <f>Euribor!K11</f>
        <v>EURIBOR9MD=</v>
      </c>
      <c r="N14" s="247">
        <f>Euribor!M11</f>
        <v>-3.0000000000000001E-3</v>
      </c>
      <c r="O14" s="279"/>
      <c r="P14" s="247">
        <v>2.6000000000000002E-2</v>
      </c>
      <c r="Q14" s="250"/>
      <c r="R14" s="247">
        <v>-3.0000000000000001E-3</v>
      </c>
      <c r="S14" s="215">
        <f>_xll.qlSimpleQuoteSetValue(F14,R14/100,Trigger)</f>
        <v>0</v>
      </c>
      <c r="T14" s="193"/>
    </row>
    <row r="15" spans="1:20" ht="11.25" customHeight="1" x14ac:dyDescent="0.2">
      <c r="A15" s="69"/>
      <c r="B15" s="79" t="str">
        <f t="shared" si="1"/>
        <v>1Y</v>
      </c>
      <c r="C15" s="80"/>
      <c r="D15" s="81" t="s">
        <v>173</v>
      </c>
      <c r="E15" s="68" t="str">
        <f t="shared" si="0"/>
        <v>EUR1YD_LCHQuote</v>
      </c>
      <c r="F15" s="68" t="str">
        <f>_xll.qlSimpleQuote(E15,,RateTickValue,Permanent,Trigger,ObjectOverwrite)</f>
        <v>EUR1YD_LCHQuote#0003</v>
      </c>
      <c r="G15" s="82" t="str">
        <f>_xll.ohRangeRetrieveError(F15)</f>
        <v/>
      </c>
      <c r="H15" s="145"/>
      <c r="J15" s="192"/>
      <c r="K15" s="94" t="s">
        <v>5</v>
      </c>
      <c r="L15" s="283" t="str">
        <f t="shared" si="2"/>
        <v>EURIBOR1Y</v>
      </c>
      <c r="M15" s="283" t="str">
        <f>Euribor!K12</f>
        <v>EURIBOR1YD=</v>
      </c>
      <c r="N15" s="249">
        <f>Euribor!M12</f>
        <v>4.8000000000000001E-2</v>
      </c>
      <c r="O15" s="279"/>
      <c r="P15" s="249">
        <v>7.6999999999999999E-2</v>
      </c>
      <c r="Q15" s="250"/>
      <c r="R15" s="249">
        <v>4.8000000000000001E-2</v>
      </c>
      <c r="S15" s="217">
        <f>_xll.qlSimpleQuoteSetValue(F15,R15/100,Trigger)</f>
        <v>0</v>
      </c>
      <c r="T15" s="193"/>
    </row>
    <row r="16" spans="1:20" ht="11.25" customHeight="1" x14ac:dyDescent="0.2">
      <c r="A16" s="129"/>
      <c r="B16" s="130"/>
      <c r="C16" s="130"/>
      <c r="D16" s="130"/>
      <c r="E16" s="130"/>
      <c r="F16" s="130"/>
      <c r="G16" s="130"/>
      <c r="H16" s="131"/>
      <c r="J16" s="231"/>
      <c r="K16" s="232"/>
      <c r="L16" s="232"/>
      <c r="M16" s="232"/>
      <c r="N16" s="232"/>
      <c r="O16" s="232"/>
      <c r="P16" s="232"/>
      <c r="Q16" s="232"/>
      <c r="R16" s="232"/>
      <c r="S16" s="232"/>
      <c r="T16" s="234"/>
    </row>
  </sheetData>
  <conditionalFormatting sqref="S8:S15">
    <cfRule type="cellIs" dxfId="37" priority="1" stopIfTrue="1" operator="greaterThan">
      <formula>0</formula>
    </cfRule>
    <cfRule type="cellIs" dxfId="36" priority="2" stopIfTrue="1" operator="lessThan">
      <formula>0</formula>
    </cfRule>
  </conditionalFormatting>
  <conditionalFormatting sqref="S5:S7">
    <cfRule type="cellIs" dxfId="35" priority="3" stopIfTrue="1" operator="greaterThan">
      <formula>0</formula>
    </cfRule>
    <cfRule type="cellIs" dxfId="34" priority="4" stopIfTrue="1" operator="lessThan">
      <formula>0</formula>
    </cfRule>
  </conditionalFormatting>
  <dataValidations count="1">
    <dataValidation type="list" showInputMessage="1" showErrorMessage="1" sqref="M2">
      <formula1>Contributors</formula1>
    </dataValidation>
  </dataValidation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54" hidden="1" customWidth="1" outlineLevel="1"/>
    <col min="4" max="4" width="5" style="13" hidden="1" customWidth="1" outlineLevel="1"/>
    <col min="5" max="5" width="16.140625" style="13" hidden="1" customWidth="1" outlineLevel="1"/>
    <col min="6" max="6" width="21.42578125" style="13" hidden="1" customWidth="1" outlineLevel="1"/>
    <col min="7" max="7" width="25.7109375" style="158"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5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51"/>
      <c r="B1" s="352"/>
      <c r="C1" s="352"/>
      <c r="D1" s="352"/>
      <c r="E1" s="352"/>
      <c r="F1" s="353"/>
      <c r="G1" s="352"/>
      <c r="H1" s="354"/>
      <c r="J1" s="312" t="s">
        <v>170</v>
      </c>
      <c r="K1" s="83"/>
      <c r="L1" s="83"/>
      <c r="M1" s="83"/>
      <c r="N1" s="83"/>
      <c r="O1" s="83" t="str">
        <f>VLOOKUP(J1,AreaTable,2,FALSE)</f>
        <v>ICAP</v>
      </c>
      <c r="P1" s="83"/>
      <c r="Q1" s="83"/>
      <c r="R1" s="83"/>
      <c r="S1" s="83"/>
      <c r="T1" s="83"/>
      <c r="U1" s="83"/>
      <c r="V1" s="83"/>
      <c r="W1" s="83"/>
      <c r="X1" s="83"/>
      <c r="Y1" s="84"/>
    </row>
    <row r="2" spans="1:25" x14ac:dyDescent="0.2">
      <c r="A2" s="355"/>
      <c r="B2" s="160"/>
      <c r="C2" s="160"/>
      <c r="D2" s="160"/>
      <c r="E2" s="160"/>
      <c r="F2" s="160"/>
      <c r="G2" s="356"/>
      <c r="H2" s="357"/>
      <c r="J2" s="85"/>
      <c r="K2" s="188"/>
      <c r="L2" s="188"/>
      <c r="M2" s="188"/>
      <c r="N2" s="188"/>
      <c r="O2" s="188"/>
      <c r="P2" s="275" t="s">
        <v>96</v>
      </c>
      <c r="Q2" s="275" t="s">
        <v>96</v>
      </c>
      <c r="R2" s="275" t="s">
        <v>96</v>
      </c>
      <c r="S2" s="279"/>
      <c r="T2" s="279"/>
      <c r="U2" s="279"/>
      <c r="V2" s="279"/>
      <c r="W2" s="279"/>
      <c r="X2" s="161">
        <f>_xll.ohTrigger(X5:X58)</f>
        <v>9</v>
      </c>
      <c r="Y2" s="226"/>
    </row>
    <row r="3" spans="1:25" x14ac:dyDescent="0.2">
      <c r="A3" s="355"/>
      <c r="B3" s="160"/>
      <c r="C3" s="160"/>
      <c r="D3" s="160"/>
      <c r="E3" s="160"/>
      <c r="F3" s="160"/>
      <c r="G3" s="356"/>
      <c r="H3" s="357"/>
      <c r="J3" s="313"/>
      <c r="K3" s="188"/>
      <c r="L3" s="188"/>
      <c r="M3" s="279"/>
      <c r="N3" s="188"/>
      <c r="O3" s="188"/>
      <c r="P3" s="188"/>
      <c r="Q3" s="188"/>
      <c r="R3" s="188"/>
      <c r="S3" s="188"/>
      <c r="T3" s="279"/>
      <c r="U3" s="279"/>
      <c r="V3" s="279"/>
      <c r="W3" s="188"/>
      <c r="X3" s="188"/>
      <c r="Y3" s="314"/>
    </row>
    <row r="4" spans="1:25" ht="21" customHeight="1" x14ac:dyDescent="0.2">
      <c r="A4" s="192"/>
      <c r="B4" s="310"/>
      <c r="C4" s="311"/>
      <c r="D4" s="227"/>
      <c r="E4" s="225" t="s">
        <v>148</v>
      </c>
      <c r="F4" s="205" t="s">
        <v>160</v>
      </c>
      <c r="G4" s="205" t="str">
        <f>_xll.ohRangeRetrieveError(F4)</f>
        <v/>
      </c>
      <c r="H4" s="230"/>
      <c r="J4" s="313"/>
      <c r="K4" s="204"/>
      <c r="L4" s="204"/>
      <c r="M4" s="204"/>
      <c r="N4" s="225" t="s">
        <v>128</v>
      </c>
      <c r="O4" s="207" t="str">
        <f>_xll.RData(O5:O58,P4:Q4,,ReutersRtMode,,P5)</f>
        <v>Updated at 18:30:33</v>
      </c>
      <c r="P4" s="197" t="s">
        <v>108</v>
      </c>
      <c r="Q4" s="197" t="s">
        <v>88</v>
      </c>
      <c r="R4" s="197" t="s">
        <v>171</v>
      </c>
      <c r="S4" s="197" t="s">
        <v>157</v>
      </c>
      <c r="T4" s="279"/>
      <c r="U4" s="197" t="s">
        <v>106</v>
      </c>
      <c r="V4" s="279"/>
      <c r="W4" s="197" t="s">
        <v>105</v>
      </c>
      <c r="X4" s="197" t="s">
        <v>104</v>
      </c>
      <c r="Y4" s="314"/>
    </row>
    <row r="5" spans="1:25" x14ac:dyDescent="0.2">
      <c r="A5" s="192"/>
      <c r="B5" s="200">
        <f>K5</f>
        <v>1</v>
      </c>
      <c r="C5" s="200" t="str">
        <f>L5</f>
        <v>x</v>
      </c>
      <c r="D5" s="200" t="str">
        <f>M5</f>
        <v>4F</v>
      </c>
      <c r="E5" s="210" t="str">
        <f t="shared" ref="E5:E36" si="0">Currency&amp;$B5&amp;C5&amp;$D5&amp;QuoteSuffix</f>
        <v>EUR1x4F_LCHQuote</v>
      </c>
      <c r="F5" s="200" t="str">
        <f>_xll.qlSimpleQuote(E5,,RateTickValue,Permanent,Trigger,ObjectOverwrite)</f>
        <v>EUR1x4F_LCHQuote#0003</v>
      </c>
      <c r="G5" s="256" t="str">
        <f>_xll.ohRangeRetrieveError(F5)</f>
        <v/>
      </c>
      <c r="H5" s="230"/>
      <c r="J5" s="313"/>
      <c r="K5" s="322">
        <v>1</v>
      </c>
      <c r="L5" s="322" t="s">
        <v>174</v>
      </c>
      <c r="M5" s="322" t="str">
        <f>K5+3&amp;"F"</f>
        <v>4F</v>
      </c>
      <c r="N5" s="98" t="str">
        <f t="shared" ref="N5:N36" si="1">Currency&amp;$K5&amp;L5&amp;$M5</f>
        <v>EUR1x4F</v>
      </c>
      <c r="O5" s="218" t="str">
        <f t="array" ref="O5:O16">UPPER(Instruments)&amp;"="&amp;VLOOKUP(Contributor3M,ContributorTable,2,FALSE)</f>
        <v>EUR1X4F=ICAP</v>
      </c>
      <c r="P5" s="248">
        <v>-0.22500000000000001</v>
      </c>
      <c r="Q5" s="248">
        <v>-0.17499999999999999</v>
      </c>
      <c r="R5" s="248">
        <f t="shared" ref="R5:R58" si="2">IF(ISERROR(AVERAGE(P5,Q5)),#NUM!,AVERAGE(P5,Q5))</f>
        <v>-0.2</v>
      </c>
      <c r="S5" s="248">
        <f>(R5-P5)*2</f>
        <v>4.9999999999999989E-2</v>
      </c>
      <c r="T5" s="279"/>
      <c r="U5" s="248">
        <v>-0.14500000000000002</v>
      </c>
      <c r="V5" s="279"/>
      <c r="W5" s="136">
        <f t="array" ref="W5:W58">QuoteLive</f>
        <v>-0.2</v>
      </c>
      <c r="X5" s="318" t="e">
        <f>_xll.qlSimpleQuoteSetValue(F5,W5/100,Trigger)</f>
        <v>#N/A</v>
      </c>
      <c r="Y5" s="314"/>
    </row>
    <row r="6" spans="1:25" x14ac:dyDescent="0.2">
      <c r="A6" s="192"/>
      <c r="B6" s="201">
        <f t="shared" ref="B6:B58" si="3">K6</f>
        <v>2</v>
      </c>
      <c r="C6" s="201" t="str">
        <f t="shared" ref="C6:C58" si="4">L6</f>
        <v>x</v>
      </c>
      <c r="D6" s="201" t="str">
        <f t="shared" ref="D6:D58" si="5">M6</f>
        <v>5F</v>
      </c>
      <c r="E6" s="211" t="str">
        <f t="shared" si="0"/>
        <v>EUR2x5F_LCHQuote</v>
      </c>
      <c r="F6" s="201" t="str">
        <f>_xll.qlSimpleQuote(E6,,RateTickValue,Permanent,Trigger,ObjectOverwrite)</f>
        <v>EUR2x5F_LCHQuote#0003</v>
      </c>
      <c r="G6" s="257" t="str">
        <f>_xll.ohRangeRetrieveError(F6)</f>
        <v/>
      </c>
      <c r="H6" s="230"/>
      <c r="J6" s="313"/>
      <c r="K6" s="323">
        <v>2</v>
      </c>
      <c r="L6" s="323" t="s">
        <v>174</v>
      </c>
      <c r="M6" s="323" t="str">
        <f t="shared" ref="M6:M16" si="6">K6+3&amp;"F"</f>
        <v>5F</v>
      </c>
      <c r="N6" s="99" t="str">
        <f t="shared" si="1"/>
        <v>EUR2x5F</v>
      </c>
      <c r="O6" s="213" t="str">
        <v>EUR2X5F=ICAP</v>
      </c>
      <c r="P6" s="247">
        <v>-0.23900000000000002</v>
      </c>
      <c r="Q6" s="247">
        <v>-0.189</v>
      </c>
      <c r="R6" s="247">
        <f t="shared" si="2"/>
        <v>-0.21400000000000002</v>
      </c>
      <c r="S6" s="247">
        <f t="shared" ref="S6:S58" si="7">(R6-P6)*2</f>
        <v>4.9999999999999989E-2</v>
      </c>
      <c r="T6" s="279"/>
      <c r="U6" s="247">
        <v>-0.15899999999999997</v>
      </c>
      <c r="V6" s="279"/>
      <c r="W6" s="137">
        <v>-0.21400000000000002</v>
      </c>
      <c r="X6" s="319" t="e">
        <f>_xll.qlSimpleQuoteSetValue(F6,W6/100,Trigger)</f>
        <v>#N/A</v>
      </c>
      <c r="Y6" s="314"/>
    </row>
    <row r="7" spans="1:25" x14ac:dyDescent="0.2">
      <c r="A7" s="192"/>
      <c r="B7" s="201">
        <f t="shared" si="3"/>
        <v>3</v>
      </c>
      <c r="C7" s="201" t="str">
        <f t="shared" si="4"/>
        <v>x</v>
      </c>
      <c r="D7" s="201" t="str">
        <f t="shared" si="5"/>
        <v>6F</v>
      </c>
      <c r="E7" s="211" t="str">
        <f t="shared" si="0"/>
        <v>EUR3x6F_LCHQuote</v>
      </c>
      <c r="F7" s="201" t="str">
        <f>_xll.qlSimpleQuote(E7,,RateTickValue,Permanent,Trigger,ObjectOverwrite)</f>
        <v>EUR3x6F_LCHQuote#0003</v>
      </c>
      <c r="G7" s="257" t="str">
        <f>_xll.ohRangeRetrieveError(F7)</f>
        <v/>
      </c>
      <c r="H7" s="230"/>
      <c r="J7" s="313"/>
      <c r="K7" s="323">
        <v>3</v>
      </c>
      <c r="L7" s="323" t="s">
        <v>174</v>
      </c>
      <c r="M7" s="323" t="str">
        <f t="shared" si="6"/>
        <v>6F</v>
      </c>
      <c r="N7" s="99" t="str">
        <f t="shared" si="1"/>
        <v>EUR3x6F</v>
      </c>
      <c r="O7" s="213" t="str">
        <v>EUR3X6F=ICAP</v>
      </c>
      <c r="P7" s="247">
        <v>-0.253</v>
      </c>
      <c r="Q7" s="247">
        <v>-0.20299999999999999</v>
      </c>
      <c r="R7" s="247">
        <f t="shared" si="2"/>
        <v>-0.22799999999999998</v>
      </c>
      <c r="S7" s="247">
        <f t="shared" si="7"/>
        <v>5.0000000000000044E-2</v>
      </c>
      <c r="T7" s="279"/>
      <c r="U7" s="247">
        <v>-0.16999999999999998</v>
      </c>
      <c r="V7" s="279"/>
      <c r="W7" s="137">
        <v>-0.22799999999999998</v>
      </c>
      <c r="X7" s="319" t="e">
        <f>_xll.qlSimpleQuoteSetValue(F7,W7/100,Trigger)</f>
        <v>#N/A</v>
      </c>
      <c r="Y7" s="314"/>
    </row>
    <row r="8" spans="1:25" x14ac:dyDescent="0.2">
      <c r="A8" s="192"/>
      <c r="B8" s="201">
        <f t="shared" si="3"/>
        <v>4</v>
      </c>
      <c r="C8" s="201" t="str">
        <f t="shared" si="4"/>
        <v>x</v>
      </c>
      <c r="D8" s="201" t="str">
        <f t="shared" si="5"/>
        <v>7F</v>
      </c>
      <c r="E8" s="211" t="str">
        <f t="shared" si="0"/>
        <v>EUR4x7F_LCHQuote</v>
      </c>
      <c r="F8" s="201" t="str">
        <f>_xll.qlSimpleQuote(E8,,RateTickValue,Permanent,Trigger,ObjectOverwrite)</f>
        <v>EUR4x7F_LCHQuote#0003</v>
      </c>
      <c r="G8" s="257" t="str">
        <f>_xll.ohRangeRetrieveError(F8)</f>
        <v/>
      </c>
      <c r="H8" s="230"/>
      <c r="J8" s="313"/>
      <c r="K8" s="323">
        <v>4</v>
      </c>
      <c r="L8" s="323" t="s">
        <v>174</v>
      </c>
      <c r="M8" s="323" t="str">
        <f t="shared" si="6"/>
        <v>7F</v>
      </c>
      <c r="N8" s="99" t="str">
        <f t="shared" si="1"/>
        <v>EUR4x7F</v>
      </c>
      <c r="O8" s="213" t="str">
        <v>EUR4X7F=ICAP</v>
      </c>
      <c r="P8" s="247">
        <v>-0.26400000000000001</v>
      </c>
      <c r="Q8" s="247">
        <v>-0.21400000000000002</v>
      </c>
      <c r="R8" s="247">
        <f t="shared" si="2"/>
        <v>-0.23900000000000002</v>
      </c>
      <c r="S8" s="247">
        <f t="shared" si="7"/>
        <v>4.9999999999999989E-2</v>
      </c>
      <c r="T8" s="279"/>
      <c r="U8" s="247">
        <v>-0.18099999999999999</v>
      </c>
      <c r="V8" s="279"/>
      <c r="W8" s="137">
        <v>-0.23900000000000002</v>
      </c>
      <c r="X8" s="319" t="e">
        <f>_xll.qlSimpleQuoteSetValue(F8,W8/100,Trigger)</f>
        <v>#N/A</v>
      </c>
      <c r="Y8" s="314"/>
    </row>
    <row r="9" spans="1:25" x14ac:dyDescent="0.2">
      <c r="A9" s="192"/>
      <c r="B9" s="201">
        <f t="shared" si="3"/>
        <v>5</v>
      </c>
      <c r="C9" s="201" t="str">
        <f t="shared" si="4"/>
        <v>x</v>
      </c>
      <c r="D9" s="201" t="str">
        <f t="shared" si="5"/>
        <v>8F</v>
      </c>
      <c r="E9" s="211" t="str">
        <f t="shared" si="0"/>
        <v>EUR5x8F_LCHQuote</v>
      </c>
      <c r="F9" s="201" t="str">
        <f>_xll.qlSimpleQuote(E9,,RateTickValue,Permanent,Trigger,ObjectOverwrite)</f>
        <v>EUR5x8F_LCHQuote#0003</v>
      </c>
      <c r="G9" s="257" t="str">
        <f>_xll.ohRangeRetrieveError(F9)</f>
        <v/>
      </c>
      <c r="H9" s="230"/>
      <c r="J9" s="313"/>
      <c r="K9" s="323">
        <v>5</v>
      </c>
      <c r="L9" s="323" t="s">
        <v>174</v>
      </c>
      <c r="M9" s="323" t="str">
        <f t="shared" si="6"/>
        <v>8F</v>
      </c>
      <c r="N9" s="99" t="str">
        <f t="shared" si="1"/>
        <v>EUR5x8F</v>
      </c>
      <c r="O9" s="213" t="str">
        <v>EUR5X8F=ICAP</v>
      </c>
      <c r="P9" s="247">
        <v>-0.27100000000000002</v>
      </c>
      <c r="Q9" s="247">
        <v>-0.221</v>
      </c>
      <c r="R9" s="247">
        <f t="shared" si="2"/>
        <v>-0.246</v>
      </c>
      <c r="S9" s="247">
        <f t="shared" si="7"/>
        <v>5.0000000000000044E-2</v>
      </c>
      <c r="T9" s="279"/>
      <c r="U9" s="247">
        <v>-0.189</v>
      </c>
      <c r="V9" s="279"/>
      <c r="W9" s="137">
        <v>-0.246</v>
      </c>
      <c r="X9" s="319" t="e">
        <f>_xll.qlSimpleQuoteSetValue(F9,W9/100,Trigger)</f>
        <v>#N/A</v>
      </c>
      <c r="Y9" s="314"/>
    </row>
    <row r="10" spans="1:25" x14ac:dyDescent="0.2">
      <c r="A10" s="192"/>
      <c r="B10" s="201">
        <f t="shared" si="3"/>
        <v>6</v>
      </c>
      <c r="C10" s="201" t="str">
        <f t="shared" si="4"/>
        <v>x</v>
      </c>
      <c r="D10" s="201" t="str">
        <f t="shared" si="5"/>
        <v>9F</v>
      </c>
      <c r="E10" s="211" t="str">
        <f t="shared" si="0"/>
        <v>EUR6x9F_LCHQuote</v>
      </c>
      <c r="F10" s="201" t="str">
        <f>_xll.qlSimpleQuote(E10,,RateTickValue,Permanent,Trigger,ObjectOverwrite)</f>
        <v>EUR6x9F_LCHQuote#0003</v>
      </c>
      <c r="G10" s="257" t="str">
        <f>_xll.ohRangeRetrieveError(F10)</f>
        <v/>
      </c>
      <c r="H10" s="230"/>
      <c r="J10" s="313"/>
      <c r="K10" s="323">
        <v>6</v>
      </c>
      <c r="L10" s="323" t="s">
        <v>174</v>
      </c>
      <c r="M10" s="323" t="str">
        <f t="shared" si="6"/>
        <v>9F</v>
      </c>
      <c r="N10" s="99" t="str">
        <f t="shared" si="1"/>
        <v>EUR6x9F</v>
      </c>
      <c r="O10" s="213" t="str">
        <v>EUR6X9F=ICAP</v>
      </c>
      <c r="P10" s="247">
        <v>-0.27599999999999997</v>
      </c>
      <c r="Q10" s="247">
        <v>-0.22599999999999998</v>
      </c>
      <c r="R10" s="247">
        <f t="shared" si="2"/>
        <v>-0.251</v>
      </c>
      <c r="S10" s="247">
        <f t="shared" si="7"/>
        <v>4.9999999999999933E-2</v>
      </c>
      <c r="T10" s="279"/>
      <c r="U10" s="247">
        <v>-0.19600000000000001</v>
      </c>
      <c r="V10" s="279"/>
      <c r="W10" s="137">
        <v>-0.251</v>
      </c>
      <c r="X10" s="319" t="e">
        <f>_xll.qlSimpleQuoteSetValue(F10,W10/100,Trigger)</f>
        <v>#N/A</v>
      </c>
      <c r="Y10" s="314"/>
    </row>
    <row r="11" spans="1:25" x14ac:dyDescent="0.2">
      <c r="A11" s="192"/>
      <c r="B11" s="201">
        <f t="shared" si="3"/>
        <v>7</v>
      </c>
      <c r="C11" s="201" t="str">
        <f t="shared" si="4"/>
        <v>x</v>
      </c>
      <c r="D11" s="201" t="str">
        <f t="shared" si="5"/>
        <v>10F</v>
      </c>
      <c r="E11" s="211" t="str">
        <f t="shared" si="0"/>
        <v>EUR7x10F_LCHQuote</v>
      </c>
      <c r="F11" s="201" t="str">
        <f>_xll.qlSimpleQuote(E11,,RateTickValue,Permanent,Trigger,ObjectOverwrite)</f>
        <v>EUR7x10F_LCHQuote#0003</v>
      </c>
      <c r="G11" s="257" t="str">
        <f>_xll.ohRangeRetrieveError(F11)</f>
        <v/>
      </c>
      <c r="H11" s="230"/>
      <c r="J11" s="313"/>
      <c r="K11" s="323">
        <v>7</v>
      </c>
      <c r="L11" s="323" t="s">
        <v>174</v>
      </c>
      <c r="M11" s="323" t="str">
        <f t="shared" si="6"/>
        <v>10F</v>
      </c>
      <c r="N11" s="99" t="str">
        <f t="shared" si="1"/>
        <v>EUR7x10F</v>
      </c>
      <c r="O11" s="213" t="str">
        <v>EUR7X10F=ICAP</v>
      </c>
      <c r="P11" s="247">
        <v>-0.27999999999999997</v>
      </c>
      <c r="Q11" s="247">
        <v>-0.22999999999999998</v>
      </c>
      <c r="R11" s="247">
        <f t="shared" si="2"/>
        <v>-0.255</v>
      </c>
      <c r="S11" s="247">
        <f t="shared" si="7"/>
        <v>4.9999999999999933E-2</v>
      </c>
      <c r="T11" s="279"/>
      <c r="U11" s="247">
        <v>-0.20400000000000001</v>
      </c>
      <c r="V11" s="279"/>
      <c r="W11" s="137">
        <v>-0.255</v>
      </c>
      <c r="X11" s="319" t="e">
        <f>_xll.qlSimpleQuoteSetValue(F11,W11/100,Trigger)</f>
        <v>#N/A</v>
      </c>
      <c r="Y11" s="314"/>
    </row>
    <row r="12" spans="1:25" x14ac:dyDescent="0.2">
      <c r="A12" s="192"/>
      <c r="B12" s="201">
        <f t="shared" si="3"/>
        <v>8</v>
      </c>
      <c r="C12" s="201" t="str">
        <f t="shared" si="4"/>
        <v>x</v>
      </c>
      <c r="D12" s="201" t="str">
        <f t="shared" si="5"/>
        <v>11F</v>
      </c>
      <c r="E12" s="211" t="str">
        <f t="shared" si="0"/>
        <v>EUR8x11F_LCHQuote</v>
      </c>
      <c r="F12" s="201" t="str">
        <f>_xll.qlSimpleQuote(E12,,RateTickValue,Permanent,Trigger,ObjectOverwrite)</f>
        <v>EUR8x11F_LCHQuote#0003</v>
      </c>
      <c r="G12" s="257" t="str">
        <f>_xll.ohRangeRetrieveError(F12)</f>
        <v/>
      </c>
      <c r="H12" s="230"/>
      <c r="J12" s="313"/>
      <c r="K12" s="323">
        <v>8</v>
      </c>
      <c r="L12" s="323" t="s">
        <v>174</v>
      </c>
      <c r="M12" s="323" t="str">
        <f t="shared" si="6"/>
        <v>11F</v>
      </c>
      <c r="N12" s="99" t="str">
        <f t="shared" si="1"/>
        <v>EUR8x11F</v>
      </c>
      <c r="O12" s="213" t="str">
        <v>EUR8X11F=ICAP</v>
      </c>
      <c r="P12" s="247">
        <v>-0.28199999999999997</v>
      </c>
      <c r="Q12" s="247">
        <v>-0.23199999999999998</v>
      </c>
      <c r="R12" s="247">
        <f t="shared" si="2"/>
        <v>-0.25700000000000001</v>
      </c>
      <c r="S12" s="247">
        <f t="shared" si="7"/>
        <v>4.9999999999999933E-2</v>
      </c>
      <c r="T12" s="279"/>
      <c r="U12" s="247">
        <v>-0.20600000000000002</v>
      </c>
      <c r="V12" s="279"/>
      <c r="W12" s="137">
        <v>-0.25700000000000001</v>
      </c>
      <c r="X12" s="319" t="e">
        <f>_xll.qlSimpleQuoteSetValue(F12,W12/100,Trigger)</f>
        <v>#N/A</v>
      </c>
      <c r="Y12" s="314"/>
    </row>
    <row r="13" spans="1:25" x14ac:dyDescent="0.2">
      <c r="A13" s="192"/>
      <c r="B13" s="201">
        <f t="shared" si="3"/>
        <v>9</v>
      </c>
      <c r="C13" s="201" t="str">
        <f t="shared" si="4"/>
        <v>x</v>
      </c>
      <c r="D13" s="201" t="str">
        <f t="shared" si="5"/>
        <v>12F</v>
      </c>
      <c r="E13" s="211" t="str">
        <f t="shared" si="0"/>
        <v>EUR9x12F_LCHQuote</v>
      </c>
      <c r="F13" s="201" t="str">
        <f>_xll.qlSimpleQuote(E13,,RateTickValue,Permanent,Trigger,ObjectOverwrite)</f>
        <v>EUR9x12F_LCHQuote#0003</v>
      </c>
      <c r="G13" s="257" t="str">
        <f>_xll.ohRangeRetrieveError(F13)</f>
        <v/>
      </c>
      <c r="H13" s="230"/>
      <c r="J13" s="313"/>
      <c r="K13" s="323">
        <v>9</v>
      </c>
      <c r="L13" s="323" t="s">
        <v>174</v>
      </c>
      <c r="M13" s="323" t="str">
        <f t="shared" si="6"/>
        <v>12F</v>
      </c>
      <c r="N13" s="99" t="str">
        <f t="shared" si="1"/>
        <v>EUR9x12F</v>
      </c>
      <c r="O13" s="213" t="str">
        <v>EUR9X12F=ICAP</v>
      </c>
      <c r="P13" s="247">
        <v>-0.28399999999999997</v>
      </c>
      <c r="Q13" s="247">
        <v>-0.23399999999999999</v>
      </c>
      <c r="R13" s="247">
        <f t="shared" si="2"/>
        <v>-0.25900000000000001</v>
      </c>
      <c r="S13" s="247">
        <f t="shared" si="7"/>
        <v>4.9999999999999933E-2</v>
      </c>
      <c r="T13" s="279"/>
      <c r="U13" s="247">
        <v>-0.20800000000000002</v>
      </c>
      <c r="V13" s="279"/>
      <c r="W13" s="137">
        <v>-0.25900000000000001</v>
      </c>
      <c r="X13" s="319" t="e">
        <f>_xll.qlSimpleQuoteSetValue(F13,W13/100,Trigger)</f>
        <v>#N/A</v>
      </c>
      <c r="Y13" s="314"/>
    </row>
    <row r="14" spans="1:25" x14ac:dyDescent="0.2">
      <c r="A14" s="192"/>
      <c r="B14" s="201">
        <f t="shared" si="3"/>
        <v>10</v>
      </c>
      <c r="C14" s="201" t="str">
        <f t="shared" si="4"/>
        <v>x</v>
      </c>
      <c r="D14" s="201" t="str">
        <f t="shared" si="5"/>
        <v>13F</v>
      </c>
      <c r="E14" s="211" t="str">
        <f t="shared" si="0"/>
        <v>EUR10x13F_LCHQuote</v>
      </c>
      <c r="F14" s="201" t="str">
        <f>_xll.qlSimpleQuote(E14,,RateTickValue,Permanent,Trigger,ObjectOverwrite)</f>
        <v>EUR10x13F_LCHQuote#0003</v>
      </c>
      <c r="G14" s="257" t="str">
        <f>_xll.ohRangeRetrieveError(F14)</f>
        <v/>
      </c>
      <c r="H14" s="230"/>
      <c r="J14" s="313"/>
      <c r="K14" s="323">
        <v>10</v>
      </c>
      <c r="L14" s="323" t="s">
        <v>174</v>
      </c>
      <c r="M14" s="323" t="str">
        <f t="shared" si="6"/>
        <v>13F</v>
      </c>
      <c r="N14" s="99" t="str">
        <f t="shared" si="1"/>
        <v>EUR10x13F</v>
      </c>
      <c r="O14" s="213" t="str">
        <v>EUR10X13F=ICAP</v>
      </c>
      <c r="P14" s="247">
        <v>-0.28300000000000003</v>
      </c>
      <c r="Q14" s="247">
        <v>-0.23300000000000001</v>
      </c>
      <c r="R14" s="247">
        <f t="shared" si="2"/>
        <v>-0.25800000000000001</v>
      </c>
      <c r="S14" s="247">
        <f t="shared" si="7"/>
        <v>5.0000000000000044E-2</v>
      </c>
      <c r="T14" s="279"/>
      <c r="U14" s="247">
        <v>-0.21000000000000002</v>
      </c>
      <c r="V14" s="279"/>
      <c r="W14" s="137">
        <v>-0.25800000000000001</v>
      </c>
      <c r="X14" s="319" t="e">
        <f>_xll.qlSimpleQuoteSetValue(F14,W14/100,Trigger)</f>
        <v>#N/A</v>
      </c>
      <c r="Y14" s="314"/>
    </row>
    <row r="15" spans="1:25" x14ac:dyDescent="0.2">
      <c r="A15" s="192"/>
      <c r="B15" s="201">
        <f t="shared" si="3"/>
        <v>11</v>
      </c>
      <c r="C15" s="201" t="str">
        <f t="shared" si="4"/>
        <v>x</v>
      </c>
      <c r="D15" s="201" t="str">
        <f t="shared" si="5"/>
        <v>14F</v>
      </c>
      <c r="E15" s="211" t="str">
        <f t="shared" si="0"/>
        <v>EUR11x14F_LCHQuote</v>
      </c>
      <c r="F15" s="201" t="str">
        <f>_xll.qlSimpleQuote(E15,,RateTickValue,Permanent,Trigger,ObjectOverwrite)</f>
        <v>EUR11x14F_LCHQuote#0003</v>
      </c>
      <c r="G15" s="257" t="str">
        <f>_xll.ohRangeRetrieveError(F15)</f>
        <v/>
      </c>
      <c r="H15" s="230"/>
      <c r="J15" s="313"/>
      <c r="K15" s="323">
        <v>11</v>
      </c>
      <c r="L15" s="323" t="s">
        <v>174</v>
      </c>
      <c r="M15" s="323" t="str">
        <f t="shared" si="6"/>
        <v>14F</v>
      </c>
      <c r="N15" s="99" t="str">
        <f t="shared" si="1"/>
        <v>EUR11x14F</v>
      </c>
      <c r="O15" s="213" t="str">
        <v>EUR11X14F=ICAP</v>
      </c>
      <c r="P15" s="247">
        <v>-0.28300000000000003</v>
      </c>
      <c r="Q15" s="247">
        <v>-0.23300000000000001</v>
      </c>
      <c r="R15" s="247">
        <f t="shared" si="2"/>
        <v>-0.25800000000000001</v>
      </c>
      <c r="S15" s="247">
        <f t="shared" si="7"/>
        <v>5.0000000000000044E-2</v>
      </c>
      <c r="T15" s="279"/>
      <c r="U15" s="247">
        <v>-0.20700000000000002</v>
      </c>
      <c r="V15" s="279"/>
      <c r="W15" s="137">
        <v>-0.25800000000000001</v>
      </c>
      <c r="X15" s="319" t="e">
        <f>_xll.qlSimpleQuoteSetValue(F15,W15/100,Trigger)</f>
        <v>#N/A</v>
      </c>
      <c r="Y15" s="314"/>
    </row>
    <row r="16" spans="1:25" x14ac:dyDescent="0.2">
      <c r="A16" s="192"/>
      <c r="B16" s="201">
        <f t="shared" si="3"/>
        <v>12</v>
      </c>
      <c r="C16" s="201" t="str">
        <f t="shared" si="4"/>
        <v>x</v>
      </c>
      <c r="D16" s="201" t="str">
        <f t="shared" si="5"/>
        <v>15F</v>
      </c>
      <c r="E16" s="211" t="str">
        <f t="shared" si="0"/>
        <v>EUR12x15F_LCHQuote</v>
      </c>
      <c r="F16" s="201" t="str">
        <f>_xll.qlSimpleQuote(E16,,RateTickValue,Permanent,Trigger,ObjectOverwrite)</f>
        <v>EUR12x15F_LCHQuote#0003</v>
      </c>
      <c r="G16" s="257" t="str">
        <f>_xll.ohRangeRetrieveError(F16)</f>
        <v/>
      </c>
      <c r="H16" s="230"/>
      <c r="J16" s="313"/>
      <c r="K16" s="323">
        <v>12</v>
      </c>
      <c r="L16" s="323" t="s">
        <v>174</v>
      </c>
      <c r="M16" s="323" t="str">
        <f t="shared" si="6"/>
        <v>15F</v>
      </c>
      <c r="N16" s="99" t="str">
        <f t="shared" si="1"/>
        <v>EUR12x15F</v>
      </c>
      <c r="O16" s="213" t="str">
        <v>EUR12X15F=ICAP</v>
      </c>
      <c r="P16" s="247">
        <v>-0.28199999999999997</v>
      </c>
      <c r="Q16" s="247">
        <v>-0.23199999999999998</v>
      </c>
      <c r="R16" s="247">
        <f t="shared" si="2"/>
        <v>-0.25700000000000001</v>
      </c>
      <c r="S16" s="247">
        <f t="shared" si="7"/>
        <v>4.9999999999999933E-2</v>
      </c>
      <c r="T16" s="279"/>
      <c r="U16" s="247">
        <v>-0.20700000000000002</v>
      </c>
      <c r="V16" s="279"/>
      <c r="W16" s="137">
        <v>-0.25700000000000001</v>
      </c>
      <c r="X16" s="319" t="e">
        <f>_xll.qlSimpleQuoteSetValue(F16,W16/100,Trigger)</f>
        <v>#N/A</v>
      </c>
      <c r="Y16" s="314"/>
    </row>
    <row r="17" spans="1:25" x14ac:dyDescent="0.2">
      <c r="A17" s="192"/>
      <c r="B17" s="201">
        <f t="shared" si="3"/>
        <v>1</v>
      </c>
      <c r="C17" s="201" t="str">
        <f t="shared" si="4"/>
        <v>x</v>
      </c>
      <c r="D17" s="201" t="str">
        <f t="shared" si="5"/>
        <v>7F</v>
      </c>
      <c r="E17" s="211" t="str">
        <f t="shared" si="0"/>
        <v>EUR1x7F_LCHQuote</v>
      </c>
      <c r="F17" s="201" t="str">
        <f>_xll.qlSimpleQuote(E17,,RateTickValue,Permanent,Trigger,ObjectOverwrite)</f>
        <v>EUR1x7F_LCHQuote#0003</v>
      </c>
      <c r="G17" s="257" t="str">
        <f>_xll.ohRangeRetrieveError(F17)</f>
        <v/>
      </c>
      <c r="H17" s="230"/>
      <c r="J17" s="313"/>
      <c r="K17" s="322">
        <v>1</v>
      </c>
      <c r="L17" s="322" t="s">
        <v>174</v>
      </c>
      <c r="M17" s="322" t="str">
        <f>K17+6&amp;"F"</f>
        <v>7F</v>
      </c>
      <c r="N17" s="302" t="str">
        <f t="shared" si="1"/>
        <v>EUR1x7F</v>
      </c>
      <c r="O17" s="218" t="str">
        <f t="array" ref="O17:O34">UPPER(Instruments)&amp;"="&amp;VLOOKUP(Contributor6M,ContributorTable,2,FALSE)</f>
        <v>EUR1X4F=ICAP</v>
      </c>
      <c r="P17" s="248">
        <v>-0.22500000000000001</v>
      </c>
      <c r="Q17" s="248">
        <v>-0.17499999999999999</v>
      </c>
      <c r="R17" s="248">
        <f t="shared" si="2"/>
        <v>-0.2</v>
      </c>
      <c r="S17" s="248">
        <f t="shared" si="7"/>
        <v>4.9999999999999989E-2</v>
      </c>
      <c r="T17" s="279"/>
      <c r="U17" s="248">
        <v>-6.6000000000000003E-2</v>
      </c>
      <c r="V17" s="279"/>
      <c r="W17" s="136">
        <v>-0.2</v>
      </c>
      <c r="X17" s="318" t="e">
        <f>_xll.qlSimpleQuoteSetValue(F17,W17/100,Trigger)</f>
        <v>#N/A</v>
      </c>
      <c r="Y17" s="314"/>
    </row>
    <row r="18" spans="1:25" x14ac:dyDescent="0.2">
      <c r="A18" s="192"/>
      <c r="B18" s="201">
        <f t="shared" si="3"/>
        <v>2</v>
      </c>
      <c r="C18" s="201" t="str">
        <f t="shared" si="4"/>
        <v>x</v>
      </c>
      <c r="D18" s="201" t="str">
        <f t="shared" si="5"/>
        <v>8F</v>
      </c>
      <c r="E18" s="211" t="str">
        <f t="shared" si="0"/>
        <v>EUR2x8F_LCHQuote</v>
      </c>
      <c r="F18" s="201" t="str">
        <f>_xll.qlSimpleQuote(E18,,RateTickValue,Permanent,Trigger,ObjectOverwrite)</f>
        <v>EUR2x8F_LCHQuote#0003</v>
      </c>
      <c r="G18" s="257" t="str">
        <f>_xll.ohRangeRetrieveError(F18)</f>
        <v/>
      </c>
      <c r="H18" s="230"/>
      <c r="J18" s="313"/>
      <c r="K18" s="323">
        <v>2</v>
      </c>
      <c r="L18" s="323" t="s">
        <v>174</v>
      </c>
      <c r="M18" s="323" t="str">
        <f t="shared" ref="M18:M34" si="8">K18+6&amp;"F"</f>
        <v>8F</v>
      </c>
      <c r="N18" s="303" t="str">
        <f t="shared" si="1"/>
        <v>EUR2x8F</v>
      </c>
      <c r="O18" s="213" t="str">
        <v>EUR2X5F=ICAP</v>
      </c>
      <c r="P18" s="247">
        <v>-0.23900000000000002</v>
      </c>
      <c r="Q18" s="247">
        <v>-0.189</v>
      </c>
      <c r="R18" s="247">
        <f t="shared" si="2"/>
        <v>-0.21400000000000002</v>
      </c>
      <c r="S18" s="247">
        <f t="shared" si="7"/>
        <v>4.9999999999999989E-2</v>
      </c>
      <c r="T18" s="279"/>
      <c r="U18" s="247">
        <v>-7.9000000000000001E-2</v>
      </c>
      <c r="V18" s="279"/>
      <c r="W18" s="137">
        <v>-0.21400000000000002</v>
      </c>
      <c r="X18" s="319" t="e">
        <f>_xll.qlSimpleQuoteSetValue(F18,W18/100,Trigger)</f>
        <v>#N/A</v>
      </c>
      <c r="Y18" s="314"/>
    </row>
    <row r="19" spans="1:25" x14ac:dyDescent="0.2">
      <c r="A19" s="192"/>
      <c r="B19" s="201">
        <f t="shared" si="3"/>
        <v>3</v>
      </c>
      <c r="C19" s="201" t="str">
        <f t="shared" si="4"/>
        <v>x</v>
      </c>
      <c r="D19" s="201" t="str">
        <f t="shared" si="5"/>
        <v>9F</v>
      </c>
      <c r="E19" s="211" t="str">
        <f t="shared" si="0"/>
        <v>EUR3x9F_LCHQuote</v>
      </c>
      <c r="F19" s="201" t="str">
        <f>_xll.qlSimpleQuote(E19,,RateTickValue,Permanent,Trigger,ObjectOverwrite)</f>
        <v>EUR3x9F_LCHQuote#0003</v>
      </c>
      <c r="G19" s="257" t="str">
        <f>_xll.ohRangeRetrieveError(F19)</f>
        <v/>
      </c>
      <c r="H19" s="230"/>
      <c r="J19" s="313"/>
      <c r="K19" s="323">
        <v>3</v>
      </c>
      <c r="L19" s="323" t="s">
        <v>174</v>
      </c>
      <c r="M19" s="323" t="str">
        <f t="shared" si="8"/>
        <v>9F</v>
      </c>
      <c r="N19" s="303" t="str">
        <f t="shared" si="1"/>
        <v>EUR3x9F</v>
      </c>
      <c r="O19" s="213" t="str">
        <v>EUR3X6F=ICAP</v>
      </c>
      <c r="P19" s="247">
        <v>-0.253</v>
      </c>
      <c r="Q19" s="247">
        <v>-0.20299999999999999</v>
      </c>
      <c r="R19" s="247">
        <f t="shared" si="2"/>
        <v>-0.22799999999999998</v>
      </c>
      <c r="S19" s="247">
        <f t="shared" si="7"/>
        <v>5.0000000000000044E-2</v>
      </c>
      <c r="T19" s="279"/>
      <c r="U19" s="247">
        <v>-0.09</v>
      </c>
      <c r="V19" s="279"/>
      <c r="W19" s="137">
        <v>-0.22799999999999998</v>
      </c>
      <c r="X19" s="319" t="e">
        <f>_xll.qlSimpleQuoteSetValue(F19,W19/100,Trigger)</f>
        <v>#N/A</v>
      </c>
      <c r="Y19" s="314"/>
    </row>
    <row r="20" spans="1:25" x14ac:dyDescent="0.2">
      <c r="A20" s="192"/>
      <c r="B20" s="201">
        <f t="shared" si="3"/>
        <v>4</v>
      </c>
      <c r="C20" s="201" t="str">
        <f t="shared" si="4"/>
        <v>x</v>
      </c>
      <c r="D20" s="201" t="str">
        <f t="shared" si="5"/>
        <v>10F</v>
      </c>
      <c r="E20" s="211" t="str">
        <f t="shared" si="0"/>
        <v>EUR4x10F_LCHQuote</v>
      </c>
      <c r="F20" s="201" t="str">
        <f>_xll.qlSimpleQuote(E20,,RateTickValue,Permanent,Trigger,ObjectOverwrite)</f>
        <v>EUR4x10F_LCHQuote#0003</v>
      </c>
      <c r="G20" s="257" t="str">
        <f>_xll.ohRangeRetrieveError(F20)</f>
        <v/>
      </c>
      <c r="H20" s="230"/>
      <c r="J20" s="313"/>
      <c r="K20" s="323">
        <v>4</v>
      </c>
      <c r="L20" s="323" t="s">
        <v>174</v>
      </c>
      <c r="M20" s="323" t="str">
        <f t="shared" si="8"/>
        <v>10F</v>
      </c>
      <c r="N20" s="303" t="str">
        <f t="shared" si="1"/>
        <v>EUR4x10F</v>
      </c>
      <c r="O20" s="213" t="str">
        <v>EUR4X7F=ICAP</v>
      </c>
      <c r="P20" s="247">
        <v>-0.26400000000000001</v>
      </c>
      <c r="Q20" s="247">
        <v>-0.21400000000000002</v>
      </c>
      <c r="R20" s="247">
        <f t="shared" si="2"/>
        <v>-0.23900000000000002</v>
      </c>
      <c r="S20" s="247">
        <f t="shared" si="7"/>
        <v>4.9999999999999989E-2</v>
      </c>
      <c r="T20" s="279"/>
      <c r="U20" s="247">
        <v>-0.1</v>
      </c>
      <c r="V20" s="279"/>
      <c r="W20" s="137">
        <v>-0.23900000000000002</v>
      </c>
      <c r="X20" s="319" t="e">
        <f>_xll.qlSimpleQuoteSetValue(F20,W20/100,Trigger)</f>
        <v>#N/A</v>
      </c>
      <c r="Y20" s="314"/>
    </row>
    <row r="21" spans="1:25" x14ac:dyDescent="0.2">
      <c r="A21" s="192"/>
      <c r="B21" s="201">
        <f t="shared" si="3"/>
        <v>5</v>
      </c>
      <c r="C21" s="201" t="str">
        <f t="shared" si="4"/>
        <v>x</v>
      </c>
      <c r="D21" s="201" t="str">
        <f t="shared" si="5"/>
        <v>11F</v>
      </c>
      <c r="E21" s="211" t="str">
        <f t="shared" si="0"/>
        <v>EUR5x11F_LCHQuote</v>
      </c>
      <c r="F21" s="201" t="str">
        <f>_xll.qlSimpleQuote(E21,,RateTickValue,Permanent,Trigger,ObjectOverwrite)</f>
        <v>EUR5x11F_LCHQuote#0003</v>
      </c>
      <c r="G21" s="257" t="str">
        <f>_xll.ohRangeRetrieveError(F21)</f>
        <v/>
      </c>
      <c r="H21" s="230"/>
      <c r="J21" s="313"/>
      <c r="K21" s="323">
        <v>5</v>
      </c>
      <c r="L21" s="323" t="s">
        <v>174</v>
      </c>
      <c r="M21" s="323" t="str">
        <f t="shared" si="8"/>
        <v>11F</v>
      </c>
      <c r="N21" s="303" t="str">
        <f t="shared" si="1"/>
        <v>EUR5x11F</v>
      </c>
      <c r="O21" s="213" t="str">
        <v>EUR5X8F=ICAP</v>
      </c>
      <c r="P21" s="247">
        <v>-0.27100000000000002</v>
      </c>
      <c r="Q21" s="247">
        <v>-0.221</v>
      </c>
      <c r="R21" s="247">
        <f t="shared" si="2"/>
        <v>-0.246</v>
      </c>
      <c r="S21" s="247">
        <f t="shared" si="7"/>
        <v>5.0000000000000044E-2</v>
      </c>
      <c r="T21" s="279"/>
      <c r="U21" s="247">
        <v>-0.105</v>
      </c>
      <c r="V21" s="279"/>
      <c r="W21" s="137">
        <v>-0.246</v>
      </c>
      <c r="X21" s="319" t="e">
        <f>_xll.qlSimpleQuoteSetValue(F21,W21/100,Trigger)</f>
        <v>#N/A</v>
      </c>
      <c r="Y21" s="314"/>
    </row>
    <row r="22" spans="1:25" x14ac:dyDescent="0.2">
      <c r="A22" s="192"/>
      <c r="B22" s="201">
        <f t="shared" si="3"/>
        <v>6</v>
      </c>
      <c r="C22" s="201" t="str">
        <f t="shared" si="4"/>
        <v>x</v>
      </c>
      <c r="D22" s="201" t="str">
        <f t="shared" si="5"/>
        <v>12F</v>
      </c>
      <c r="E22" s="211" t="str">
        <f t="shared" si="0"/>
        <v>EUR6x12F_LCHQuote</v>
      </c>
      <c r="F22" s="201" t="str">
        <f>_xll.qlSimpleQuote(E22,,RateTickValue,Permanent,Trigger,ObjectOverwrite)</f>
        <v>EUR6x12F_LCHQuote#0003</v>
      </c>
      <c r="G22" s="257" t="str">
        <f>_xll.ohRangeRetrieveError(F22)</f>
        <v/>
      </c>
      <c r="H22" s="230"/>
      <c r="J22" s="313"/>
      <c r="K22" s="323">
        <v>6</v>
      </c>
      <c r="L22" s="323" t="s">
        <v>174</v>
      </c>
      <c r="M22" s="323" t="str">
        <f t="shared" si="8"/>
        <v>12F</v>
      </c>
      <c r="N22" s="303" t="str">
        <f t="shared" si="1"/>
        <v>EUR6x12F</v>
      </c>
      <c r="O22" s="213" t="str">
        <v>EUR6X9F=ICAP</v>
      </c>
      <c r="P22" s="247">
        <v>-0.27599999999999997</v>
      </c>
      <c r="Q22" s="247">
        <v>-0.22599999999999998</v>
      </c>
      <c r="R22" s="247">
        <f t="shared" si="2"/>
        <v>-0.251</v>
      </c>
      <c r="S22" s="247">
        <f t="shared" si="7"/>
        <v>4.9999999999999933E-2</v>
      </c>
      <c r="T22" s="279"/>
      <c r="U22" s="247">
        <v>-0.113</v>
      </c>
      <c r="V22" s="279"/>
      <c r="W22" s="137">
        <v>-0.251</v>
      </c>
      <c r="X22" s="319" t="e">
        <f>_xll.qlSimpleQuoteSetValue(F22,W22/100,Trigger)</f>
        <v>#N/A</v>
      </c>
      <c r="Y22" s="314"/>
    </row>
    <row r="23" spans="1:25" x14ac:dyDescent="0.2">
      <c r="A23" s="192"/>
      <c r="B23" s="201">
        <f t="shared" si="3"/>
        <v>7</v>
      </c>
      <c r="C23" s="201" t="str">
        <f t="shared" si="4"/>
        <v>x</v>
      </c>
      <c r="D23" s="201" t="str">
        <f t="shared" si="5"/>
        <v>13F</v>
      </c>
      <c r="E23" s="211" t="str">
        <f t="shared" si="0"/>
        <v>EUR7x13F_LCHQuote</v>
      </c>
      <c r="F23" s="201" t="str">
        <f>_xll.qlSimpleQuote(E23,,RateTickValue,Permanent,Trigger,ObjectOverwrite)</f>
        <v>EUR7x13F_LCHQuote#0003</v>
      </c>
      <c r="G23" s="257" t="str">
        <f>_xll.ohRangeRetrieveError(F23)</f>
        <v/>
      </c>
      <c r="H23" s="230"/>
      <c r="J23" s="313"/>
      <c r="K23" s="323">
        <v>7</v>
      </c>
      <c r="L23" s="323" t="s">
        <v>174</v>
      </c>
      <c r="M23" s="323" t="str">
        <f t="shared" si="8"/>
        <v>13F</v>
      </c>
      <c r="N23" s="303" t="str">
        <f t="shared" si="1"/>
        <v>EUR7x13F</v>
      </c>
      <c r="O23" s="213" t="str">
        <v>EUR7X10F=ICAP</v>
      </c>
      <c r="P23" s="247">
        <v>-0.27999999999999997</v>
      </c>
      <c r="Q23" s="247">
        <v>-0.22999999999999998</v>
      </c>
      <c r="R23" s="247">
        <f t="shared" si="2"/>
        <v>-0.255</v>
      </c>
      <c r="S23" s="247">
        <f t="shared" si="7"/>
        <v>4.9999999999999933E-2</v>
      </c>
      <c r="T23" s="279"/>
      <c r="U23" s="247">
        <v>-0.11600000000000001</v>
      </c>
      <c r="V23" s="279"/>
      <c r="W23" s="137">
        <v>-0.255</v>
      </c>
      <c r="X23" s="319" t="e">
        <f>_xll.qlSimpleQuoteSetValue(F23,W23/100,Trigger)</f>
        <v>#N/A</v>
      </c>
      <c r="Y23" s="314"/>
    </row>
    <row r="24" spans="1:25" x14ac:dyDescent="0.2">
      <c r="A24" s="192"/>
      <c r="B24" s="201">
        <f t="shared" si="3"/>
        <v>8</v>
      </c>
      <c r="C24" s="201" t="str">
        <f t="shared" si="4"/>
        <v>x</v>
      </c>
      <c r="D24" s="201" t="str">
        <f t="shared" si="5"/>
        <v>14F</v>
      </c>
      <c r="E24" s="211" t="str">
        <f t="shared" si="0"/>
        <v>EUR8x14F_LCHQuote</v>
      </c>
      <c r="F24" s="201" t="str">
        <f>_xll.qlSimpleQuote(E24,,RateTickValue,Permanent,Trigger,ObjectOverwrite)</f>
        <v>EUR8x14F_LCHQuote#0003</v>
      </c>
      <c r="G24" s="257" t="str">
        <f>_xll.ohRangeRetrieveError(F24)</f>
        <v/>
      </c>
      <c r="H24" s="230"/>
      <c r="J24" s="313"/>
      <c r="K24" s="323">
        <v>8</v>
      </c>
      <c r="L24" s="323" t="s">
        <v>174</v>
      </c>
      <c r="M24" s="323" t="str">
        <f t="shared" si="8"/>
        <v>14F</v>
      </c>
      <c r="N24" s="303" t="str">
        <f t="shared" si="1"/>
        <v>EUR8x14F</v>
      </c>
      <c r="O24" s="213" t="str">
        <v>EUR8X11F=ICAP</v>
      </c>
      <c r="P24" s="247">
        <v>-0.28199999999999997</v>
      </c>
      <c r="Q24" s="247">
        <v>-0.23199999999999998</v>
      </c>
      <c r="R24" s="247">
        <f t="shared" si="2"/>
        <v>-0.25700000000000001</v>
      </c>
      <c r="S24" s="247">
        <f t="shared" si="7"/>
        <v>4.9999999999999933E-2</v>
      </c>
      <c r="T24" s="279"/>
      <c r="U24" s="247">
        <v>-0.113</v>
      </c>
      <c r="V24" s="279"/>
      <c r="W24" s="137">
        <v>-0.25700000000000001</v>
      </c>
      <c r="X24" s="319" t="e">
        <f>_xll.qlSimpleQuoteSetValue(F24,W24/100,Trigger)</f>
        <v>#N/A</v>
      </c>
      <c r="Y24" s="314"/>
    </row>
    <row r="25" spans="1:25" x14ac:dyDescent="0.2">
      <c r="A25" s="192"/>
      <c r="B25" s="201">
        <f t="shared" si="3"/>
        <v>9</v>
      </c>
      <c r="C25" s="201" t="str">
        <f t="shared" si="4"/>
        <v>x</v>
      </c>
      <c r="D25" s="201" t="str">
        <f t="shared" si="5"/>
        <v>15F</v>
      </c>
      <c r="E25" s="211" t="str">
        <f t="shared" si="0"/>
        <v>EUR9x15F_LCHQuote</v>
      </c>
      <c r="F25" s="201" t="str">
        <f>_xll.qlSimpleQuote(E25,,RateTickValue,Permanent,Trigger,ObjectOverwrite)</f>
        <v>EUR9x15F_LCHQuote#0003</v>
      </c>
      <c r="G25" s="257" t="str">
        <f>_xll.ohRangeRetrieveError(F25)</f>
        <v/>
      </c>
      <c r="H25" s="230"/>
      <c r="J25" s="313"/>
      <c r="K25" s="323">
        <v>9</v>
      </c>
      <c r="L25" s="323" t="s">
        <v>174</v>
      </c>
      <c r="M25" s="323" t="str">
        <f t="shared" si="8"/>
        <v>15F</v>
      </c>
      <c r="N25" s="303" t="str">
        <f t="shared" si="1"/>
        <v>EUR9x15F</v>
      </c>
      <c r="O25" s="213" t="str">
        <v>EUR9X12F=ICAP</v>
      </c>
      <c r="P25" s="247">
        <v>-0.28399999999999997</v>
      </c>
      <c r="Q25" s="247">
        <v>-0.23399999999999999</v>
      </c>
      <c r="R25" s="247">
        <f t="shared" si="2"/>
        <v>-0.25900000000000001</v>
      </c>
      <c r="S25" s="247">
        <f t="shared" si="7"/>
        <v>4.9999999999999933E-2</v>
      </c>
      <c r="T25" s="279"/>
      <c r="U25" s="247">
        <v>-0.114</v>
      </c>
      <c r="V25" s="279"/>
      <c r="W25" s="137">
        <v>-0.25900000000000001</v>
      </c>
      <c r="X25" s="319" t="e">
        <f>_xll.qlSimpleQuoteSetValue(F25,W25/100,Trigger)</f>
        <v>#N/A</v>
      </c>
      <c r="Y25" s="314"/>
    </row>
    <row r="26" spans="1:25" x14ac:dyDescent="0.2">
      <c r="A26" s="192"/>
      <c r="B26" s="201">
        <f t="shared" si="3"/>
        <v>10</v>
      </c>
      <c r="C26" s="201" t="str">
        <f t="shared" si="4"/>
        <v>x</v>
      </c>
      <c r="D26" s="201" t="str">
        <f t="shared" si="5"/>
        <v>16F</v>
      </c>
      <c r="E26" s="211" t="str">
        <f t="shared" si="0"/>
        <v>EUR10x16F_LCHQuote</v>
      </c>
      <c r="F26" s="201" t="str">
        <f>_xll.qlSimpleQuote(E26,,RateTickValue,Permanent,Trigger,ObjectOverwrite)</f>
        <v>EUR10x16F_LCHQuote#0003</v>
      </c>
      <c r="G26" s="257" t="str">
        <f>_xll.ohRangeRetrieveError(F26)</f>
        <v/>
      </c>
      <c r="H26" s="230"/>
      <c r="J26" s="313"/>
      <c r="K26" s="323">
        <v>10</v>
      </c>
      <c r="L26" s="323" t="s">
        <v>174</v>
      </c>
      <c r="M26" s="323" t="str">
        <f t="shared" si="8"/>
        <v>16F</v>
      </c>
      <c r="N26" s="303" t="str">
        <f t="shared" si="1"/>
        <v>EUR10x16F</v>
      </c>
      <c r="O26" s="213" t="str">
        <v>EUR10X13F=ICAP</v>
      </c>
      <c r="P26" s="247">
        <v>-0.28300000000000003</v>
      </c>
      <c r="Q26" s="247">
        <v>-0.23300000000000001</v>
      </c>
      <c r="R26" s="247">
        <f t="shared" si="2"/>
        <v>-0.25800000000000001</v>
      </c>
      <c r="S26" s="247">
        <f t="shared" si="7"/>
        <v>5.0000000000000044E-2</v>
      </c>
      <c r="T26" s="279"/>
      <c r="U26" s="247">
        <v>-0.115</v>
      </c>
      <c r="V26" s="279"/>
      <c r="W26" s="137">
        <v>-0.25800000000000001</v>
      </c>
      <c r="X26" s="319" t="e">
        <f>_xll.qlSimpleQuoteSetValue(F26,W26/100,Trigger)</f>
        <v>#N/A</v>
      </c>
      <c r="Y26" s="314"/>
    </row>
    <row r="27" spans="1:25" x14ac:dyDescent="0.2">
      <c r="A27" s="192"/>
      <c r="B27" s="201">
        <f t="shared" si="3"/>
        <v>11</v>
      </c>
      <c r="C27" s="201" t="str">
        <f t="shared" si="4"/>
        <v>x</v>
      </c>
      <c r="D27" s="201" t="str">
        <f t="shared" si="5"/>
        <v>17F</v>
      </c>
      <c r="E27" s="211" t="str">
        <f t="shared" si="0"/>
        <v>EUR11x17F_LCHQuote</v>
      </c>
      <c r="F27" s="201" t="str">
        <f>_xll.qlSimpleQuote(E27,,RateTickValue,Permanent,Trigger,ObjectOverwrite)</f>
        <v>EUR11x17F_LCHQuote#0003</v>
      </c>
      <c r="G27" s="257" t="str">
        <f>_xll.ohRangeRetrieveError(F27)</f>
        <v/>
      </c>
      <c r="H27" s="230"/>
      <c r="J27" s="313"/>
      <c r="K27" s="323">
        <v>11</v>
      </c>
      <c r="L27" s="323" t="s">
        <v>174</v>
      </c>
      <c r="M27" s="323" t="str">
        <f t="shared" si="8"/>
        <v>17F</v>
      </c>
      <c r="N27" s="303" t="str">
        <f t="shared" si="1"/>
        <v>EUR11x17F</v>
      </c>
      <c r="O27" s="213" t="str">
        <v>EUR11X14F=ICAP</v>
      </c>
      <c r="P27" s="247">
        <v>-0.28300000000000003</v>
      </c>
      <c r="Q27" s="247">
        <v>-0.23300000000000001</v>
      </c>
      <c r="R27" s="247">
        <f t="shared" si="2"/>
        <v>-0.25800000000000001</v>
      </c>
      <c r="S27" s="247">
        <f t="shared" si="7"/>
        <v>5.0000000000000044E-2</v>
      </c>
      <c r="T27" s="279"/>
      <c r="U27" s="247">
        <v>-0.112</v>
      </c>
      <c r="V27" s="279"/>
      <c r="W27" s="137">
        <v>-0.25800000000000001</v>
      </c>
      <c r="X27" s="319" t="e">
        <f>_xll.qlSimpleQuoteSetValue(F27,W27/100,Trigger)</f>
        <v>#N/A</v>
      </c>
      <c r="Y27" s="314"/>
    </row>
    <row r="28" spans="1:25" x14ac:dyDescent="0.2">
      <c r="A28" s="192"/>
      <c r="B28" s="201">
        <f t="shared" si="3"/>
        <v>12</v>
      </c>
      <c r="C28" s="201" t="str">
        <f t="shared" si="4"/>
        <v>x</v>
      </c>
      <c r="D28" s="201" t="str">
        <f t="shared" si="5"/>
        <v>18F</v>
      </c>
      <c r="E28" s="211" t="str">
        <f t="shared" si="0"/>
        <v>EUR12x18F_LCHQuote</v>
      </c>
      <c r="F28" s="201" t="str">
        <f>_xll.qlSimpleQuote(E28,,RateTickValue,Permanent,Trigger,ObjectOverwrite)</f>
        <v>EUR12x18F_LCHQuote#0003</v>
      </c>
      <c r="G28" s="257" t="str">
        <f>_xll.ohRangeRetrieveError(F28)</f>
        <v/>
      </c>
      <c r="H28" s="230"/>
      <c r="J28" s="313"/>
      <c r="K28" s="323">
        <v>12</v>
      </c>
      <c r="L28" s="323" t="s">
        <v>174</v>
      </c>
      <c r="M28" s="323" t="str">
        <f t="shared" si="8"/>
        <v>18F</v>
      </c>
      <c r="N28" s="303" t="str">
        <f t="shared" si="1"/>
        <v>EUR12x18F</v>
      </c>
      <c r="O28" s="213" t="str">
        <v>EUR12X15F=ICAP</v>
      </c>
      <c r="P28" s="247">
        <v>-0.28199999999999997</v>
      </c>
      <c r="Q28" s="247">
        <v>-0.23199999999999998</v>
      </c>
      <c r="R28" s="247">
        <f t="shared" si="2"/>
        <v>-0.25700000000000001</v>
      </c>
      <c r="S28" s="247">
        <f t="shared" si="7"/>
        <v>4.9999999999999933E-2</v>
      </c>
      <c r="T28" s="279"/>
      <c r="U28" s="247">
        <v>-0.108</v>
      </c>
      <c r="V28" s="279"/>
      <c r="W28" s="137">
        <v>-0.25700000000000001</v>
      </c>
      <c r="X28" s="319" t="e">
        <f>_xll.qlSimpleQuoteSetValue(F28,W28/100,Trigger)</f>
        <v>#N/A</v>
      </c>
      <c r="Y28" s="314"/>
    </row>
    <row r="29" spans="1:25" x14ac:dyDescent="0.2">
      <c r="A29" s="192"/>
      <c r="B29" s="201">
        <f t="shared" si="3"/>
        <v>13</v>
      </c>
      <c r="C29" s="201" t="str">
        <f t="shared" si="4"/>
        <v>x</v>
      </c>
      <c r="D29" s="201" t="str">
        <f t="shared" si="5"/>
        <v>19F</v>
      </c>
      <c r="E29" s="211" t="str">
        <f t="shared" si="0"/>
        <v>EUR13x19F_LCHQuote</v>
      </c>
      <c r="F29" s="201" t="str">
        <f>_xll.qlSimpleQuote(E29,,RateTickValue,Permanent,Trigger,ObjectOverwrite)</f>
        <v>EUR13x19F_LCHQuote#0003</v>
      </c>
      <c r="G29" s="257" t="str">
        <f>_xll.ohRangeRetrieveError(F29)</f>
        <v/>
      </c>
      <c r="H29" s="230"/>
      <c r="J29" s="313"/>
      <c r="K29" s="323">
        <v>13</v>
      </c>
      <c r="L29" s="323" t="s">
        <v>174</v>
      </c>
      <c r="M29" s="323" t="str">
        <f t="shared" si="8"/>
        <v>19F</v>
      </c>
      <c r="N29" s="303" t="str">
        <f t="shared" si="1"/>
        <v>EUR13x19F</v>
      </c>
      <c r="O29" s="213" t="str">
        <v>EUR1X7F=ICAP</v>
      </c>
      <c r="P29" s="247">
        <v>-0.14699999999999999</v>
      </c>
      <c r="Q29" s="247">
        <v>-9.7000000000000003E-2</v>
      </c>
      <c r="R29" s="247">
        <f t="shared" si="2"/>
        <v>-0.122</v>
      </c>
      <c r="S29" s="247">
        <f t="shared" si="7"/>
        <v>4.9999999999999989E-2</v>
      </c>
      <c r="T29" s="279"/>
      <c r="U29" s="247" t="e">
        <v>#NUM!</v>
      </c>
      <c r="V29" s="279"/>
      <c r="W29" s="137">
        <v>-0.122</v>
      </c>
      <c r="X29" s="319" t="e">
        <f>_xll.qlSimpleQuoteSetValue(F29,W29/100,Trigger)</f>
        <v>#N/A</v>
      </c>
      <c r="Y29" s="314"/>
    </row>
    <row r="30" spans="1:25" x14ac:dyDescent="0.2">
      <c r="A30" s="192"/>
      <c r="B30" s="201">
        <f t="shared" si="3"/>
        <v>14</v>
      </c>
      <c r="C30" s="201" t="str">
        <f t="shared" si="4"/>
        <v>x</v>
      </c>
      <c r="D30" s="201" t="str">
        <f t="shared" si="5"/>
        <v>20F</v>
      </c>
      <c r="E30" s="211" t="str">
        <f t="shared" si="0"/>
        <v>EUR14x20F_LCHQuote</v>
      </c>
      <c r="F30" s="201" t="str">
        <f>_xll.qlSimpleQuote(E30,,RateTickValue,Permanent,Trigger,ObjectOverwrite)</f>
        <v>EUR14x20F_LCHQuote#0003</v>
      </c>
      <c r="G30" s="257" t="str">
        <f>_xll.ohRangeRetrieveError(F30)</f>
        <v/>
      </c>
      <c r="H30" s="230"/>
      <c r="J30" s="313"/>
      <c r="K30" s="323">
        <v>14</v>
      </c>
      <c r="L30" s="323" t="s">
        <v>174</v>
      </c>
      <c r="M30" s="323" t="str">
        <f t="shared" si="8"/>
        <v>20F</v>
      </c>
      <c r="N30" s="303" t="str">
        <f t="shared" si="1"/>
        <v>EUR14x20F</v>
      </c>
      <c r="O30" s="213" t="str">
        <v>EUR2X8F=ICAP</v>
      </c>
      <c r="P30" s="247">
        <v>-0.16</v>
      </c>
      <c r="Q30" s="247">
        <v>-0.11000000000000001</v>
      </c>
      <c r="R30" s="247">
        <f t="shared" si="2"/>
        <v>-0.13500000000000001</v>
      </c>
      <c r="S30" s="247">
        <f t="shared" si="7"/>
        <v>4.9999999999999989E-2</v>
      </c>
      <c r="T30" s="279"/>
      <c r="U30" s="247" t="e">
        <v>#NUM!</v>
      </c>
      <c r="V30" s="279"/>
      <c r="W30" s="137">
        <v>-0.13500000000000001</v>
      </c>
      <c r="X30" s="319" t="e">
        <f>_xll.qlSimpleQuoteSetValue(F30,W30/100,Trigger)</f>
        <v>#N/A</v>
      </c>
      <c r="Y30" s="314"/>
    </row>
    <row r="31" spans="1:25" x14ac:dyDescent="0.2">
      <c r="A31" s="192"/>
      <c r="B31" s="201">
        <f t="shared" si="3"/>
        <v>15</v>
      </c>
      <c r="C31" s="201" t="str">
        <f t="shared" si="4"/>
        <v>x</v>
      </c>
      <c r="D31" s="201" t="str">
        <f t="shared" si="5"/>
        <v>21F</v>
      </c>
      <c r="E31" s="211" t="str">
        <f t="shared" si="0"/>
        <v>EUR15x21F_LCHQuote</v>
      </c>
      <c r="F31" s="201" t="str">
        <f>_xll.qlSimpleQuote(E31,,RateTickValue,Permanent,Trigger,ObjectOverwrite)</f>
        <v>EUR15x21F_LCHQuote#0003</v>
      </c>
      <c r="G31" s="257" t="str">
        <f>_xll.ohRangeRetrieveError(F31)</f>
        <v/>
      </c>
      <c r="H31" s="230"/>
      <c r="J31" s="313"/>
      <c r="K31" s="323">
        <v>15</v>
      </c>
      <c r="L31" s="323" t="s">
        <v>174</v>
      </c>
      <c r="M31" s="323" t="str">
        <f t="shared" si="8"/>
        <v>21F</v>
      </c>
      <c r="N31" s="303" t="str">
        <f t="shared" si="1"/>
        <v>EUR15x21F</v>
      </c>
      <c r="O31" s="213" t="str">
        <v>EUR3X9F=ICAP</v>
      </c>
      <c r="P31" s="247">
        <v>-0.16999999999999998</v>
      </c>
      <c r="Q31" s="247">
        <v>-0.12</v>
      </c>
      <c r="R31" s="247">
        <f t="shared" si="2"/>
        <v>-0.14499999999999999</v>
      </c>
      <c r="S31" s="247">
        <f t="shared" si="7"/>
        <v>4.9999999999999989E-2</v>
      </c>
      <c r="T31" s="279"/>
      <c r="U31" s="247">
        <v>-8.299999999999999E-2</v>
      </c>
      <c r="V31" s="279"/>
      <c r="W31" s="137">
        <v>-0.14499999999999999</v>
      </c>
      <c r="X31" s="319" t="e">
        <f>_xll.qlSimpleQuoteSetValue(F31,W31/100,Trigger)</f>
        <v>#N/A</v>
      </c>
      <c r="Y31" s="314"/>
    </row>
    <row r="32" spans="1:25" x14ac:dyDescent="0.2">
      <c r="A32" s="192"/>
      <c r="B32" s="201">
        <f t="shared" si="3"/>
        <v>16</v>
      </c>
      <c r="C32" s="201" t="str">
        <f t="shared" si="4"/>
        <v>x</v>
      </c>
      <c r="D32" s="201" t="str">
        <f t="shared" si="5"/>
        <v>22F</v>
      </c>
      <c r="E32" s="211" t="str">
        <f t="shared" si="0"/>
        <v>EUR16x22F_LCHQuote</v>
      </c>
      <c r="F32" s="201" t="str">
        <f>_xll.qlSimpleQuote(E32,,RateTickValue,Permanent,Trigger,ObjectOverwrite)</f>
        <v>EUR16x22F_LCHQuote#0003</v>
      </c>
      <c r="G32" s="257" t="str">
        <f>_xll.ohRangeRetrieveError(F32)</f>
        <v/>
      </c>
      <c r="H32" s="230"/>
      <c r="J32" s="313"/>
      <c r="K32" s="323">
        <v>16</v>
      </c>
      <c r="L32" s="323" t="s">
        <v>174</v>
      </c>
      <c r="M32" s="323" t="str">
        <f t="shared" si="8"/>
        <v>22F</v>
      </c>
      <c r="N32" s="303" t="str">
        <f t="shared" si="1"/>
        <v>EUR16x22F</v>
      </c>
      <c r="O32" s="213" t="str">
        <v>EUR4X10F=ICAP</v>
      </c>
      <c r="P32" s="247">
        <v>-0.17699999999999999</v>
      </c>
      <c r="Q32" s="247">
        <v>-0.127</v>
      </c>
      <c r="R32" s="247">
        <f t="shared" si="2"/>
        <v>-0.152</v>
      </c>
      <c r="S32" s="247">
        <f t="shared" si="7"/>
        <v>4.9999999999999989E-2</v>
      </c>
      <c r="T32" s="279"/>
      <c r="U32" s="247">
        <v>-7.4999999999999997E-2</v>
      </c>
      <c r="V32" s="279"/>
      <c r="W32" s="137">
        <v>-0.152</v>
      </c>
      <c r="X32" s="319" t="e">
        <f>_xll.qlSimpleQuoteSetValue(F32,W32/100,Trigger)</f>
        <v>#N/A</v>
      </c>
      <c r="Y32" s="314"/>
    </row>
    <row r="33" spans="1:25" x14ac:dyDescent="0.2">
      <c r="A33" s="192"/>
      <c r="B33" s="201">
        <f t="shared" si="3"/>
        <v>17</v>
      </c>
      <c r="C33" s="201" t="str">
        <f t="shared" si="4"/>
        <v>x</v>
      </c>
      <c r="D33" s="201" t="str">
        <f t="shared" si="5"/>
        <v>23F</v>
      </c>
      <c r="E33" s="211" t="str">
        <f t="shared" si="0"/>
        <v>EUR17x23F_LCHQuote</v>
      </c>
      <c r="F33" s="201" t="str">
        <f>_xll.qlSimpleQuote(E33,,RateTickValue,Permanent,Trigger,ObjectOverwrite)</f>
        <v>EUR17x23F_LCHQuote#0003</v>
      </c>
      <c r="G33" s="257" t="str">
        <f>_xll.ohRangeRetrieveError(F33)</f>
        <v/>
      </c>
      <c r="H33" s="230"/>
      <c r="J33" s="313"/>
      <c r="K33" s="323">
        <v>17</v>
      </c>
      <c r="L33" s="323" t="s">
        <v>174</v>
      </c>
      <c r="M33" s="323" t="str">
        <f t="shared" si="8"/>
        <v>23F</v>
      </c>
      <c r="N33" s="303" t="str">
        <f t="shared" si="1"/>
        <v>EUR17x23F</v>
      </c>
      <c r="O33" s="213" t="str">
        <v>EUR5X11F=ICAP</v>
      </c>
      <c r="P33" s="247">
        <v>-0.18</v>
      </c>
      <c r="Q33" s="247">
        <v>-0.13</v>
      </c>
      <c r="R33" s="247">
        <f t="shared" si="2"/>
        <v>-0.155</v>
      </c>
      <c r="S33" s="247">
        <f t="shared" si="7"/>
        <v>4.9999999999999989E-2</v>
      </c>
      <c r="T33" s="279"/>
      <c r="U33" s="247">
        <v>-6.5000000000000002E-2</v>
      </c>
      <c r="V33" s="279"/>
      <c r="W33" s="137">
        <v>-0.155</v>
      </c>
      <c r="X33" s="319" t="e">
        <f>_xll.qlSimpleQuoteSetValue(F33,W33/100,Trigger)</f>
        <v>#N/A</v>
      </c>
      <c r="Y33" s="314"/>
    </row>
    <row r="34" spans="1:25" x14ac:dyDescent="0.2">
      <c r="A34" s="192"/>
      <c r="B34" s="201">
        <f t="shared" si="3"/>
        <v>18</v>
      </c>
      <c r="C34" s="201" t="str">
        <f t="shared" si="4"/>
        <v>x</v>
      </c>
      <c r="D34" s="201" t="str">
        <f t="shared" si="5"/>
        <v>24F</v>
      </c>
      <c r="E34" s="211" t="str">
        <f t="shared" si="0"/>
        <v>EUR18x24F_LCHQuote</v>
      </c>
      <c r="F34" s="201" t="str">
        <f>_xll.qlSimpleQuote(E34,,RateTickValue,Permanent,Trigger,ObjectOverwrite)</f>
        <v>EUR18x24F_LCHQuote#0003</v>
      </c>
      <c r="G34" s="257" t="str">
        <f>_xll.ohRangeRetrieveError(F34)</f>
        <v/>
      </c>
      <c r="H34" s="230"/>
      <c r="J34" s="313"/>
      <c r="K34" s="324">
        <v>18</v>
      </c>
      <c r="L34" s="324" t="s">
        <v>174</v>
      </c>
      <c r="M34" s="324" t="str">
        <f t="shared" si="8"/>
        <v>24F</v>
      </c>
      <c r="N34" s="304" t="str">
        <f t="shared" si="1"/>
        <v>EUR18x24F</v>
      </c>
      <c r="O34" s="216" t="str">
        <v>EUR6X12F=ICAP</v>
      </c>
      <c r="P34" s="249">
        <v>-0.184</v>
      </c>
      <c r="Q34" s="249">
        <v>-0.13399999999999998</v>
      </c>
      <c r="R34" s="249">
        <f t="shared" si="2"/>
        <v>-0.15899999999999997</v>
      </c>
      <c r="S34" s="249">
        <f t="shared" si="7"/>
        <v>5.0000000000000044E-2</v>
      </c>
      <c r="T34" s="279"/>
      <c r="U34" s="249">
        <v>-5.2999999999999999E-2</v>
      </c>
      <c r="V34" s="279"/>
      <c r="W34" s="320">
        <v>-0.15899999999999997</v>
      </c>
      <c r="X34" s="321" t="e">
        <f>_xll.qlSimpleQuoteSetValue(F34,W34/100,Trigger)</f>
        <v>#N/A</v>
      </c>
      <c r="Y34" s="314"/>
    </row>
    <row r="35" spans="1:25" x14ac:dyDescent="0.2">
      <c r="A35" s="192"/>
      <c r="B35" s="201">
        <f t="shared" si="3"/>
        <v>1</v>
      </c>
      <c r="C35" s="201" t="str">
        <f t="shared" si="4"/>
        <v>x</v>
      </c>
      <c r="D35" s="201" t="str">
        <f t="shared" si="5"/>
        <v>13F</v>
      </c>
      <c r="E35" s="211" t="str">
        <f t="shared" si="0"/>
        <v>EUR1x13F_LCHQuote</v>
      </c>
      <c r="F35" s="201" t="str">
        <f>_xll.qlSimpleQuote(E35,,RateTickValue,Permanent,Trigger,ObjectOverwrite)</f>
        <v>EUR1x13F_LCHQuote#0003</v>
      </c>
      <c r="G35" s="257" t="str">
        <f>_xll.ohRangeRetrieveError(F35)</f>
        <v/>
      </c>
      <c r="H35" s="230"/>
      <c r="J35" s="313"/>
      <c r="K35" s="323">
        <v>1</v>
      </c>
      <c r="L35" s="323" t="s">
        <v>174</v>
      </c>
      <c r="M35" s="323" t="str">
        <f>K35+12&amp;"F"</f>
        <v>13F</v>
      </c>
      <c r="N35" s="99" t="str">
        <f t="shared" si="1"/>
        <v>EUR1x13F</v>
      </c>
      <c r="O35" s="213" t="str">
        <f t="array" ref="O35:O58">UPPER(Instruments)&amp;"="&amp;VLOOKUP(Contributor12M,ContributorTable,2,FALSE)</f>
        <v>EUR1X4F=ICAP</v>
      </c>
      <c r="P35" s="247">
        <v>-0.22500000000000001</v>
      </c>
      <c r="Q35" s="247">
        <v>-0.17499999999999999</v>
      </c>
      <c r="R35" s="247">
        <f t="shared" si="2"/>
        <v>-0.2</v>
      </c>
      <c r="S35" s="247">
        <f t="shared" si="7"/>
        <v>4.9999999999999989E-2</v>
      </c>
      <c r="T35" s="279"/>
      <c r="U35" s="247">
        <v>5.7000000000000002E-2</v>
      </c>
      <c r="V35" s="279"/>
      <c r="W35" s="137">
        <v>-0.2</v>
      </c>
      <c r="X35" s="319" t="e">
        <f>_xll.qlSimpleQuoteSetValue(F35,W35/100,Trigger)</f>
        <v>#N/A</v>
      </c>
      <c r="Y35" s="314"/>
    </row>
    <row r="36" spans="1:25" x14ac:dyDescent="0.2">
      <c r="A36" s="192"/>
      <c r="B36" s="201">
        <f t="shared" si="3"/>
        <v>2</v>
      </c>
      <c r="C36" s="201" t="str">
        <f t="shared" si="4"/>
        <v>x</v>
      </c>
      <c r="D36" s="201" t="str">
        <f t="shared" si="5"/>
        <v>14F</v>
      </c>
      <c r="E36" s="211" t="str">
        <f t="shared" si="0"/>
        <v>EUR2x14F_LCHQuote</v>
      </c>
      <c r="F36" s="201" t="str">
        <f>_xll.qlSimpleQuote(E36,,RateTickValue,Permanent,Trigger,ObjectOverwrite)</f>
        <v>EUR2x14F_LCHQuote#0003</v>
      </c>
      <c r="G36" s="257" t="str">
        <f>_xll.ohRangeRetrieveError(F36)</f>
        <v/>
      </c>
      <c r="H36" s="230"/>
      <c r="J36" s="313"/>
      <c r="K36" s="323">
        <v>2</v>
      </c>
      <c r="L36" s="323" t="s">
        <v>174</v>
      </c>
      <c r="M36" s="323" t="str">
        <f t="shared" ref="M36:M58" si="9">K36+12&amp;"F"</f>
        <v>14F</v>
      </c>
      <c r="N36" s="99" t="str">
        <f t="shared" si="1"/>
        <v>EUR2x14F</v>
      </c>
      <c r="O36" s="213" t="str">
        <v>EUR2X5F=ICAP</v>
      </c>
      <c r="P36" s="247">
        <v>-0.23900000000000002</v>
      </c>
      <c r="Q36" s="247">
        <v>-0.189</v>
      </c>
      <c r="R36" s="247">
        <f t="shared" si="2"/>
        <v>-0.21400000000000002</v>
      </c>
      <c r="S36" s="247">
        <f t="shared" si="7"/>
        <v>4.9999999999999989E-2</v>
      </c>
      <c r="T36" s="279"/>
      <c r="U36" s="247">
        <v>3.9E-2</v>
      </c>
      <c r="V36" s="279"/>
      <c r="W36" s="137">
        <v>-0.21400000000000002</v>
      </c>
      <c r="X36" s="319" t="e">
        <f>_xll.qlSimpleQuoteSetValue(F36,W36/100,Trigger)</f>
        <v>#N/A</v>
      </c>
      <c r="Y36" s="314"/>
    </row>
    <row r="37" spans="1:25" x14ac:dyDescent="0.2">
      <c r="A37" s="192"/>
      <c r="B37" s="201">
        <f t="shared" si="3"/>
        <v>3</v>
      </c>
      <c r="C37" s="201" t="str">
        <f t="shared" si="4"/>
        <v>x</v>
      </c>
      <c r="D37" s="201" t="str">
        <f t="shared" si="5"/>
        <v>15F</v>
      </c>
      <c r="E37" s="211" t="str">
        <f t="shared" ref="E37:E58" si="10">Currency&amp;$B37&amp;C37&amp;$D37&amp;QuoteSuffix</f>
        <v>EUR3x15F_LCHQuote</v>
      </c>
      <c r="F37" s="201" t="str">
        <f>_xll.qlSimpleQuote(E37,,RateTickValue,Permanent,Trigger,ObjectOverwrite)</f>
        <v>EUR3x15F_LCHQuote#0003</v>
      </c>
      <c r="G37" s="257" t="str">
        <f>_xll.ohRangeRetrieveError(F37)</f>
        <v/>
      </c>
      <c r="H37" s="230"/>
      <c r="J37" s="313"/>
      <c r="K37" s="323">
        <v>3</v>
      </c>
      <c r="L37" s="323" t="s">
        <v>174</v>
      </c>
      <c r="M37" s="323" t="str">
        <f t="shared" si="9"/>
        <v>15F</v>
      </c>
      <c r="N37" s="99" t="str">
        <f t="shared" ref="N37:N58" si="11">Currency&amp;$K37&amp;L37&amp;$M37</f>
        <v>EUR3x15F</v>
      </c>
      <c r="O37" s="213" t="str">
        <v>EUR3X6F=ICAP</v>
      </c>
      <c r="P37" s="247">
        <v>-0.253</v>
      </c>
      <c r="Q37" s="247">
        <v>-0.20299999999999999</v>
      </c>
      <c r="R37" s="247">
        <f t="shared" si="2"/>
        <v>-0.22799999999999998</v>
      </c>
      <c r="S37" s="247">
        <f t="shared" si="7"/>
        <v>5.0000000000000044E-2</v>
      </c>
      <c r="T37" s="279"/>
      <c r="U37" s="247">
        <v>2.7999999999999997E-2</v>
      </c>
      <c r="V37" s="279"/>
      <c r="W37" s="137">
        <v>-0.22799999999999998</v>
      </c>
      <c r="X37" s="319" t="e">
        <f>_xll.qlSimpleQuoteSetValue(F37,W37/100,Trigger)</f>
        <v>#N/A</v>
      </c>
      <c r="Y37" s="314"/>
    </row>
    <row r="38" spans="1:25" x14ac:dyDescent="0.2">
      <c r="A38" s="192"/>
      <c r="B38" s="201">
        <f t="shared" si="3"/>
        <v>4</v>
      </c>
      <c r="C38" s="201" t="str">
        <f t="shared" si="4"/>
        <v>x</v>
      </c>
      <c r="D38" s="201" t="str">
        <f t="shared" si="5"/>
        <v>16F</v>
      </c>
      <c r="E38" s="211" t="str">
        <f t="shared" si="10"/>
        <v>EUR4x16F_LCHQuote</v>
      </c>
      <c r="F38" s="201" t="str">
        <f>_xll.qlSimpleQuote(E38,,RateTickValue,Permanent,Trigger,ObjectOverwrite)</f>
        <v>EUR4x16F_LCHQuote#0003</v>
      </c>
      <c r="G38" s="257" t="str">
        <f>_xll.ohRangeRetrieveError(F38)</f>
        <v/>
      </c>
      <c r="H38" s="230"/>
      <c r="J38" s="313"/>
      <c r="K38" s="323">
        <v>4</v>
      </c>
      <c r="L38" s="323" t="s">
        <v>174</v>
      </c>
      <c r="M38" s="323" t="str">
        <f t="shared" si="9"/>
        <v>16F</v>
      </c>
      <c r="N38" s="99" t="str">
        <f t="shared" si="11"/>
        <v>EUR4x16F</v>
      </c>
      <c r="O38" s="213" t="str">
        <v>EUR4X7F=ICAP</v>
      </c>
      <c r="P38" s="247">
        <v>-0.26400000000000001</v>
      </c>
      <c r="Q38" s="247">
        <v>-0.21400000000000002</v>
      </c>
      <c r="R38" s="247">
        <f t="shared" si="2"/>
        <v>-0.23900000000000002</v>
      </c>
      <c r="S38" s="247">
        <f t="shared" si="7"/>
        <v>4.9999999999999989E-2</v>
      </c>
      <c r="T38" s="279"/>
      <c r="U38" s="247">
        <v>1.2999999999999999E-2</v>
      </c>
      <c r="V38" s="279"/>
      <c r="W38" s="137">
        <v>-0.23900000000000002</v>
      </c>
      <c r="X38" s="319" t="e">
        <f>_xll.qlSimpleQuoteSetValue(F38,W38/100,Trigger)</f>
        <v>#N/A</v>
      </c>
      <c r="Y38" s="314"/>
    </row>
    <row r="39" spans="1:25" x14ac:dyDescent="0.2">
      <c r="A39" s="192"/>
      <c r="B39" s="201">
        <f t="shared" si="3"/>
        <v>5</v>
      </c>
      <c r="C39" s="201" t="str">
        <f t="shared" si="4"/>
        <v>x</v>
      </c>
      <c r="D39" s="201" t="str">
        <f t="shared" si="5"/>
        <v>17F</v>
      </c>
      <c r="E39" s="211" t="str">
        <f t="shared" si="10"/>
        <v>EUR5x17F_LCHQuote</v>
      </c>
      <c r="F39" s="201" t="str">
        <f>_xll.qlSimpleQuote(E39,,RateTickValue,Permanent,Trigger,ObjectOverwrite)</f>
        <v>EUR5x17F_LCHQuote#0003</v>
      </c>
      <c r="G39" s="257" t="str">
        <f>_xll.ohRangeRetrieveError(F39)</f>
        <v/>
      </c>
      <c r="H39" s="230"/>
      <c r="J39" s="313"/>
      <c r="K39" s="323">
        <v>5</v>
      </c>
      <c r="L39" s="323" t="s">
        <v>174</v>
      </c>
      <c r="M39" s="323" t="str">
        <f t="shared" si="9"/>
        <v>17F</v>
      </c>
      <c r="N39" s="99" t="str">
        <f t="shared" si="11"/>
        <v>EUR5x17F</v>
      </c>
      <c r="O39" s="213" t="str">
        <v>EUR5X8F=ICAP</v>
      </c>
      <c r="P39" s="247">
        <v>-0.27100000000000002</v>
      </c>
      <c r="Q39" s="247">
        <v>-0.221</v>
      </c>
      <c r="R39" s="247">
        <f t="shared" si="2"/>
        <v>-0.246</v>
      </c>
      <c r="S39" s="247">
        <f t="shared" si="7"/>
        <v>5.0000000000000044E-2</v>
      </c>
      <c r="T39" s="279"/>
      <c r="U39" s="247">
        <v>1.2999999999999999E-2</v>
      </c>
      <c r="V39" s="279"/>
      <c r="W39" s="137">
        <v>-0.246</v>
      </c>
      <c r="X39" s="319" t="e">
        <f>_xll.qlSimpleQuoteSetValue(F39,W39/100,Trigger)</f>
        <v>#N/A</v>
      </c>
      <c r="Y39" s="314"/>
    </row>
    <row r="40" spans="1:25" x14ac:dyDescent="0.2">
      <c r="A40" s="192"/>
      <c r="B40" s="201">
        <f t="shared" si="3"/>
        <v>6</v>
      </c>
      <c r="C40" s="201" t="str">
        <f t="shared" si="4"/>
        <v>x</v>
      </c>
      <c r="D40" s="201" t="str">
        <f t="shared" si="5"/>
        <v>18F</v>
      </c>
      <c r="E40" s="211" t="str">
        <f t="shared" si="10"/>
        <v>EUR6x18F_LCHQuote</v>
      </c>
      <c r="F40" s="201" t="str">
        <f>_xll.qlSimpleQuote(E40,,RateTickValue,Permanent,Trigger,ObjectOverwrite)</f>
        <v>EUR6x18F_LCHQuote#0003</v>
      </c>
      <c r="G40" s="257" t="str">
        <f>_xll.ohRangeRetrieveError(F40)</f>
        <v/>
      </c>
      <c r="H40" s="230"/>
      <c r="J40" s="313"/>
      <c r="K40" s="323">
        <v>6</v>
      </c>
      <c r="L40" s="323" t="s">
        <v>174</v>
      </c>
      <c r="M40" s="323" t="str">
        <f t="shared" si="9"/>
        <v>18F</v>
      </c>
      <c r="N40" s="99" t="str">
        <f t="shared" si="11"/>
        <v>EUR6x18F</v>
      </c>
      <c r="O40" s="213" t="str">
        <v>EUR6X9F=ICAP</v>
      </c>
      <c r="P40" s="247">
        <v>-0.27599999999999997</v>
      </c>
      <c r="Q40" s="247">
        <v>-0.22599999999999998</v>
      </c>
      <c r="R40" s="247">
        <f t="shared" si="2"/>
        <v>-0.251</v>
      </c>
      <c r="S40" s="247">
        <f t="shared" si="7"/>
        <v>4.9999999999999933E-2</v>
      </c>
      <c r="T40" s="279"/>
      <c r="U40" s="247">
        <v>1.5000000000000001E-2</v>
      </c>
      <c r="V40" s="279"/>
      <c r="W40" s="137">
        <v>-0.251</v>
      </c>
      <c r="X40" s="319" t="e">
        <f>_xll.qlSimpleQuoteSetValue(F40,W40/100,Trigger)</f>
        <v>#N/A</v>
      </c>
      <c r="Y40" s="314"/>
    </row>
    <row r="41" spans="1:25" x14ac:dyDescent="0.2">
      <c r="A41" s="192"/>
      <c r="B41" s="201">
        <f t="shared" si="3"/>
        <v>7</v>
      </c>
      <c r="C41" s="201" t="str">
        <f t="shared" si="4"/>
        <v>x</v>
      </c>
      <c r="D41" s="201" t="str">
        <f t="shared" si="5"/>
        <v>19F</v>
      </c>
      <c r="E41" s="211" t="str">
        <f t="shared" si="10"/>
        <v>EUR7x19F_LCHQuote</v>
      </c>
      <c r="F41" s="201" t="str">
        <f>_xll.qlSimpleQuote(E41,,RateTickValue,Permanent,Trigger,ObjectOverwrite)</f>
        <v>EUR7x19F_LCHQuote#0003</v>
      </c>
      <c r="G41" s="257" t="str">
        <f>_xll.ohRangeRetrieveError(F41)</f>
        <v/>
      </c>
      <c r="H41" s="230"/>
      <c r="J41" s="313"/>
      <c r="K41" s="323">
        <v>7</v>
      </c>
      <c r="L41" s="323" t="s">
        <v>174</v>
      </c>
      <c r="M41" s="323" t="str">
        <f t="shared" si="9"/>
        <v>19F</v>
      </c>
      <c r="N41" s="99" t="str">
        <f t="shared" si="11"/>
        <v>EUR7x19F</v>
      </c>
      <c r="O41" s="213" t="str">
        <v>EUR7X10F=ICAP</v>
      </c>
      <c r="P41" s="247">
        <v>-0.27999999999999997</v>
      </c>
      <c r="Q41" s="247">
        <v>-0.22999999999999998</v>
      </c>
      <c r="R41" s="247">
        <f t="shared" si="2"/>
        <v>-0.255</v>
      </c>
      <c r="S41" s="247">
        <f t="shared" si="7"/>
        <v>4.9999999999999933E-2</v>
      </c>
      <c r="T41" s="279"/>
      <c r="U41" s="247">
        <v>1.7999999999999999E-2</v>
      </c>
      <c r="V41" s="279"/>
      <c r="W41" s="137">
        <v>-0.255</v>
      </c>
      <c r="X41" s="319" t="e">
        <f>_xll.qlSimpleQuoteSetValue(F41,W41/100,Trigger)</f>
        <v>#N/A</v>
      </c>
      <c r="Y41" s="314"/>
    </row>
    <row r="42" spans="1:25" x14ac:dyDescent="0.2">
      <c r="A42" s="192"/>
      <c r="B42" s="201">
        <f t="shared" si="3"/>
        <v>8</v>
      </c>
      <c r="C42" s="201" t="str">
        <f t="shared" si="4"/>
        <v>x</v>
      </c>
      <c r="D42" s="201" t="str">
        <f t="shared" si="5"/>
        <v>20F</v>
      </c>
      <c r="E42" s="211" t="str">
        <f t="shared" si="10"/>
        <v>EUR8x20F_LCHQuote</v>
      </c>
      <c r="F42" s="201" t="str">
        <f>_xll.qlSimpleQuote(E42,,RateTickValue,Permanent,Trigger,ObjectOverwrite)</f>
        <v>EUR8x20F_LCHQuote#0003</v>
      </c>
      <c r="G42" s="257" t="str">
        <f>_xll.ohRangeRetrieveError(F42)</f>
        <v/>
      </c>
      <c r="H42" s="230"/>
      <c r="J42" s="313"/>
      <c r="K42" s="323">
        <v>8</v>
      </c>
      <c r="L42" s="323" t="s">
        <v>174</v>
      </c>
      <c r="M42" s="323" t="str">
        <f t="shared" si="9"/>
        <v>20F</v>
      </c>
      <c r="N42" s="99" t="str">
        <f t="shared" si="11"/>
        <v>EUR8x20F</v>
      </c>
      <c r="O42" s="213" t="str">
        <v>EUR8X11F=ICAP</v>
      </c>
      <c r="P42" s="247">
        <v>-0.28199999999999997</v>
      </c>
      <c r="Q42" s="247">
        <v>-0.23199999999999998</v>
      </c>
      <c r="R42" s="247">
        <f t="shared" si="2"/>
        <v>-0.25700000000000001</v>
      </c>
      <c r="S42" s="247">
        <f t="shared" si="7"/>
        <v>4.9999999999999933E-2</v>
      </c>
      <c r="T42" s="279"/>
      <c r="U42" s="247">
        <v>2.1000000000000001E-2</v>
      </c>
      <c r="V42" s="279"/>
      <c r="W42" s="137">
        <v>-0.25700000000000001</v>
      </c>
      <c r="X42" s="319" t="e">
        <f>_xll.qlSimpleQuoteSetValue(F42,W42/100,Trigger)</f>
        <v>#N/A</v>
      </c>
      <c r="Y42" s="314"/>
    </row>
    <row r="43" spans="1:25" x14ac:dyDescent="0.2">
      <c r="A43" s="192"/>
      <c r="B43" s="201">
        <f t="shared" si="3"/>
        <v>9</v>
      </c>
      <c r="C43" s="201" t="str">
        <f t="shared" si="4"/>
        <v>x</v>
      </c>
      <c r="D43" s="201" t="str">
        <f t="shared" si="5"/>
        <v>21F</v>
      </c>
      <c r="E43" s="211" t="str">
        <f t="shared" si="10"/>
        <v>EUR9x21F_LCHQuote</v>
      </c>
      <c r="F43" s="201" t="str">
        <f>_xll.qlSimpleQuote(E43,,RateTickValue,Permanent,Trigger,ObjectOverwrite)</f>
        <v>EUR9x21F_LCHQuote#0003</v>
      </c>
      <c r="G43" s="257" t="str">
        <f>_xll.ohRangeRetrieveError(F43)</f>
        <v/>
      </c>
      <c r="H43" s="230"/>
      <c r="J43" s="313"/>
      <c r="K43" s="323">
        <v>9</v>
      </c>
      <c r="L43" s="323" t="s">
        <v>174</v>
      </c>
      <c r="M43" s="323" t="str">
        <f t="shared" si="9"/>
        <v>21F</v>
      </c>
      <c r="N43" s="99" t="str">
        <f t="shared" si="11"/>
        <v>EUR9x21F</v>
      </c>
      <c r="O43" s="213" t="str">
        <v>EUR9X12F=ICAP</v>
      </c>
      <c r="P43" s="247">
        <v>-0.28399999999999997</v>
      </c>
      <c r="Q43" s="247">
        <v>-0.23399999999999999</v>
      </c>
      <c r="R43" s="247">
        <f t="shared" si="2"/>
        <v>-0.25900000000000001</v>
      </c>
      <c r="S43" s="247">
        <f t="shared" si="7"/>
        <v>4.9999999999999933E-2</v>
      </c>
      <c r="T43" s="279"/>
      <c r="U43" s="247">
        <v>2.4999999999999998E-2</v>
      </c>
      <c r="V43" s="279"/>
      <c r="W43" s="137">
        <v>-0.25900000000000001</v>
      </c>
      <c r="X43" s="319" t="e">
        <f>_xll.qlSimpleQuoteSetValue(F43,W43/100,Trigger)</f>
        <v>#N/A</v>
      </c>
      <c r="Y43" s="314"/>
    </row>
    <row r="44" spans="1:25" x14ac:dyDescent="0.2">
      <c r="A44" s="192"/>
      <c r="B44" s="201">
        <f t="shared" si="3"/>
        <v>10</v>
      </c>
      <c r="C44" s="201" t="str">
        <f t="shared" si="4"/>
        <v>x</v>
      </c>
      <c r="D44" s="201" t="str">
        <f t="shared" si="5"/>
        <v>22F</v>
      </c>
      <c r="E44" s="211" t="str">
        <f t="shared" si="10"/>
        <v>EUR10x22F_LCHQuote</v>
      </c>
      <c r="F44" s="201" t="str">
        <f>_xll.qlSimpleQuote(E44,,RateTickValue,Permanent,Trigger,ObjectOverwrite)</f>
        <v>EUR10x22F_LCHQuote#0003</v>
      </c>
      <c r="G44" s="257" t="str">
        <f>_xll.ohRangeRetrieveError(F44)</f>
        <v/>
      </c>
      <c r="H44" s="230"/>
      <c r="J44" s="313"/>
      <c r="K44" s="323">
        <v>10</v>
      </c>
      <c r="L44" s="323" t="s">
        <v>174</v>
      </c>
      <c r="M44" s="323" t="str">
        <f t="shared" si="9"/>
        <v>22F</v>
      </c>
      <c r="N44" s="99" t="str">
        <f t="shared" si="11"/>
        <v>EUR10x22F</v>
      </c>
      <c r="O44" s="213" t="str">
        <v>EUR10X13F=ICAP</v>
      </c>
      <c r="P44" s="247">
        <v>-0.28300000000000003</v>
      </c>
      <c r="Q44" s="247">
        <v>-0.23300000000000001</v>
      </c>
      <c r="R44" s="247">
        <f t="shared" si="2"/>
        <v>-0.25800000000000001</v>
      </c>
      <c r="S44" s="247">
        <f t="shared" si="7"/>
        <v>5.0000000000000044E-2</v>
      </c>
      <c r="T44" s="279"/>
      <c r="U44" s="247">
        <v>0.03</v>
      </c>
      <c r="V44" s="279"/>
      <c r="W44" s="137">
        <v>-0.25800000000000001</v>
      </c>
      <c r="X44" s="319" t="e">
        <f>_xll.qlSimpleQuoteSetValue(F44,W44/100,Trigger)</f>
        <v>#N/A</v>
      </c>
      <c r="Y44" s="314"/>
    </row>
    <row r="45" spans="1:25" x14ac:dyDescent="0.2">
      <c r="A45" s="192"/>
      <c r="B45" s="201">
        <f t="shared" si="3"/>
        <v>11</v>
      </c>
      <c r="C45" s="201" t="str">
        <f t="shared" si="4"/>
        <v>x</v>
      </c>
      <c r="D45" s="201" t="str">
        <f t="shared" si="5"/>
        <v>23F</v>
      </c>
      <c r="E45" s="211" t="str">
        <f t="shared" si="10"/>
        <v>EUR11x23F_LCHQuote</v>
      </c>
      <c r="F45" s="201" t="str">
        <f>_xll.qlSimpleQuote(E45,,RateTickValue,Permanent,Trigger,ObjectOverwrite)</f>
        <v>EUR11x23F_LCHQuote#0003</v>
      </c>
      <c r="G45" s="257" t="str">
        <f>_xll.ohRangeRetrieveError(F45)</f>
        <v/>
      </c>
      <c r="H45" s="230"/>
      <c r="J45" s="313"/>
      <c r="K45" s="323">
        <v>11</v>
      </c>
      <c r="L45" s="323" t="s">
        <v>174</v>
      </c>
      <c r="M45" s="323" t="str">
        <f t="shared" si="9"/>
        <v>23F</v>
      </c>
      <c r="N45" s="99" t="str">
        <f t="shared" si="11"/>
        <v>EUR11x23F</v>
      </c>
      <c r="O45" s="213" t="str">
        <v>EUR11X14F=ICAP</v>
      </c>
      <c r="P45" s="247">
        <v>-0.28300000000000003</v>
      </c>
      <c r="Q45" s="247">
        <v>-0.23300000000000001</v>
      </c>
      <c r="R45" s="247">
        <f t="shared" si="2"/>
        <v>-0.25800000000000001</v>
      </c>
      <c r="S45" s="247">
        <f t="shared" si="7"/>
        <v>5.0000000000000044E-2</v>
      </c>
      <c r="T45" s="279"/>
      <c r="U45" s="247">
        <v>3.6000000000000004E-2</v>
      </c>
      <c r="V45" s="279"/>
      <c r="W45" s="137">
        <v>-0.25800000000000001</v>
      </c>
      <c r="X45" s="319" t="e">
        <f>_xll.qlSimpleQuoteSetValue(F45,W45/100,Trigger)</f>
        <v>#N/A</v>
      </c>
      <c r="Y45" s="314"/>
    </row>
    <row r="46" spans="1:25" x14ac:dyDescent="0.2">
      <c r="A46" s="192"/>
      <c r="B46" s="201">
        <f t="shared" si="3"/>
        <v>12</v>
      </c>
      <c r="C46" s="201" t="str">
        <f t="shared" si="4"/>
        <v>x</v>
      </c>
      <c r="D46" s="201" t="str">
        <f t="shared" si="5"/>
        <v>24F</v>
      </c>
      <c r="E46" s="211" t="str">
        <f t="shared" si="10"/>
        <v>EUR12x24F_LCHQuote</v>
      </c>
      <c r="F46" s="201" t="str">
        <f>_xll.qlSimpleQuote(E46,,RateTickValue,Permanent,Trigger,ObjectOverwrite)</f>
        <v>EUR12x24F_LCHQuote#0003</v>
      </c>
      <c r="G46" s="257" t="str">
        <f>_xll.ohRangeRetrieveError(F46)</f>
        <v/>
      </c>
      <c r="H46" s="230"/>
      <c r="J46" s="313"/>
      <c r="K46" s="323">
        <v>12</v>
      </c>
      <c r="L46" s="323" t="s">
        <v>174</v>
      </c>
      <c r="M46" s="323" t="str">
        <f t="shared" si="9"/>
        <v>24F</v>
      </c>
      <c r="N46" s="99" t="str">
        <f t="shared" si="11"/>
        <v>EUR12x24F</v>
      </c>
      <c r="O46" s="213" t="str">
        <v>EUR12X15F=ICAP</v>
      </c>
      <c r="P46" s="247">
        <v>-0.28199999999999997</v>
      </c>
      <c r="Q46" s="247">
        <v>-0.23199999999999998</v>
      </c>
      <c r="R46" s="247">
        <f t="shared" si="2"/>
        <v>-0.25700000000000001</v>
      </c>
      <c r="S46" s="247">
        <f t="shared" si="7"/>
        <v>4.9999999999999933E-2</v>
      </c>
      <c r="T46" s="279"/>
      <c r="U46" s="247">
        <v>4.4999999999999998E-2</v>
      </c>
      <c r="V46" s="279"/>
      <c r="W46" s="137">
        <v>-0.25700000000000001</v>
      </c>
      <c r="X46" s="319" t="e">
        <f>_xll.qlSimpleQuoteSetValue(F46,W46/100,Trigger)</f>
        <v>#N/A</v>
      </c>
      <c r="Y46" s="314"/>
    </row>
    <row r="47" spans="1:25" x14ac:dyDescent="0.2">
      <c r="A47" s="192"/>
      <c r="B47" s="201">
        <f t="shared" si="3"/>
        <v>13</v>
      </c>
      <c r="C47" s="201" t="str">
        <f t="shared" si="4"/>
        <v>x</v>
      </c>
      <c r="D47" s="201" t="str">
        <f t="shared" si="5"/>
        <v>25F</v>
      </c>
      <c r="E47" s="211" t="str">
        <f t="shared" si="10"/>
        <v>EUR13x25F_LCHQuote</v>
      </c>
      <c r="F47" s="201" t="str">
        <f>_xll.qlSimpleQuote(E47,,RateTickValue,Permanent,Trigger,ObjectOverwrite)</f>
        <v>EUR13x25F_LCHQuote#0003</v>
      </c>
      <c r="G47" s="257" t="str">
        <f>_xll.ohRangeRetrieveError(F47)</f>
        <v/>
      </c>
      <c r="H47" s="230"/>
      <c r="J47" s="313"/>
      <c r="K47" s="323">
        <v>13</v>
      </c>
      <c r="L47" s="323" t="s">
        <v>174</v>
      </c>
      <c r="M47" s="323" t="str">
        <f t="shared" si="9"/>
        <v>25F</v>
      </c>
      <c r="N47" s="99" t="str">
        <f t="shared" si="11"/>
        <v>EUR13x25F</v>
      </c>
      <c r="O47" s="213" t="str">
        <v>EUR1X7F=ICAP</v>
      </c>
      <c r="P47" s="247">
        <v>-0.14699999999999999</v>
      </c>
      <c r="Q47" s="247">
        <v>-9.7000000000000003E-2</v>
      </c>
      <c r="R47" s="247">
        <f t="shared" si="2"/>
        <v>-0.122</v>
      </c>
      <c r="S47" s="247">
        <f t="shared" si="7"/>
        <v>4.9999999999999989E-2</v>
      </c>
      <c r="T47" s="279"/>
      <c r="U47" s="247" t="e">
        <v>#NUM!</v>
      </c>
      <c r="V47" s="279"/>
      <c r="W47" s="137">
        <v>-0.122</v>
      </c>
      <c r="X47" s="319" t="e">
        <f>_xll.qlSimpleQuoteSetValue(F47,W47/100,Trigger)</f>
        <v>#N/A</v>
      </c>
      <c r="Y47" s="314"/>
    </row>
    <row r="48" spans="1:25" x14ac:dyDescent="0.2">
      <c r="A48" s="192"/>
      <c r="B48" s="201">
        <f t="shared" si="3"/>
        <v>14</v>
      </c>
      <c r="C48" s="201" t="str">
        <f t="shared" si="4"/>
        <v>x</v>
      </c>
      <c r="D48" s="201" t="str">
        <f t="shared" si="5"/>
        <v>26F</v>
      </c>
      <c r="E48" s="211" t="str">
        <f t="shared" si="10"/>
        <v>EUR14x26F_LCHQuote</v>
      </c>
      <c r="F48" s="201" t="str">
        <f>_xll.qlSimpleQuote(E48,,RateTickValue,Permanent,Trigger,ObjectOverwrite)</f>
        <v>EUR14x26F_LCHQuote#0003</v>
      </c>
      <c r="G48" s="257" t="str">
        <f>_xll.ohRangeRetrieveError(F48)</f>
        <v/>
      </c>
      <c r="H48" s="230"/>
      <c r="J48" s="313"/>
      <c r="K48" s="323">
        <v>14</v>
      </c>
      <c r="L48" s="323" t="s">
        <v>174</v>
      </c>
      <c r="M48" s="323" t="str">
        <f t="shared" si="9"/>
        <v>26F</v>
      </c>
      <c r="N48" s="99" t="str">
        <f t="shared" si="11"/>
        <v>EUR14x26F</v>
      </c>
      <c r="O48" s="213" t="str">
        <v>EUR2X8F=ICAP</v>
      </c>
      <c r="P48" s="247">
        <v>-0.16</v>
      </c>
      <c r="Q48" s="247">
        <v>-0.11000000000000001</v>
      </c>
      <c r="R48" s="247">
        <f t="shared" si="2"/>
        <v>-0.13500000000000001</v>
      </c>
      <c r="S48" s="247">
        <f t="shared" si="7"/>
        <v>4.9999999999999989E-2</v>
      </c>
      <c r="T48" s="279"/>
      <c r="U48" s="247" t="e">
        <v>#NUM!</v>
      </c>
      <c r="V48" s="279"/>
      <c r="W48" s="137">
        <v>-0.13500000000000001</v>
      </c>
      <c r="X48" s="319" t="e">
        <f>_xll.qlSimpleQuoteSetValue(F48,W48/100,Trigger)</f>
        <v>#N/A</v>
      </c>
      <c r="Y48" s="314"/>
    </row>
    <row r="49" spans="1:25" x14ac:dyDescent="0.2">
      <c r="A49" s="192"/>
      <c r="B49" s="201">
        <f t="shared" si="3"/>
        <v>15</v>
      </c>
      <c r="C49" s="201" t="str">
        <f t="shared" si="4"/>
        <v>x</v>
      </c>
      <c r="D49" s="201" t="str">
        <f t="shared" si="5"/>
        <v>27F</v>
      </c>
      <c r="E49" s="211" t="str">
        <f t="shared" si="10"/>
        <v>EUR15x27F_LCHQuote</v>
      </c>
      <c r="F49" s="201" t="str">
        <f>_xll.qlSimpleQuote(E49,,RateTickValue,Permanent,Trigger,ObjectOverwrite)</f>
        <v>EUR15x27F_LCHQuote#0003</v>
      </c>
      <c r="G49" s="257" t="str">
        <f>_xll.ohRangeRetrieveError(F49)</f>
        <v/>
      </c>
      <c r="H49" s="230"/>
      <c r="J49" s="313"/>
      <c r="K49" s="323">
        <v>15</v>
      </c>
      <c r="L49" s="323" t="s">
        <v>174</v>
      </c>
      <c r="M49" s="323" t="str">
        <f t="shared" si="9"/>
        <v>27F</v>
      </c>
      <c r="N49" s="99" t="str">
        <f t="shared" si="11"/>
        <v>EUR15x27F</v>
      </c>
      <c r="O49" s="213" t="str">
        <v>EUR3X9F=ICAP</v>
      </c>
      <c r="P49" s="247">
        <v>-0.16999999999999998</v>
      </c>
      <c r="Q49" s="247">
        <v>-0.12</v>
      </c>
      <c r="R49" s="247">
        <f t="shared" si="2"/>
        <v>-0.14499999999999999</v>
      </c>
      <c r="S49" s="247">
        <f t="shared" si="7"/>
        <v>4.9999999999999989E-2</v>
      </c>
      <c r="T49" s="279"/>
      <c r="U49" s="247">
        <v>7.9000000000000001E-2</v>
      </c>
      <c r="V49" s="279"/>
      <c r="W49" s="137">
        <v>-0.14499999999999999</v>
      </c>
      <c r="X49" s="319" t="e">
        <f>_xll.qlSimpleQuoteSetValue(F49,W49/100,Trigger)</f>
        <v>#N/A</v>
      </c>
      <c r="Y49" s="314"/>
    </row>
    <row r="50" spans="1:25" x14ac:dyDescent="0.2">
      <c r="A50" s="192"/>
      <c r="B50" s="201">
        <f t="shared" si="3"/>
        <v>16</v>
      </c>
      <c r="C50" s="201" t="str">
        <f t="shared" si="4"/>
        <v>x</v>
      </c>
      <c r="D50" s="201" t="str">
        <f t="shared" si="5"/>
        <v>28F</v>
      </c>
      <c r="E50" s="211" t="str">
        <f t="shared" si="10"/>
        <v>EUR16x28F_LCHQuote</v>
      </c>
      <c r="F50" s="201" t="str">
        <f>_xll.qlSimpleQuote(E50,,RateTickValue,Permanent,Trigger,ObjectOverwrite)</f>
        <v>EUR16x28F_LCHQuote#0003</v>
      </c>
      <c r="G50" s="257" t="str">
        <f>_xll.ohRangeRetrieveError(F50)</f>
        <v/>
      </c>
      <c r="H50" s="230"/>
      <c r="J50" s="313"/>
      <c r="K50" s="323">
        <v>16</v>
      </c>
      <c r="L50" s="323" t="s">
        <v>174</v>
      </c>
      <c r="M50" s="323" t="str">
        <f t="shared" si="9"/>
        <v>28F</v>
      </c>
      <c r="N50" s="99" t="str">
        <f t="shared" si="11"/>
        <v>EUR16x28F</v>
      </c>
      <c r="O50" s="213" t="str">
        <v>EUR4X10F=ICAP</v>
      </c>
      <c r="P50" s="247">
        <v>-0.17699999999999999</v>
      </c>
      <c r="Q50" s="247">
        <v>-0.127</v>
      </c>
      <c r="R50" s="247">
        <f t="shared" si="2"/>
        <v>-0.152</v>
      </c>
      <c r="S50" s="247">
        <f t="shared" si="7"/>
        <v>4.9999999999999989E-2</v>
      </c>
      <c r="T50" s="279"/>
      <c r="U50" s="247">
        <v>8.8999999999999996E-2</v>
      </c>
      <c r="V50" s="279"/>
      <c r="W50" s="137">
        <v>-0.152</v>
      </c>
      <c r="X50" s="319" t="e">
        <f>_xll.qlSimpleQuoteSetValue(F50,W50/100,Trigger)</f>
        <v>#N/A</v>
      </c>
      <c r="Y50" s="314"/>
    </row>
    <row r="51" spans="1:25" x14ac:dyDescent="0.2">
      <c r="A51" s="192"/>
      <c r="B51" s="201">
        <f t="shared" si="3"/>
        <v>17</v>
      </c>
      <c r="C51" s="201" t="str">
        <f t="shared" si="4"/>
        <v>x</v>
      </c>
      <c r="D51" s="201" t="str">
        <f t="shared" si="5"/>
        <v>29F</v>
      </c>
      <c r="E51" s="211" t="str">
        <f t="shared" si="10"/>
        <v>EUR17x29F_LCHQuote</v>
      </c>
      <c r="F51" s="201" t="str">
        <f>_xll.qlSimpleQuote(E51,,RateTickValue,Permanent,Trigger,ObjectOverwrite)</f>
        <v>EUR17x29F_LCHQuote#0003</v>
      </c>
      <c r="G51" s="257" t="str">
        <f>_xll.ohRangeRetrieveError(F51)</f>
        <v/>
      </c>
      <c r="H51" s="230"/>
      <c r="J51" s="313"/>
      <c r="K51" s="323">
        <v>17</v>
      </c>
      <c r="L51" s="323" t="s">
        <v>174</v>
      </c>
      <c r="M51" s="323" t="str">
        <f t="shared" si="9"/>
        <v>29F</v>
      </c>
      <c r="N51" s="99" t="str">
        <f t="shared" si="11"/>
        <v>EUR17x29F</v>
      </c>
      <c r="O51" s="213" t="str">
        <v>EUR5X11F=ICAP</v>
      </c>
      <c r="P51" s="247">
        <v>-0.18</v>
      </c>
      <c r="Q51" s="247">
        <v>-0.13</v>
      </c>
      <c r="R51" s="247">
        <f t="shared" si="2"/>
        <v>-0.155</v>
      </c>
      <c r="S51" s="247">
        <f t="shared" si="7"/>
        <v>4.9999999999999989E-2</v>
      </c>
      <c r="T51" s="279"/>
      <c r="U51" s="247">
        <v>0.10299999999999999</v>
      </c>
      <c r="V51" s="279"/>
      <c r="W51" s="137">
        <v>-0.155</v>
      </c>
      <c r="X51" s="319" t="e">
        <f>_xll.qlSimpleQuoteSetValue(F51,W51/100,Trigger)</f>
        <v>#N/A</v>
      </c>
      <c r="Y51" s="314"/>
    </row>
    <row r="52" spans="1:25" x14ac:dyDescent="0.2">
      <c r="A52" s="192"/>
      <c r="B52" s="201">
        <f t="shared" si="3"/>
        <v>18</v>
      </c>
      <c r="C52" s="201" t="str">
        <f t="shared" si="4"/>
        <v>x</v>
      </c>
      <c r="D52" s="201" t="str">
        <f t="shared" si="5"/>
        <v>30F</v>
      </c>
      <c r="E52" s="211" t="str">
        <f t="shared" si="10"/>
        <v>EUR18x30F_LCHQuote</v>
      </c>
      <c r="F52" s="201" t="str">
        <f>_xll.qlSimpleQuote(E52,,RateTickValue,Permanent,Trigger,ObjectOverwrite)</f>
        <v>EUR18x30F_LCHQuote#0003</v>
      </c>
      <c r="G52" s="257" t="str">
        <f>_xll.ohRangeRetrieveError(F52)</f>
        <v/>
      </c>
      <c r="H52" s="230"/>
      <c r="J52" s="313"/>
      <c r="K52" s="323">
        <v>18</v>
      </c>
      <c r="L52" s="323" t="s">
        <v>174</v>
      </c>
      <c r="M52" s="323" t="str">
        <f t="shared" si="9"/>
        <v>30F</v>
      </c>
      <c r="N52" s="99" t="str">
        <f t="shared" si="11"/>
        <v>EUR18x30F</v>
      </c>
      <c r="O52" s="213" t="str">
        <v>EUR6X12F=ICAP</v>
      </c>
      <c r="P52" s="247">
        <v>-0.184</v>
      </c>
      <c r="Q52" s="247">
        <v>-0.13399999999999998</v>
      </c>
      <c r="R52" s="247">
        <f t="shared" si="2"/>
        <v>-0.15899999999999997</v>
      </c>
      <c r="S52" s="247">
        <f t="shared" si="7"/>
        <v>5.0000000000000044E-2</v>
      </c>
      <c r="T52" s="279"/>
      <c r="U52" s="247">
        <v>0.11600000000000001</v>
      </c>
      <c r="V52" s="279"/>
      <c r="W52" s="137">
        <v>-0.15899999999999997</v>
      </c>
      <c r="X52" s="319" t="e">
        <f>_xll.qlSimpleQuoteSetValue(F52,W52/100,Trigger)</f>
        <v>#N/A</v>
      </c>
      <c r="Y52" s="314"/>
    </row>
    <row r="53" spans="1:25" x14ac:dyDescent="0.2">
      <c r="A53" s="192"/>
      <c r="B53" s="201">
        <f t="shared" si="3"/>
        <v>19</v>
      </c>
      <c r="C53" s="201" t="str">
        <f t="shared" si="4"/>
        <v>x</v>
      </c>
      <c r="D53" s="201" t="str">
        <f t="shared" si="5"/>
        <v>31F</v>
      </c>
      <c r="E53" s="211" t="str">
        <f t="shared" si="10"/>
        <v>EUR19x31F_LCHQuote</v>
      </c>
      <c r="F53" s="201" t="str">
        <f>_xll.qlSimpleQuote(E53,,RateTickValue,Permanent,Trigger,ObjectOverwrite)</f>
        <v>EUR19x31F_LCHQuote#0003</v>
      </c>
      <c r="G53" s="257" t="str">
        <f>_xll.ohRangeRetrieveError(F53)</f>
        <v/>
      </c>
      <c r="H53" s="230"/>
      <c r="J53" s="313"/>
      <c r="K53" s="323">
        <v>19</v>
      </c>
      <c r="L53" s="323" t="s">
        <v>174</v>
      </c>
      <c r="M53" s="323" t="str">
        <f t="shared" si="9"/>
        <v>31F</v>
      </c>
      <c r="N53" s="99" t="str">
        <f t="shared" si="11"/>
        <v>EUR19x31F</v>
      </c>
      <c r="O53" s="213" t="str">
        <v>EUR7X13F=ICAP</v>
      </c>
      <c r="P53" s="247">
        <v>-0.184</v>
      </c>
      <c r="Q53" s="247">
        <v>-0.13399999999999998</v>
      </c>
      <c r="R53" s="247">
        <f t="shared" si="2"/>
        <v>-0.15899999999999997</v>
      </c>
      <c r="S53" s="247">
        <f t="shared" si="7"/>
        <v>5.0000000000000044E-2</v>
      </c>
      <c r="T53" s="279"/>
      <c r="U53" s="247">
        <v>0.13100000000000001</v>
      </c>
      <c r="V53" s="279"/>
      <c r="W53" s="137">
        <v>-0.15899999999999997</v>
      </c>
      <c r="X53" s="319" t="e">
        <f>_xll.qlSimpleQuoteSetValue(F53,W53/100,Trigger)</f>
        <v>#N/A</v>
      </c>
      <c r="Y53" s="314"/>
    </row>
    <row r="54" spans="1:25" x14ac:dyDescent="0.2">
      <c r="A54" s="192"/>
      <c r="B54" s="201">
        <f t="shared" si="3"/>
        <v>20</v>
      </c>
      <c r="C54" s="201" t="str">
        <f t="shared" si="4"/>
        <v>x</v>
      </c>
      <c r="D54" s="201" t="str">
        <f t="shared" si="5"/>
        <v>32F</v>
      </c>
      <c r="E54" s="211" t="str">
        <f t="shared" si="10"/>
        <v>EUR20x32F_LCHQuote</v>
      </c>
      <c r="F54" s="201" t="str">
        <f>_xll.qlSimpleQuote(E54,,RateTickValue,Permanent,Trigger,ObjectOverwrite)</f>
        <v>EUR20x32F_LCHQuote#0003</v>
      </c>
      <c r="G54" s="257" t="str">
        <f>_xll.ohRangeRetrieveError(F54)</f>
        <v/>
      </c>
      <c r="H54" s="230"/>
      <c r="J54" s="313"/>
      <c r="K54" s="323">
        <v>20</v>
      </c>
      <c r="L54" s="323" t="s">
        <v>174</v>
      </c>
      <c r="M54" s="323" t="str">
        <f t="shared" si="9"/>
        <v>32F</v>
      </c>
      <c r="N54" s="99" t="str">
        <f t="shared" si="11"/>
        <v>EUR20x32F</v>
      </c>
      <c r="O54" s="213" t="str">
        <v>EUR8X14F=ICAP</v>
      </c>
      <c r="P54" s="247">
        <v>-0.185</v>
      </c>
      <c r="Q54" s="247">
        <v>-0.13500000000000001</v>
      </c>
      <c r="R54" s="247">
        <f t="shared" si="2"/>
        <v>-0.16</v>
      </c>
      <c r="S54" s="247">
        <f t="shared" si="7"/>
        <v>4.9999999999999989E-2</v>
      </c>
      <c r="T54" s="279"/>
      <c r="U54" s="247">
        <v>0.14700000000000002</v>
      </c>
      <c r="V54" s="279"/>
      <c r="W54" s="137">
        <v>-0.16</v>
      </c>
      <c r="X54" s="319" t="e">
        <f>_xll.qlSimpleQuoteSetValue(F54,W54/100,Trigger)</f>
        <v>#N/A</v>
      </c>
      <c r="Y54" s="314"/>
    </row>
    <row r="55" spans="1:25" x14ac:dyDescent="0.2">
      <c r="A55" s="192"/>
      <c r="B55" s="201">
        <f t="shared" si="3"/>
        <v>21</v>
      </c>
      <c r="C55" s="201" t="str">
        <f t="shared" si="4"/>
        <v>x</v>
      </c>
      <c r="D55" s="201" t="str">
        <f t="shared" si="5"/>
        <v>33F</v>
      </c>
      <c r="E55" s="211" t="str">
        <f t="shared" si="10"/>
        <v>EUR21x33F_LCHQuote</v>
      </c>
      <c r="F55" s="201" t="str">
        <f>_xll.qlSimpleQuote(E55,,RateTickValue,Permanent,Trigger,ObjectOverwrite)</f>
        <v>EUR21x33F_LCHQuote#0003</v>
      </c>
      <c r="G55" s="257" t="str">
        <f>_xll.ohRangeRetrieveError(F55)</f>
        <v/>
      </c>
      <c r="H55" s="230"/>
      <c r="J55" s="313"/>
      <c r="K55" s="323">
        <v>21</v>
      </c>
      <c r="L55" s="323" t="s">
        <v>174</v>
      </c>
      <c r="M55" s="323" t="str">
        <f t="shared" si="9"/>
        <v>33F</v>
      </c>
      <c r="N55" s="99" t="str">
        <f t="shared" si="11"/>
        <v>EUR21x33F</v>
      </c>
      <c r="O55" s="213" t="str">
        <v>EUR9X15F=ICAP</v>
      </c>
      <c r="P55" s="247">
        <v>-0.186</v>
      </c>
      <c r="Q55" s="247">
        <v>-0.13599999999999998</v>
      </c>
      <c r="R55" s="247">
        <f t="shared" si="2"/>
        <v>-0.16099999999999998</v>
      </c>
      <c r="S55" s="247">
        <f t="shared" si="7"/>
        <v>5.0000000000000044E-2</v>
      </c>
      <c r="T55" s="279"/>
      <c r="U55" s="247">
        <v>0.16499999999999998</v>
      </c>
      <c r="V55" s="279"/>
      <c r="W55" s="137">
        <v>-0.16099999999999998</v>
      </c>
      <c r="X55" s="319" t="e">
        <f>_xll.qlSimpleQuoteSetValue(F55,W55/100,Trigger)</f>
        <v>#N/A</v>
      </c>
      <c r="Y55" s="314"/>
    </row>
    <row r="56" spans="1:25" x14ac:dyDescent="0.2">
      <c r="A56" s="192"/>
      <c r="B56" s="201">
        <f t="shared" si="3"/>
        <v>22</v>
      </c>
      <c r="C56" s="201" t="str">
        <f t="shared" si="4"/>
        <v>x</v>
      </c>
      <c r="D56" s="201" t="str">
        <f t="shared" si="5"/>
        <v>34F</v>
      </c>
      <c r="E56" s="211" t="str">
        <f t="shared" si="10"/>
        <v>EUR22x34F_LCHQuote</v>
      </c>
      <c r="F56" s="201" t="str">
        <f>_xll.qlSimpleQuote(E56,,RateTickValue,Permanent,Trigger,ObjectOverwrite)</f>
        <v>EUR22x34F_LCHQuote#0003</v>
      </c>
      <c r="G56" s="257" t="str">
        <f>_xll.ohRangeRetrieveError(F56)</f>
        <v/>
      </c>
      <c r="H56" s="230"/>
      <c r="J56" s="313"/>
      <c r="K56" s="323">
        <v>22</v>
      </c>
      <c r="L56" s="323" t="s">
        <v>174</v>
      </c>
      <c r="M56" s="323" t="str">
        <f t="shared" si="9"/>
        <v>34F</v>
      </c>
      <c r="N56" s="99" t="str">
        <f t="shared" si="11"/>
        <v>EUR22x34F</v>
      </c>
      <c r="O56" s="213" t="str">
        <v>EUR10X16F=ICAP</v>
      </c>
      <c r="P56" s="247">
        <v>-0.184</v>
      </c>
      <c r="Q56" s="247">
        <v>-0.13399999999999998</v>
      </c>
      <c r="R56" s="247">
        <f t="shared" si="2"/>
        <v>-0.15899999999999997</v>
      </c>
      <c r="S56" s="247">
        <f t="shared" si="7"/>
        <v>5.0000000000000044E-2</v>
      </c>
      <c r="T56" s="279"/>
      <c r="U56" s="247" t="e">
        <v>#NUM!</v>
      </c>
      <c r="V56" s="279"/>
      <c r="W56" s="137">
        <v>-0.15899999999999997</v>
      </c>
      <c r="X56" s="319" t="e">
        <f>_xll.qlSimpleQuoteSetValue(F56,W56/100,Trigger)</f>
        <v>#N/A</v>
      </c>
      <c r="Y56" s="314"/>
    </row>
    <row r="57" spans="1:25" x14ac:dyDescent="0.2">
      <c r="A57" s="192"/>
      <c r="B57" s="201">
        <f t="shared" si="3"/>
        <v>23</v>
      </c>
      <c r="C57" s="201" t="str">
        <f t="shared" si="4"/>
        <v>x</v>
      </c>
      <c r="D57" s="201" t="str">
        <f t="shared" si="5"/>
        <v>35F</v>
      </c>
      <c r="E57" s="211" t="str">
        <f t="shared" si="10"/>
        <v>EUR23x35F_LCHQuote</v>
      </c>
      <c r="F57" s="201" t="str">
        <f>_xll.qlSimpleQuote(E57,,RateTickValue,Permanent,Trigger,ObjectOverwrite)</f>
        <v>EUR23x35F_LCHQuote#0003</v>
      </c>
      <c r="G57" s="257" t="str">
        <f>_xll.ohRangeRetrieveError(F57)</f>
        <v/>
      </c>
      <c r="H57" s="230"/>
      <c r="J57" s="313"/>
      <c r="K57" s="323">
        <v>23</v>
      </c>
      <c r="L57" s="323" t="s">
        <v>174</v>
      </c>
      <c r="M57" s="323" t="str">
        <f t="shared" si="9"/>
        <v>35F</v>
      </c>
      <c r="N57" s="99" t="str">
        <f t="shared" si="11"/>
        <v>EUR23x35F</v>
      </c>
      <c r="O57" s="213" t="str">
        <v>EUR11X17F=ICAP</v>
      </c>
      <c r="P57" s="247">
        <v>-0.18099999999999999</v>
      </c>
      <c r="Q57" s="247">
        <v>-0.13100000000000001</v>
      </c>
      <c r="R57" s="247">
        <f t="shared" si="2"/>
        <v>-0.156</v>
      </c>
      <c r="S57" s="247">
        <f t="shared" si="7"/>
        <v>4.9999999999999989E-2</v>
      </c>
      <c r="T57" s="279"/>
      <c r="U57" s="247" t="e">
        <v>#NUM!</v>
      </c>
      <c r="V57" s="279"/>
      <c r="W57" s="137">
        <v>-0.156</v>
      </c>
      <c r="X57" s="319" t="e">
        <f>_xll.qlSimpleQuoteSetValue(F57,W57/100,Trigger)</f>
        <v>#N/A</v>
      </c>
      <c r="Y57" s="314"/>
    </row>
    <row r="58" spans="1:25" x14ac:dyDescent="0.2">
      <c r="A58" s="192"/>
      <c r="B58" s="202">
        <f t="shared" si="3"/>
        <v>24</v>
      </c>
      <c r="C58" s="202" t="str">
        <f t="shared" si="4"/>
        <v>x</v>
      </c>
      <c r="D58" s="202" t="str">
        <f t="shared" si="5"/>
        <v>36F</v>
      </c>
      <c r="E58" s="212" t="str">
        <f t="shared" si="10"/>
        <v>EUR24x36F_LCHQuote</v>
      </c>
      <c r="F58" s="202" t="str">
        <f>_xll.qlSimpleQuote(E58,,RateTickValue,Permanent,Trigger,ObjectOverwrite)</f>
        <v>EUR24x36F_LCHQuote#0003</v>
      </c>
      <c r="G58" s="258" t="str">
        <f>_xll.ohRangeRetrieveError(F58)</f>
        <v/>
      </c>
      <c r="H58" s="230"/>
      <c r="J58" s="313"/>
      <c r="K58" s="324">
        <v>24</v>
      </c>
      <c r="L58" s="324" t="s">
        <v>174</v>
      </c>
      <c r="M58" s="324" t="str">
        <f t="shared" si="9"/>
        <v>36F</v>
      </c>
      <c r="N58" s="99" t="str">
        <f t="shared" si="11"/>
        <v>EUR24x36F</v>
      </c>
      <c r="O58" s="213" t="str">
        <v>EUR12X18F=ICAP</v>
      </c>
      <c r="P58" s="247">
        <v>-0.17699999999999999</v>
      </c>
      <c r="Q58" s="247">
        <v>-0.127</v>
      </c>
      <c r="R58" s="247">
        <f t="shared" si="2"/>
        <v>-0.152</v>
      </c>
      <c r="S58" s="249">
        <f t="shared" si="7"/>
        <v>4.9999999999999989E-2</v>
      </c>
      <c r="T58" s="279"/>
      <c r="U58" s="247" t="e">
        <v>#NUM!</v>
      </c>
      <c r="V58" s="279"/>
      <c r="W58" s="137">
        <v>-0.152</v>
      </c>
      <c r="X58" s="319" t="e">
        <f>_xll.qlSimpleQuoteSetValue(F58,W58/100,Trigger)</f>
        <v>#N/A</v>
      </c>
      <c r="Y58" s="314"/>
    </row>
    <row r="59" spans="1:25" x14ac:dyDescent="0.2">
      <c r="A59" s="231"/>
      <c r="B59" s="232"/>
      <c r="C59" s="232"/>
      <c r="D59" s="232"/>
      <c r="E59" s="232"/>
      <c r="F59" s="233"/>
      <c r="G59" s="233"/>
      <c r="H59" s="234"/>
      <c r="J59" s="315"/>
      <c r="K59" s="316"/>
      <c r="L59" s="316"/>
      <c r="M59" s="316"/>
      <c r="N59" s="316"/>
      <c r="O59" s="316"/>
      <c r="P59" s="316"/>
      <c r="Q59" s="316"/>
      <c r="R59" s="316"/>
      <c r="S59" s="309"/>
      <c r="T59" s="309"/>
      <c r="U59" s="316"/>
      <c r="V59" s="309"/>
      <c r="W59" s="316"/>
      <c r="X59" s="316"/>
      <c r="Y59" s="317"/>
    </row>
  </sheetData>
  <dataValidations count="1">
    <dataValidation type="list" showInputMessage="1" showErrorMessage="1" sqref="P2:R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5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24"/>
      <c r="B1" s="83"/>
      <c r="C1" s="83"/>
      <c r="D1" s="83"/>
      <c r="E1" s="83"/>
      <c r="F1" s="83"/>
      <c r="G1" s="83"/>
      <c r="H1" s="84"/>
      <c r="J1" s="220" t="s">
        <v>76</v>
      </c>
      <c r="K1" s="191"/>
      <c r="L1" s="191"/>
      <c r="M1" s="191"/>
      <c r="N1" s="191"/>
      <c r="O1" s="191" t="str">
        <f>VLOOKUP(J1,AreaTable,2,FALSE)</f>
        <v>ICAP</v>
      </c>
      <c r="P1" s="191"/>
      <c r="Q1" s="191"/>
      <c r="R1" s="191"/>
      <c r="S1" s="191"/>
      <c r="T1" s="191"/>
      <c r="U1" s="191"/>
      <c r="V1" s="191"/>
      <c r="W1" s="191"/>
      <c r="X1" s="191"/>
      <c r="Y1" s="228"/>
    </row>
    <row r="2" spans="1:25" ht="11.25" customHeight="1" x14ac:dyDescent="0.2">
      <c r="A2" s="85"/>
      <c r="B2" s="188"/>
      <c r="C2" s="188"/>
      <c r="D2" s="188"/>
      <c r="E2" s="188"/>
      <c r="F2" s="188"/>
      <c r="G2" s="188"/>
      <c r="H2" s="226"/>
      <c r="J2" s="229"/>
      <c r="K2" s="187"/>
      <c r="L2" s="187"/>
      <c r="M2" s="187"/>
      <c r="N2" s="187"/>
      <c r="O2" s="275" t="s">
        <v>206</v>
      </c>
      <c r="P2" s="187"/>
      <c r="Q2" s="187"/>
      <c r="R2" s="187"/>
      <c r="S2" s="187"/>
      <c r="T2" s="190"/>
      <c r="U2" s="190"/>
      <c r="V2" s="190"/>
      <c r="W2" s="190"/>
      <c r="X2" s="209">
        <f>_xll.ohTrigger(X5:X40)</f>
        <v>18</v>
      </c>
      <c r="Y2" s="230"/>
    </row>
    <row r="3" spans="1:25" ht="11.25" customHeight="1" x14ac:dyDescent="0.2">
      <c r="A3" s="222"/>
      <c r="B3" s="162"/>
      <c r="C3" s="162"/>
      <c r="D3" s="279"/>
      <c r="E3" s="279"/>
      <c r="F3" s="188"/>
      <c r="G3" s="188"/>
      <c r="H3" s="325"/>
      <c r="J3" s="192"/>
      <c r="K3" s="190"/>
      <c r="L3" s="190"/>
      <c r="M3" s="187"/>
      <c r="N3" s="187"/>
      <c r="O3" s="187"/>
      <c r="P3" s="187"/>
      <c r="Q3" s="187"/>
      <c r="R3" s="187"/>
      <c r="S3" s="187"/>
      <c r="T3" s="190"/>
      <c r="U3" s="190"/>
      <c r="V3" s="190"/>
      <c r="W3" s="187"/>
      <c r="X3" s="188"/>
      <c r="Y3" s="193"/>
    </row>
    <row r="4" spans="1:25" ht="21" customHeight="1" x14ac:dyDescent="0.2">
      <c r="A4" s="229"/>
      <c r="B4" s="225" t="s">
        <v>20</v>
      </c>
      <c r="C4" s="290"/>
      <c r="D4" s="290"/>
      <c r="E4" s="225" t="s">
        <v>148</v>
      </c>
      <c r="F4" s="225" t="s">
        <v>160</v>
      </c>
      <c r="G4" s="225" t="s">
        <v>159</v>
      </c>
      <c r="H4" s="230"/>
      <c r="J4" s="192"/>
      <c r="K4" s="275"/>
      <c r="L4" s="275"/>
      <c r="M4" s="275"/>
      <c r="N4" s="236" t="s">
        <v>128</v>
      </c>
      <c r="O4" s="237" t="str">
        <f>_xll.RData(O5:O40,P4:Q4,,ReutersRtMode,,P5)</f>
        <v>Updated at 18:30:33</v>
      </c>
      <c r="P4" s="238" t="s">
        <v>108</v>
      </c>
      <c r="Q4" s="238" t="s">
        <v>88</v>
      </c>
      <c r="R4" s="239" t="s">
        <v>175</v>
      </c>
      <c r="S4" s="198" t="s">
        <v>157</v>
      </c>
      <c r="T4" s="190"/>
      <c r="U4" s="197" t="s">
        <v>106</v>
      </c>
      <c r="V4" s="190"/>
      <c r="W4" s="206" t="s">
        <v>105</v>
      </c>
      <c r="X4" s="206" t="s">
        <v>104</v>
      </c>
      <c r="Y4" s="193"/>
    </row>
    <row r="5" spans="1:25" ht="11.25" customHeight="1" x14ac:dyDescent="0.2">
      <c r="A5" s="291"/>
      <c r="B5" s="102" t="str">
        <f>K5</f>
        <v>SW</v>
      </c>
      <c r="C5" s="103" t="s">
        <v>77</v>
      </c>
      <c r="D5" s="102"/>
      <c r="E5" s="210" t="str">
        <f t="shared" ref="E5:E40" si="0">Currency&amp;$C5&amp;$B5&amp;QuoteSuffix</f>
        <v>EUREONSW_LCHQuote</v>
      </c>
      <c r="F5" s="200" t="str">
        <f>_xll.qlSimpleQuote(Currency&amp;$C5&amp;$B5&amp;QuoteSuffix,,RateTickValue,Permanent,Trigger,ObjectOverwrite)</f>
        <v>EUREONSW_LCHQuote#0003</v>
      </c>
      <c r="G5" s="256" t="str">
        <f>_xll.ohRangeRetrieveError(F5)</f>
        <v/>
      </c>
      <c r="H5" s="230"/>
      <c r="J5" s="192"/>
      <c r="K5" s="240" t="s">
        <v>19</v>
      </c>
      <c r="L5" s="240" t="s">
        <v>76</v>
      </c>
      <c r="M5" s="240" t="s">
        <v>77</v>
      </c>
      <c r="N5" s="241" t="str">
        <f t="shared" ref="N5:N40" si="1">Currency&amp;$M5&amp;$K5</f>
        <v>EUREONSW</v>
      </c>
      <c r="O5" s="241" t="str">
        <f t="shared" ref="O5:O40" si="2">N5&amp;"="&amp;VLOOKUP(Contributor,ContributorTable,2,FALSE)</f>
        <v>EUREONSW=TTKL</v>
      </c>
      <c r="P5" s="194">
        <v>-0.159</v>
      </c>
      <c r="Q5" s="194">
        <v>-0.10900000000000001</v>
      </c>
      <c r="R5" s="194">
        <f t="shared" ref="R5:R40" si="3">IF(ISERROR(AVERAGE(P5,Q5)),#NUM!,AVERAGE(P5,Q5))</f>
        <v>-0.13400000000000001</v>
      </c>
      <c r="S5" s="195">
        <f t="shared" ref="S5:S40" si="4">(R5-P5)*2</f>
        <v>4.9999999999999989E-2</v>
      </c>
      <c r="T5" s="251"/>
      <c r="U5" s="252">
        <v>-0.14099999999999999</v>
      </c>
      <c r="V5" s="251"/>
      <c r="W5" s="194">
        <f t="array" ref="W5:W40">QuoteLive</f>
        <v>-0.13400000000000001</v>
      </c>
      <c r="X5" s="245">
        <f>_xll.qlSimpleQuoteSetValue(F5,W5/100,Trigger)</f>
        <v>0</v>
      </c>
      <c r="Y5" s="193"/>
    </row>
    <row r="6" spans="1:25" ht="11.25" customHeight="1" x14ac:dyDescent="0.2">
      <c r="A6" s="291"/>
      <c r="B6" s="65" t="str">
        <f t="shared" ref="B6:B40" si="5">K6</f>
        <v>2W</v>
      </c>
      <c r="C6" s="104" t="s">
        <v>77</v>
      </c>
      <c r="D6" s="65"/>
      <c r="E6" s="211" t="str">
        <f t="shared" si="0"/>
        <v>EUREON2W_LCHQuote</v>
      </c>
      <c r="F6" s="201" t="str">
        <f>_xll.qlSimpleQuote(Currency&amp;$C6&amp;$B6&amp;QuoteSuffix,,RateTickValue,Permanent,Trigger,ObjectOverwrite)</f>
        <v>EUREON2W_LCHQuote#0003</v>
      </c>
      <c r="G6" s="257" t="str">
        <f>_xll.ohRangeRetrieveError(F6)</f>
        <v/>
      </c>
      <c r="H6" s="230"/>
      <c r="J6" s="192"/>
      <c r="K6" s="242" t="s">
        <v>18</v>
      </c>
      <c r="L6" s="242" t="s">
        <v>76</v>
      </c>
      <c r="M6" s="242" t="s">
        <v>77</v>
      </c>
      <c r="N6" s="243" t="str">
        <f t="shared" si="1"/>
        <v>EUREON2W</v>
      </c>
      <c r="O6" s="243" t="str">
        <f t="shared" si="2"/>
        <v>EUREON2W=TTKL</v>
      </c>
      <c r="P6" s="195">
        <v>-0.22599999999999998</v>
      </c>
      <c r="Q6" s="195">
        <v>-0.17599999999999999</v>
      </c>
      <c r="R6" s="195">
        <f t="shared" si="3"/>
        <v>-0.20099999999999998</v>
      </c>
      <c r="S6" s="195">
        <f t="shared" si="4"/>
        <v>4.9999999999999989E-2</v>
      </c>
      <c r="T6" s="251"/>
      <c r="U6" s="253">
        <v>-0.14399999999999999</v>
      </c>
      <c r="V6" s="251"/>
      <c r="W6" s="195">
        <v>-0.20099999999999998</v>
      </c>
      <c r="X6" s="246">
        <f>_xll.qlSimpleQuoteSetValue(F6,W6/100,Trigger)</f>
        <v>0</v>
      </c>
      <c r="Y6" s="193"/>
    </row>
    <row r="7" spans="1:25" ht="11.25" customHeight="1" x14ac:dyDescent="0.2">
      <c r="A7" s="291"/>
      <c r="B7" s="65" t="str">
        <f t="shared" si="5"/>
        <v>3W</v>
      </c>
      <c r="C7" s="104" t="s">
        <v>77</v>
      </c>
      <c r="D7" s="65"/>
      <c r="E7" s="211" t="str">
        <f t="shared" si="0"/>
        <v>EUREON3W_LCHQuote</v>
      </c>
      <c r="F7" s="201" t="str">
        <f>_xll.qlSimpleQuote(Currency&amp;$C7&amp;$B7&amp;QuoteSuffix,,RateTickValue,Permanent,Trigger,ObjectOverwrite)</f>
        <v>EUREON3W_LCHQuote#0003</v>
      </c>
      <c r="G7" s="257" t="str">
        <f>_xll.ohRangeRetrieveError(F7)</f>
        <v/>
      </c>
      <c r="H7" s="230"/>
      <c r="J7" s="192"/>
      <c r="K7" s="242" t="s">
        <v>17</v>
      </c>
      <c r="L7" s="242" t="s">
        <v>76</v>
      </c>
      <c r="M7" s="242" t="s">
        <v>77</v>
      </c>
      <c r="N7" s="243" t="str">
        <f t="shared" si="1"/>
        <v>EUREON3W</v>
      </c>
      <c r="O7" s="243" t="str">
        <f t="shared" si="2"/>
        <v>EUREON3W=TTKL</v>
      </c>
      <c r="P7" s="195">
        <v>-0.255</v>
      </c>
      <c r="Q7" s="195">
        <v>-0.20499999999999999</v>
      </c>
      <c r="R7" s="195">
        <f t="shared" si="3"/>
        <v>-0.22999999999999998</v>
      </c>
      <c r="S7" s="195">
        <f t="shared" si="4"/>
        <v>5.0000000000000044E-2</v>
      </c>
      <c r="T7" s="251"/>
      <c r="U7" s="253">
        <v>-0.14299999999999999</v>
      </c>
      <c r="V7" s="251"/>
      <c r="W7" s="195">
        <v>-0.22999999999999998</v>
      </c>
      <c r="X7" s="246">
        <f>_xll.qlSimpleQuoteSetValue(F7,W7/100,Trigger)</f>
        <v>0</v>
      </c>
      <c r="Y7" s="193"/>
    </row>
    <row r="8" spans="1:25" ht="11.25" customHeight="1" x14ac:dyDescent="0.2">
      <c r="A8" s="192"/>
      <c r="B8" s="65" t="str">
        <f t="shared" si="5"/>
        <v>1M</v>
      </c>
      <c r="C8" s="104" t="s">
        <v>77</v>
      </c>
      <c r="D8" s="65"/>
      <c r="E8" s="211" t="str">
        <f t="shared" si="0"/>
        <v>EUREON1M_LCHQuote</v>
      </c>
      <c r="F8" s="201" t="str">
        <f>_xll.qlSimpleQuote(Currency&amp;$C8&amp;$B8&amp;QuoteSuffix,,RateTickValue,Permanent,Trigger,ObjectOverwrite)</f>
        <v>EUREON1M_LCHQuote#0003</v>
      </c>
      <c r="G8" s="257" t="str">
        <f>_xll.ohRangeRetrieveError(F8)</f>
        <v/>
      </c>
      <c r="H8" s="230"/>
      <c r="J8" s="192"/>
      <c r="K8" s="242" t="s">
        <v>16</v>
      </c>
      <c r="L8" s="242" t="s">
        <v>76</v>
      </c>
      <c r="M8" s="242" t="s">
        <v>77</v>
      </c>
      <c r="N8" s="243" t="str">
        <f t="shared" si="1"/>
        <v>EUREON1M</v>
      </c>
      <c r="O8" s="243" t="str">
        <f t="shared" si="2"/>
        <v>EUREON1M=TTKL</v>
      </c>
      <c r="P8" s="195">
        <v>-0.27100000000000002</v>
      </c>
      <c r="Q8" s="195">
        <v>-0.221</v>
      </c>
      <c r="R8" s="195">
        <f t="shared" si="3"/>
        <v>-0.246</v>
      </c>
      <c r="S8" s="195">
        <f t="shared" si="4"/>
        <v>5.0000000000000044E-2</v>
      </c>
      <c r="T8" s="251"/>
      <c r="U8" s="253">
        <v>-0.16999999999999998</v>
      </c>
      <c r="V8" s="251"/>
      <c r="W8" s="195">
        <v>-0.246</v>
      </c>
      <c r="X8" s="246">
        <f>_xll.qlSimpleQuoteSetValue(F8,W8/100,Trigger)</f>
        <v>0</v>
      </c>
      <c r="Y8" s="193"/>
    </row>
    <row r="9" spans="1:25" ht="11.25" customHeight="1" x14ac:dyDescent="0.2">
      <c r="A9" s="192"/>
      <c r="B9" s="65" t="str">
        <f t="shared" si="5"/>
        <v>2M</v>
      </c>
      <c r="C9" s="104" t="s">
        <v>77</v>
      </c>
      <c r="D9" s="65"/>
      <c r="E9" s="211" t="str">
        <f t="shared" si="0"/>
        <v>EUREON2M_LCHQuote</v>
      </c>
      <c r="F9" s="201" t="str">
        <f>_xll.qlSimpleQuote(Currency&amp;$C9&amp;$B9&amp;QuoteSuffix,,RateTickValue,Permanent,Trigger,ObjectOverwrite)</f>
        <v>EUREON2M_LCHQuote#0003</v>
      </c>
      <c r="G9" s="257" t="str">
        <f>_xll.ohRangeRetrieveError(F9)</f>
        <v/>
      </c>
      <c r="H9" s="230"/>
      <c r="J9" s="192"/>
      <c r="K9" s="242" t="s">
        <v>15</v>
      </c>
      <c r="L9" s="242" t="s">
        <v>76</v>
      </c>
      <c r="M9" s="242" t="s">
        <v>77</v>
      </c>
      <c r="N9" s="243" t="str">
        <f t="shared" si="1"/>
        <v>EUREON2M</v>
      </c>
      <c r="O9" s="243" t="str">
        <f t="shared" si="2"/>
        <v>EUREON2M=TTKL</v>
      </c>
      <c r="P9" s="195">
        <v>-0.29199999999999998</v>
      </c>
      <c r="Q9" s="195">
        <v>-0.24199999999999999</v>
      </c>
      <c r="R9" s="195">
        <f t="shared" si="3"/>
        <v>-0.26700000000000002</v>
      </c>
      <c r="S9" s="195">
        <f t="shared" si="4"/>
        <v>4.9999999999999933E-2</v>
      </c>
      <c r="T9" s="251"/>
      <c r="U9" s="253">
        <v>-0.21099999999999999</v>
      </c>
      <c r="V9" s="251"/>
      <c r="W9" s="195">
        <v>-0.26700000000000002</v>
      </c>
      <c r="X9" s="246">
        <f>_xll.qlSimpleQuoteSetValue(F9,W9/100,Trigger)</f>
        <v>0</v>
      </c>
      <c r="Y9" s="193"/>
    </row>
    <row r="10" spans="1:25" ht="11.25" customHeight="1" x14ac:dyDescent="0.2">
      <c r="A10" s="192"/>
      <c r="B10" s="65" t="str">
        <f t="shared" si="5"/>
        <v>3M</v>
      </c>
      <c r="C10" s="104" t="s">
        <v>77</v>
      </c>
      <c r="D10" s="65"/>
      <c r="E10" s="211" t="str">
        <f t="shared" si="0"/>
        <v>EUREON3M_LCHQuote</v>
      </c>
      <c r="F10" s="201" t="str">
        <f>_xll.qlSimpleQuote(Currency&amp;$C10&amp;$B10&amp;QuoteSuffix,,RateTickValue,Permanent,Trigger,ObjectOverwrite)</f>
        <v>EUREON3M_LCHQuote#0003</v>
      </c>
      <c r="G10" s="257" t="str">
        <f>_xll.ohRangeRetrieveError(F10)</f>
        <v/>
      </c>
      <c r="H10" s="230"/>
      <c r="J10" s="192"/>
      <c r="K10" s="242" t="s">
        <v>14</v>
      </c>
      <c r="L10" s="242" t="s">
        <v>76</v>
      </c>
      <c r="M10" s="242" t="s">
        <v>77</v>
      </c>
      <c r="N10" s="243" t="str">
        <f t="shared" si="1"/>
        <v>EUREON3M</v>
      </c>
      <c r="O10" s="243" t="str">
        <f t="shared" si="2"/>
        <v>EUREON3M=TTKL</v>
      </c>
      <c r="P10" s="195">
        <v>-0.30399999999999999</v>
      </c>
      <c r="Q10" s="195">
        <v>-0.254</v>
      </c>
      <c r="R10" s="195">
        <f t="shared" si="3"/>
        <v>-0.27900000000000003</v>
      </c>
      <c r="S10" s="195">
        <f t="shared" si="4"/>
        <v>4.9999999999999933E-2</v>
      </c>
      <c r="T10" s="251"/>
      <c r="U10" s="253">
        <v>-0.22799999999999998</v>
      </c>
      <c r="V10" s="251"/>
      <c r="W10" s="195">
        <v>-0.27900000000000003</v>
      </c>
      <c r="X10" s="246">
        <f>_xll.qlSimpleQuoteSetValue(F10,W10/100,Trigger)</f>
        <v>0</v>
      </c>
      <c r="Y10" s="193"/>
    </row>
    <row r="11" spans="1:25" ht="11.25" customHeight="1" x14ac:dyDescent="0.2">
      <c r="A11" s="192"/>
      <c r="B11" s="65" t="str">
        <f t="shared" si="5"/>
        <v>4M</v>
      </c>
      <c r="C11" s="104" t="s">
        <v>77</v>
      </c>
      <c r="D11" s="65"/>
      <c r="E11" s="211" t="str">
        <f t="shared" si="0"/>
        <v>EUREON4M_LCHQuote</v>
      </c>
      <c r="F11" s="201" t="str">
        <f>_xll.qlSimpleQuote(Currency&amp;$C11&amp;$B11&amp;QuoteSuffix,,RateTickValue,Permanent,Trigger,ObjectOverwrite)</f>
        <v>EUREON4M_LCHQuote#0003</v>
      </c>
      <c r="G11" s="257" t="str">
        <f>_xll.ohRangeRetrieveError(F11)</f>
        <v/>
      </c>
      <c r="H11" s="230"/>
      <c r="J11" s="192"/>
      <c r="K11" s="242" t="s">
        <v>13</v>
      </c>
      <c r="L11" s="242" t="s">
        <v>76</v>
      </c>
      <c r="M11" s="242" t="s">
        <v>77</v>
      </c>
      <c r="N11" s="243" t="str">
        <f t="shared" si="1"/>
        <v>EUREON4M</v>
      </c>
      <c r="O11" s="243" t="str">
        <f t="shared" si="2"/>
        <v>EUREON4M=TTKL</v>
      </c>
      <c r="P11" s="195">
        <v>-0.313</v>
      </c>
      <c r="Q11" s="195">
        <v>-0.26300000000000001</v>
      </c>
      <c r="R11" s="195">
        <f t="shared" si="3"/>
        <v>-0.28800000000000003</v>
      </c>
      <c r="S11" s="195">
        <f t="shared" si="4"/>
        <v>4.9999999999999933E-2</v>
      </c>
      <c r="T11" s="251"/>
      <c r="U11" s="253">
        <v>-0.23799999999999999</v>
      </c>
      <c r="V11" s="251"/>
      <c r="W11" s="195">
        <v>-0.28800000000000003</v>
      </c>
      <c r="X11" s="246">
        <f>_xll.qlSimpleQuoteSetValue(F11,W11/100,Trigger)</f>
        <v>0</v>
      </c>
      <c r="Y11" s="193"/>
    </row>
    <row r="12" spans="1:25" ht="11.25" customHeight="1" x14ac:dyDescent="0.2">
      <c r="A12" s="192"/>
      <c r="B12" s="65" t="str">
        <f t="shared" si="5"/>
        <v>5M</v>
      </c>
      <c r="C12" s="104" t="s">
        <v>77</v>
      </c>
      <c r="D12" s="65"/>
      <c r="E12" s="211" t="str">
        <f t="shared" si="0"/>
        <v>EUREON5M_LCHQuote</v>
      </c>
      <c r="F12" s="201" t="str">
        <f>_xll.qlSimpleQuote(Currency&amp;$C12&amp;$B12&amp;QuoteSuffix,,RateTickValue,Permanent,Trigger,ObjectOverwrite)</f>
        <v>EUREON5M_LCHQuote#0003</v>
      </c>
      <c r="G12" s="257" t="str">
        <f>_xll.ohRangeRetrieveError(F12)</f>
        <v/>
      </c>
      <c r="H12" s="230"/>
      <c r="J12" s="192"/>
      <c r="K12" s="242" t="s">
        <v>12</v>
      </c>
      <c r="L12" s="242" t="s">
        <v>76</v>
      </c>
      <c r="M12" s="242" t="s">
        <v>77</v>
      </c>
      <c r="N12" s="243" t="str">
        <f t="shared" si="1"/>
        <v>EUREON5M</v>
      </c>
      <c r="O12" s="243" t="str">
        <f t="shared" si="2"/>
        <v>EUREON5M=TTKL</v>
      </c>
      <c r="P12" s="195">
        <v>-0.32100000000000001</v>
      </c>
      <c r="Q12" s="195">
        <v>-0.27100000000000002</v>
      </c>
      <c r="R12" s="195">
        <f t="shared" si="3"/>
        <v>-0.29600000000000004</v>
      </c>
      <c r="S12" s="195">
        <f t="shared" si="4"/>
        <v>4.9999999999999933E-2</v>
      </c>
      <c r="T12" s="251"/>
      <c r="U12" s="253">
        <v>-0.247</v>
      </c>
      <c r="V12" s="251"/>
      <c r="W12" s="195">
        <v>-0.29600000000000004</v>
      </c>
      <c r="X12" s="246">
        <f>_xll.qlSimpleQuoteSetValue(F12,W12/100,Trigger)</f>
        <v>0</v>
      </c>
      <c r="Y12" s="193"/>
    </row>
    <row r="13" spans="1:25" ht="11.25" customHeight="1" x14ac:dyDescent="0.2">
      <c r="A13" s="192"/>
      <c r="B13" s="65" t="str">
        <f t="shared" si="5"/>
        <v>6M</v>
      </c>
      <c r="C13" s="104" t="s">
        <v>77</v>
      </c>
      <c r="D13" s="65"/>
      <c r="E13" s="211" t="str">
        <f t="shared" si="0"/>
        <v>EUREON6M_LCHQuote</v>
      </c>
      <c r="F13" s="201" t="str">
        <f>_xll.qlSimpleQuote(Currency&amp;$C13&amp;$B13&amp;QuoteSuffix,,RateTickValue,Permanent,Trigger,ObjectOverwrite)</f>
        <v>EUREON6M_LCHQuote#0003</v>
      </c>
      <c r="G13" s="257" t="str">
        <f>_xll.ohRangeRetrieveError(F13)</f>
        <v/>
      </c>
      <c r="H13" s="230"/>
      <c r="J13" s="192"/>
      <c r="K13" s="242" t="s">
        <v>11</v>
      </c>
      <c r="L13" s="242" t="s">
        <v>76</v>
      </c>
      <c r="M13" s="242" t="s">
        <v>77</v>
      </c>
      <c r="N13" s="243" t="str">
        <f t="shared" si="1"/>
        <v>EUREON6M</v>
      </c>
      <c r="O13" s="243" t="str">
        <f t="shared" si="2"/>
        <v>EUREON6M=TTKL</v>
      </c>
      <c r="P13" s="195">
        <v>-0.32900000000000001</v>
      </c>
      <c r="Q13" s="195">
        <v>-0.27900000000000003</v>
      </c>
      <c r="R13" s="195">
        <f t="shared" si="3"/>
        <v>-0.30400000000000005</v>
      </c>
      <c r="S13" s="195">
        <f t="shared" si="4"/>
        <v>4.9999999999999933E-2</v>
      </c>
      <c r="T13" s="251"/>
      <c r="U13" s="253">
        <v>-0.254</v>
      </c>
      <c r="V13" s="251"/>
      <c r="W13" s="195">
        <v>-0.30400000000000005</v>
      </c>
      <c r="X13" s="246">
        <f>_xll.qlSimpleQuoteSetValue(F13,W13/100,Trigger)</f>
        <v>0</v>
      </c>
      <c r="Y13" s="193"/>
    </row>
    <row r="14" spans="1:25" ht="11.25" customHeight="1" x14ac:dyDescent="0.2">
      <c r="A14" s="192"/>
      <c r="B14" s="65" t="str">
        <f t="shared" si="5"/>
        <v>7M</v>
      </c>
      <c r="C14" s="104" t="s">
        <v>77</v>
      </c>
      <c r="D14" s="65"/>
      <c r="E14" s="211" t="str">
        <f t="shared" si="0"/>
        <v>EUREON7M_LCHQuote</v>
      </c>
      <c r="F14" s="201" t="str">
        <f>_xll.qlSimpleQuote(Currency&amp;$C14&amp;$B14&amp;QuoteSuffix,,RateTickValue,Permanent,Trigger,ObjectOverwrite)</f>
        <v>EUREON7M_LCHQuote#0003</v>
      </c>
      <c r="G14" s="257" t="str">
        <f>_xll.ohRangeRetrieveError(F14)</f>
        <v/>
      </c>
      <c r="H14" s="230"/>
      <c r="J14" s="192"/>
      <c r="K14" s="242" t="s">
        <v>10</v>
      </c>
      <c r="L14" s="242" t="s">
        <v>76</v>
      </c>
      <c r="M14" s="242" t="s">
        <v>77</v>
      </c>
      <c r="N14" s="243" t="str">
        <f t="shared" si="1"/>
        <v>EUREON7M</v>
      </c>
      <c r="O14" s="243" t="str">
        <f t="shared" si="2"/>
        <v>EUREON7M=TTKL</v>
      </c>
      <c r="P14" s="195">
        <v>-0.33500000000000002</v>
      </c>
      <c r="Q14" s="195">
        <v>-0.28500000000000003</v>
      </c>
      <c r="R14" s="195">
        <f t="shared" si="3"/>
        <v>-0.31000000000000005</v>
      </c>
      <c r="S14" s="195">
        <f t="shared" si="4"/>
        <v>4.9999999999999933E-2</v>
      </c>
      <c r="T14" s="251"/>
      <c r="U14" s="253">
        <v>-0.26100000000000001</v>
      </c>
      <c r="V14" s="251"/>
      <c r="W14" s="195">
        <v>-0.31000000000000005</v>
      </c>
      <c r="X14" s="246">
        <f>_xll.qlSimpleQuoteSetValue(F14,W14/100,Trigger)</f>
        <v>0</v>
      </c>
      <c r="Y14" s="193"/>
    </row>
    <row r="15" spans="1:25" ht="11.25" customHeight="1" x14ac:dyDescent="0.2">
      <c r="A15" s="192"/>
      <c r="B15" s="65" t="str">
        <f t="shared" si="5"/>
        <v>8M</v>
      </c>
      <c r="C15" s="104" t="s">
        <v>77</v>
      </c>
      <c r="D15" s="65"/>
      <c r="E15" s="211" t="str">
        <f t="shared" si="0"/>
        <v>EUREON8M_LCHQuote</v>
      </c>
      <c r="F15" s="201" t="str">
        <f>_xll.qlSimpleQuote(Currency&amp;$C15&amp;$B15&amp;QuoteSuffix,,RateTickValue,Permanent,Trigger,ObjectOverwrite)</f>
        <v>EUREON8M_LCHQuote#0003</v>
      </c>
      <c r="G15" s="257" t="str">
        <f>_xll.ohRangeRetrieveError(F15)</f>
        <v/>
      </c>
      <c r="H15" s="230"/>
      <c r="J15" s="192"/>
      <c r="K15" s="242" t="s">
        <v>9</v>
      </c>
      <c r="L15" s="242" t="s">
        <v>76</v>
      </c>
      <c r="M15" s="242" t="s">
        <v>77</v>
      </c>
      <c r="N15" s="243" t="str">
        <f t="shared" si="1"/>
        <v>EUREON8M</v>
      </c>
      <c r="O15" s="243" t="str">
        <f t="shared" si="2"/>
        <v>EUREON8M=TTKL</v>
      </c>
      <c r="P15" s="195">
        <v>-0.33999999999999997</v>
      </c>
      <c r="Q15" s="195">
        <v>-0.28999999999999998</v>
      </c>
      <c r="R15" s="195">
        <f t="shared" si="3"/>
        <v>-0.31499999999999995</v>
      </c>
      <c r="S15" s="195">
        <f t="shared" si="4"/>
        <v>5.0000000000000044E-2</v>
      </c>
      <c r="T15" s="251"/>
      <c r="U15" s="253">
        <v>-0.26600000000000001</v>
      </c>
      <c r="V15" s="251"/>
      <c r="W15" s="195">
        <v>-0.31499999999999995</v>
      </c>
      <c r="X15" s="246">
        <f>_xll.qlSimpleQuoteSetValue(F15,W15/100,Trigger)</f>
        <v>0</v>
      </c>
      <c r="Y15" s="193"/>
    </row>
    <row r="16" spans="1:25" ht="11.25" customHeight="1" x14ac:dyDescent="0.2">
      <c r="A16" s="192"/>
      <c r="B16" s="65" t="str">
        <f t="shared" si="5"/>
        <v>9M</v>
      </c>
      <c r="C16" s="104" t="s">
        <v>77</v>
      </c>
      <c r="D16" s="65"/>
      <c r="E16" s="211" t="str">
        <f t="shared" si="0"/>
        <v>EUREON9M_LCHQuote</v>
      </c>
      <c r="F16" s="201" t="str">
        <f>_xll.qlSimpleQuote(Currency&amp;$C16&amp;$B16&amp;QuoteSuffix,,RateTickValue,Permanent,Trigger,ObjectOverwrite)</f>
        <v>EUREON9M_LCHQuote#0003</v>
      </c>
      <c r="G16" s="257" t="str">
        <f>_xll.ohRangeRetrieveError(F16)</f>
        <v/>
      </c>
      <c r="H16" s="230"/>
      <c r="J16" s="192"/>
      <c r="K16" s="242" t="s">
        <v>8</v>
      </c>
      <c r="L16" s="242" t="s">
        <v>76</v>
      </c>
      <c r="M16" s="242" t="s">
        <v>77</v>
      </c>
      <c r="N16" s="243" t="str">
        <f t="shared" si="1"/>
        <v>EUREON9M</v>
      </c>
      <c r="O16" s="243" t="str">
        <f t="shared" si="2"/>
        <v>EUREON9M=TTKL</v>
      </c>
      <c r="P16" s="195">
        <v>-0.34399999999999997</v>
      </c>
      <c r="Q16" s="195">
        <v>-0.29399999999999998</v>
      </c>
      <c r="R16" s="195">
        <f t="shared" si="3"/>
        <v>-0.31899999999999995</v>
      </c>
      <c r="S16" s="195">
        <f t="shared" si="4"/>
        <v>5.0000000000000044E-2</v>
      </c>
      <c r="T16" s="251"/>
      <c r="U16" s="253">
        <v>-0.27200000000000002</v>
      </c>
      <c r="V16" s="251"/>
      <c r="W16" s="195">
        <v>-0.31899999999999995</v>
      </c>
      <c r="X16" s="246">
        <f>_xll.qlSimpleQuoteSetValue(F16,W16/100,Trigger)</f>
        <v>0</v>
      </c>
      <c r="Y16" s="193"/>
    </row>
    <row r="17" spans="1:25" ht="11.25" customHeight="1" x14ac:dyDescent="0.2">
      <c r="A17" s="192"/>
      <c r="B17" s="65" t="str">
        <f t="shared" si="5"/>
        <v>10M</v>
      </c>
      <c r="C17" s="104" t="s">
        <v>77</v>
      </c>
      <c r="D17" s="65"/>
      <c r="E17" s="211" t="str">
        <f t="shared" si="0"/>
        <v>EUREON10M_LCHQuote</v>
      </c>
      <c r="F17" s="201" t="str">
        <f>_xll.qlSimpleQuote(Currency&amp;$C17&amp;$B17&amp;QuoteSuffix,,RateTickValue,Permanent,Trigger,ObjectOverwrite)</f>
        <v>EUREON10M_LCHQuote#0003</v>
      </c>
      <c r="G17" s="257" t="str">
        <f>_xll.ohRangeRetrieveError(F17)</f>
        <v/>
      </c>
      <c r="H17" s="230"/>
      <c r="J17" s="192"/>
      <c r="K17" s="242" t="s">
        <v>7</v>
      </c>
      <c r="L17" s="242" t="s">
        <v>76</v>
      </c>
      <c r="M17" s="242" t="s">
        <v>77</v>
      </c>
      <c r="N17" s="243" t="str">
        <f t="shared" si="1"/>
        <v>EUREON10M</v>
      </c>
      <c r="O17" s="243" t="str">
        <f t="shared" si="2"/>
        <v>EUREON10M=TTKL</v>
      </c>
      <c r="P17" s="195">
        <v>-0.34799999999999998</v>
      </c>
      <c r="Q17" s="195">
        <v>-0.29799999999999999</v>
      </c>
      <c r="R17" s="195">
        <f t="shared" si="3"/>
        <v>-0.32299999999999995</v>
      </c>
      <c r="S17" s="195">
        <f t="shared" si="4"/>
        <v>5.0000000000000044E-2</v>
      </c>
      <c r="T17" s="251"/>
      <c r="U17" s="253">
        <v>-0.27600000000000002</v>
      </c>
      <c r="V17" s="251"/>
      <c r="W17" s="195">
        <v>-0.32299999999999995</v>
      </c>
      <c r="X17" s="246">
        <f>_xll.qlSimpleQuoteSetValue(F17,W17/100,Trigger)</f>
        <v>0</v>
      </c>
      <c r="Y17" s="193"/>
    </row>
    <row r="18" spans="1:25" ht="11.25" customHeight="1" x14ac:dyDescent="0.2">
      <c r="A18" s="192"/>
      <c r="B18" s="65" t="str">
        <f t="shared" si="5"/>
        <v>11M</v>
      </c>
      <c r="C18" s="104" t="s">
        <v>77</v>
      </c>
      <c r="D18" s="65"/>
      <c r="E18" s="211" t="str">
        <f t="shared" si="0"/>
        <v>EUREON11M_LCHQuote</v>
      </c>
      <c r="F18" s="201" t="str">
        <f>_xll.qlSimpleQuote(Currency&amp;$C18&amp;$B18&amp;QuoteSuffix,,RateTickValue,Permanent,Trigger,ObjectOverwrite)</f>
        <v>EUREON11M_LCHQuote#0003</v>
      </c>
      <c r="G18" s="257" t="str">
        <f>_xll.ohRangeRetrieveError(F18)</f>
        <v/>
      </c>
      <c r="H18" s="230"/>
      <c r="J18" s="192"/>
      <c r="K18" s="242" t="s">
        <v>6</v>
      </c>
      <c r="L18" s="242" t="s">
        <v>76</v>
      </c>
      <c r="M18" s="242" t="s">
        <v>77</v>
      </c>
      <c r="N18" s="243" t="str">
        <f t="shared" si="1"/>
        <v>EUREON11M</v>
      </c>
      <c r="O18" s="243" t="str">
        <f t="shared" si="2"/>
        <v>EUREON11M=TTKL</v>
      </c>
      <c r="P18" s="195">
        <v>-0.35</v>
      </c>
      <c r="Q18" s="195">
        <v>-0.3</v>
      </c>
      <c r="R18" s="195">
        <f t="shared" si="3"/>
        <v>-0.32499999999999996</v>
      </c>
      <c r="S18" s="195">
        <f t="shared" si="4"/>
        <v>5.0000000000000044E-2</v>
      </c>
      <c r="T18" s="251"/>
      <c r="U18" s="253">
        <v>-0.28000000000000003</v>
      </c>
      <c r="V18" s="251"/>
      <c r="W18" s="195">
        <v>-0.32499999999999996</v>
      </c>
      <c r="X18" s="246">
        <f>_xll.qlSimpleQuoteSetValue(F18,W18/100,Trigger)</f>
        <v>0</v>
      </c>
      <c r="Y18" s="193"/>
    </row>
    <row r="19" spans="1:25" ht="11.25" customHeight="1" x14ac:dyDescent="0.2">
      <c r="A19" s="192"/>
      <c r="B19" s="65" t="str">
        <f t="shared" si="5"/>
        <v>1Y</v>
      </c>
      <c r="C19" s="104" t="s">
        <v>77</v>
      </c>
      <c r="D19" s="65"/>
      <c r="E19" s="211" t="str">
        <f t="shared" si="0"/>
        <v>EUREON1Y_LCHQuote</v>
      </c>
      <c r="F19" s="201" t="str">
        <f>_xll.qlSimpleQuote(Currency&amp;$C19&amp;$B19&amp;QuoteSuffix,,RateTickValue,Permanent,Trigger,ObjectOverwrite)</f>
        <v>EUREON1Y_LCHQuote#0003</v>
      </c>
      <c r="G19" s="257" t="str">
        <f>_xll.ohRangeRetrieveError(F19)</f>
        <v/>
      </c>
      <c r="H19" s="230"/>
      <c r="J19" s="192"/>
      <c r="K19" s="242" t="s">
        <v>5</v>
      </c>
      <c r="L19" s="242" t="s">
        <v>76</v>
      </c>
      <c r="M19" s="242" t="s">
        <v>77</v>
      </c>
      <c r="N19" s="243" t="str">
        <f t="shared" si="1"/>
        <v>EUREON1Y</v>
      </c>
      <c r="O19" s="243" t="str">
        <f t="shared" si="2"/>
        <v>EUREON1Y=TTKL</v>
      </c>
      <c r="P19" s="195">
        <v>-0.35300000000000004</v>
      </c>
      <c r="Q19" s="195">
        <v>-0.30299999999999999</v>
      </c>
      <c r="R19" s="195">
        <f t="shared" si="3"/>
        <v>-0.32800000000000001</v>
      </c>
      <c r="S19" s="195">
        <f t="shared" si="4"/>
        <v>5.0000000000000044E-2</v>
      </c>
      <c r="T19" s="251"/>
      <c r="U19" s="253">
        <v>-0.28400000000000003</v>
      </c>
      <c r="V19" s="251"/>
      <c r="W19" s="195">
        <v>-0.32800000000000001</v>
      </c>
      <c r="X19" s="246">
        <f>_xll.qlSimpleQuoteSetValue(F19,W19/100,Trigger)</f>
        <v>0</v>
      </c>
      <c r="Y19" s="193"/>
    </row>
    <row r="20" spans="1:25" ht="11.25" customHeight="1" x14ac:dyDescent="0.2">
      <c r="A20" s="192"/>
      <c r="B20" s="65" t="str">
        <f t="shared" si="5"/>
        <v>15M</v>
      </c>
      <c r="C20" s="104" t="s">
        <v>77</v>
      </c>
      <c r="D20" s="65"/>
      <c r="E20" s="211" t="str">
        <f t="shared" si="0"/>
        <v>EUREON15M_LCHQuote</v>
      </c>
      <c r="F20" s="201" t="str">
        <f>_xll.qlSimpleQuote(Currency&amp;$C20&amp;$B20&amp;QuoteSuffix,,RateTickValue,Permanent,Trigger,ObjectOverwrite)</f>
        <v>EUREON15M_LCHQuote#0003</v>
      </c>
      <c r="G20" s="257" t="str">
        <f>_xll.ohRangeRetrieveError(F20)</f>
        <v/>
      </c>
      <c r="H20" s="230"/>
      <c r="J20" s="192"/>
      <c r="K20" s="242" t="s">
        <v>65</v>
      </c>
      <c r="L20" s="242" t="s">
        <v>76</v>
      </c>
      <c r="M20" s="242" t="s">
        <v>77</v>
      </c>
      <c r="N20" s="243" t="str">
        <f t="shared" si="1"/>
        <v>EUREON15M</v>
      </c>
      <c r="O20" s="243" t="str">
        <f t="shared" si="2"/>
        <v>EUREON15M=TTKL</v>
      </c>
      <c r="P20" s="195">
        <v>-0.35899999999999999</v>
      </c>
      <c r="Q20" s="195">
        <v>-0.309</v>
      </c>
      <c r="R20" s="195">
        <f t="shared" si="3"/>
        <v>-0.33399999999999996</v>
      </c>
      <c r="S20" s="195">
        <f t="shared" si="4"/>
        <v>5.0000000000000044E-2</v>
      </c>
      <c r="T20" s="251"/>
      <c r="U20" s="253">
        <v>-0.29200000000000004</v>
      </c>
      <c r="V20" s="251"/>
      <c r="W20" s="195">
        <v>-0.33399999999999996</v>
      </c>
      <c r="X20" s="246">
        <f>_xll.qlSimpleQuoteSetValue(F20,W20/100,Trigger)</f>
        <v>0</v>
      </c>
      <c r="Y20" s="193"/>
    </row>
    <row r="21" spans="1:25" ht="11.25" customHeight="1" x14ac:dyDescent="0.2">
      <c r="A21" s="192"/>
      <c r="B21" s="65" t="str">
        <f t="shared" si="5"/>
        <v>18M</v>
      </c>
      <c r="C21" s="104" t="s">
        <v>77</v>
      </c>
      <c r="D21" s="65"/>
      <c r="E21" s="211" t="str">
        <f t="shared" si="0"/>
        <v>EUREON18M_LCHQuote</v>
      </c>
      <c r="F21" s="201" t="str">
        <f>_xll.qlSimpleQuote(Currency&amp;$C21&amp;$B21&amp;QuoteSuffix,,RateTickValue,Permanent,Trigger,ObjectOverwrite)</f>
        <v>EUREON18M_LCHQuote#0003</v>
      </c>
      <c r="G21" s="257" t="str">
        <f>_xll.ohRangeRetrieveError(F21)</f>
        <v/>
      </c>
      <c r="H21" s="230"/>
      <c r="J21" s="192"/>
      <c r="K21" s="242" t="s">
        <v>64</v>
      </c>
      <c r="L21" s="242" t="s">
        <v>76</v>
      </c>
      <c r="M21" s="242" t="s">
        <v>77</v>
      </c>
      <c r="N21" s="243" t="str">
        <f t="shared" si="1"/>
        <v>EUREON18M</v>
      </c>
      <c r="O21" s="243" t="str">
        <f t="shared" si="2"/>
        <v>EUREON18M=TTKL</v>
      </c>
      <c r="P21" s="195">
        <v>-0.36299999999999999</v>
      </c>
      <c r="Q21" s="195">
        <v>-0.313</v>
      </c>
      <c r="R21" s="195">
        <f t="shared" si="3"/>
        <v>-0.33799999999999997</v>
      </c>
      <c r="S21" s="195">
        <f t="shared" si="4"/>
        <v>5.0000000000000044E-2</v>
      </c>
      <c r="T21" s="251"/>
      <c r="U21" s="253">
        <v>-0.29500000000000004</v>
      </c>
      <c r="V21" s="251"/>
      <c r="W21" s="195">
        <v>-0.33799999999999997</v>
      </c>
      <c r="X21" s="246">
        <f>_xll.qlSimpleQuoteSetValue(F21,W21/100,Trigger)</f>
        <v>0</v>
      </c>
      <c r="Y21" s="193"/>
    </row>
    <row r="22" spans="1:25" ht="11.25" customHeight="1" x14ac:dyDescent="0.2">
      <c r="A22" s="192"/>
      <c r="B22" s="65" t="str">
        <f t="shared" si="5"/>
        <v>21M</v>
      </c>
      <c r="C22" s="104" t="s">
        <v>77</v>
      </c>
      <c r="D22" s="65"/>
      <c r="E22" s="211" t="str">
        <f t="shared" si="0"/>
        <v>EUREON21M_LCHQuote</v>
      </c>
      <c r="F22" s="201" t="str">
        <f>_xll.qlSimpleQuote(Currency&amp;$C22&amp;$B22&amp;QuoteSuffix,,RateTickValue,Permanent,Trigger,ObjectOverwrite)</f>
        <v>EUREON21M_LCHQuote#0003</v>
      </c>
      <c r="G22" s="257" t="str">
        <f>_xll.ohRangeRetrieveError(F22)</f>
        <v/>
      </c>
      <c r="H22" s="230"/>
      <c r="J22" s="192"/>
      <c r="K22" s="242" t="s">
        <v>63</v>
      </c>
      <c r="L22" s="242" t="s">
        <v>76</v>
      </c>
      <c r="M22" s="242" t="s">
        <v>77</v>
      </c>
      <c r="N22" s="243" t="str">
        <f t="shared" si="1"/>
        <v>EUREON21M</v>
      </c>
      <c r="O22" s="243" t="str">
        <f t="shared" si="2"/>
        <v>EUREON21M=TTKL</v>
      </c>
      <c r="P22" s="195">
        <v>-0.36299999999999999</v>
      </c>
      <c r="Q22" s="195">
        <v>-0.313</v>
      </c>
      <c r="R22" s="195">
        <f t="shared" si="3"/>
        <v>-0.33799999999999997</v>
      </c>
      <c r="S22" s="195">
        <f t="shared" si="4"/>
        <v>5.0000000000000044E-2</v>
      </c>
      <c r="T22" s="251"/>
      <c r="U22" s="253">
        <v>-0.29400000000000004</v>
      </c>
      <c r="V22" s="251"/>
      <c r="W22" s="195">
        <v>-0.33799999999999997</v>
      </c>
      <c r="X22" s="246">
        <f>_xll.qlSimpleQuoteSetValue(F22,W22/100,Trigger)</f>
        <v>0</v>
      </c>
      <c r="Y22" s="193"/>
    </row>
    <row r="23" spans="1:25" ht="11.25" customHeight="1" x14ac:dyDescent="0.2">
      <c r="A23" s="192"/>
      <c r="B23" s="65" t="str">
        <f t="shared" si="5"/>
        <v>2Y</v>
      </c>
      <c r="C23" s="104" t="s">
        <v>77</v>
      </c>
      <c r="D23" s="65"/>
      <c r="E23" s="211" t="str">
        <f t="shared" si="0"/>
        <v>EUREON2Y_LCHQuote</v>
      </c>
      <c r="F23" s="201" t="str">
        <f>_xll.qlSimpleQuote(Currency&amp;$C23&amp;$B23&amp;QuoteSuffix,,RateTickValue,Permanent,Trigger,ObjectOverwrite)</f>
        <v>EUREON2Y_LCHQuote#0003</v>
      </c>
      <c r="G23" s="257" t="str">
        <f>_xll.ohRangeRetrieveError(F23)</f>
        <v/>
      </c>
      <c r="H23" s="230"/>
      <c r="J23" s="192"/>
      <c r="K23" s="242" t="s">
        <v>55</v>
      </c>
      <c r="L23" s="242" t="s">
        <v>76</v>
      </c>
      <c r="M23" s="242" t="s">
        <v>77</v>
      </c>
      <c r="N23" s="243" t="str">
        <f t="shared" si="1"/>
        <v>EUREON2Y</v>
      </c>
      <c r="O23" s="243" t="str">
        <f t="shared" si="2"/>
        <v>EUREON2Y=TTKL</v>
      </c>
      <c r="P23" s="195">
        <v>-0.36</v>
      </c>
      <c r="Q23" s="195">
        <v>-0.31</v>
      </c>
      <c r="R23" s="195">
        <f t="shared" si="3"/>
        <v>-0.33499999999999996</v>
      </c>
      <c r="S23" s="195">
        <f t="shared" si="4"/>
        <v>5.0000000000000044E-2</v>
      </c>
      <c r="T23" s="251"/>
      <c r="U23" s="253">
        <v>-0.28900000000000003</v>
      </c>
      <c r="V23" s="251"/>
      <c r="W23" s="195">
        <v>-0.33499999999999996</v>
      </c>
      <c r="X23" s="246">
        <f>_xll.qlSimpleQuoteSetValue(F23,W23/100,Trigger)</f>
        <v>0</v>
      </c>
      <c r="Y23" s="193"/>
    </row>
    <row r="24" spans="1:25" ht="11.25" customHeight="1" x14ac:dyDescent="0.2">
      <c r="A24" s="192"/>
      <c r="B24" s="65" t="str">
        <f t="shared" si="5"/>
        <v>3Y</v>
      </c>
      <c r="C24" s="104" t="s">
        <v>77</v>
      </c>
      <c r="D24" s="65"/>
      <c r="E24" s="211" t="str">
        <f t="shared" si="0"/>
        <v>EUREON3Y_LCHQuote</v>
      </c>
      <c r="F24" s="201" t="str">
        <f>_xll.qlSimpleQuote(Currency&amp;$C24&amp;$B24&amp;QuoteSuffix,,RateTickValue,Permanent,Trigger,ObjectOverwrite)</f>
        <v>EUREON3Y_LCHQuote#0003</v>
      </c>
      <c r="G24" s="257" t="str">
        <f>_xll.ohRangeRetrieveError(F24)</f>
        <v/>
      </c>
      <c r="H24" s="230"/>
      <c r="J24" s="192"/>
      <c r="K24" s="242" t="s">
        <v>54</v>
      </c>
      <c r="L24" s="242" t="s">
        <v>76</v>
      </c>
      <c r="M24" s="242" t="s">
        <v>77</v>
      </c>
      <c r="N24" s="243" t="str">
        <f t="shared" si="1"/>
        <v>EUREON3Y</v>
      </c>
      <c r="O24" s="243" t="str">
        <f t="shared" si="2"/>
        <v>EUREON3Y=TTKL</v>
      </c>
      <c r="P24" s="195">
        <v>-0.317</v>
      </c>
      <c r="Q24" s="195">
        <v>-0.26700000000000002</v>
      </c>
      <c r="R24" s="195">
        <f t="shared" si="3"/>
        <v>-0.29200000000000004</v>
      </c>
      <c r="S24" s="195">
        <f t="shared" si="4"/>
        <v>4.9999999999999933E-2</v>
      </c>
      <c r="T24" s="251"/>
      <c r="U24" s="253">
        <v>-0.23799999999999999</v>
      </c>
      <c r="V24" s="251"/>
      <c r="W24" s="195">
        <v>-0.29200000000000004</v>
      </c>
      <c r="X24" s="246">
        <f>_xll.qlSimpleQuoteSetValue(F24,W24/100,Trigger)</f>
        <v>0</v>
      </c>
      <c r="Y24" s="193"/>
    </row>
    <row r="25" spans="1:25" ht="11.25" customHeight="1" x14ac:dyDescent="0.2">
      <c r="A25" s="192"/>
      <c r="B25" s="65" t="str">
        <f t="shared" si="5"/>
        <v>4Y</v>
      </c>
      <c r="C25" s="104" t="s">
        <v>77</v>
      </c>
      <c r="D25" s="65"/>
      <c r="E25" s="211" t="str">
        <f t="shared" si="0"/>
        <v>EUREON4Y_LCHQuote</v>
      </c>
      <c r="F25" s="201" t="str">
        <f>_xll.qlSimpleQuote(Currency&amp;$C25&amp;$B25&amp;QuoteSuffix,,RateTickValue,Permanent,Trigger,ObjectOverwrite)</f>
        <v>EUREON4Y_LCHQuote#0003</v>
      </c>
      <c r="G25" s="257" t="str">
        <f>_xll.ohRangeRetrieveError(F25)</f>
        <v/>
      </c>
      <c r="H25" s="230"/>
      <c r="J25" s="192"/>
      <c r="K25" s="242" t="s">
        <v>53</v>
      </c>
      <c r="L25" s="242" t="s">
        <v>76</v>
      </c>
      <c r="M25" s="242" t="s">
        <v>77</v>
      </c>
      <c r="N25" s="243" t="str">
        <f t="shared" si="1"/>
        <v>EUREON4Y</v>
      </c>
      <c r="O25" s="243" t="str">
        <f t="shared" si="2"/>
        <v>EUREON4Y=TTKL</v>
      </c>
      <c r="P25" s="195">
        <v>-0.21600000000000003</v>
      </c>
      <c r="Q25" s="195">
        <v>-0.16599999999999998</v>
      </c>
      <c r="R25" s="195">
        <f t="shared" si="3"/>
        <v>-0.191</v>
      </c>
      <c r="S25" s="195">
        <f t="shared" si="4"/>
        <v>5.0000000000000044E-2</v>
      </c>
      <c r="T25" s="251"/>
      <c r="U25" s="253">
        <v>-0.13300000000000001</v>
      </c>
      <c r="V25" s="251"/>
      <c r="W25" s="195">
        <v>-0.191</v>
      </c>
      <c r="X25" s="246">
        <f>_xll.qlSimpleQuoteSetValue(F25,W25/100,Trigger)</f>
        <v>1.0000000000000026E-5</v>
      </c>
      <c r="Y25" s="193"/>
    </row>
    <row r="26" spans="1:25" ht="11.25" customHeight="1" x14ac:dyDescent="0.2">
      <c r="A26" s="192"/>
      <c r="B26" s="65" t="str">
        <f t="shared" si="5"/>
        <v>5Y</v>
      </c>
      <c r="C26" s="104" t="s">
        <v>77</v>
      </c>
      <c r="D26" s="65"/>
      <c r="E26" s="211" t="str">
        <f t="shared" si="0"/>
        <v>EUREON5Y_LCHQuote</v>
      </c>
      <c r="F26" s="201" t="str">
        <f>_xll.qlSimpleQuote(Currency&amp;$C26&amp;$B26&amp;QuoteSuffix,,RateTickValue,Permanent,Trigger,ObjectOverwrite)</f>
        <v>EUREON5Y_LCHQuote#0003</v>
      </c>
      <c r="G26" s="257" t="str">
        <f>_xll.ohRangeRetrieveError(F26)</f>
        <v/>
      </c>
      <c r="H26" s="230"/>
      <c r="J26" s="192"/>
      <c r="K26" s="242" t="s">
        <v>52</v>
      </c>
      <c r="L26" s="242" t="s">
        <v>76</v>
      </c>
      <c r="M26" s="242" t="s">
        <v>77</v>
      </c>
      <c r="N26" s="243" t="str">
        <f t="shared" si="1"/>
        <v>EUREON5Y</v>
      </c>
      <c r="O26" s="243" t="str">
        <f t="shared" si="2"/>
        <v>EUREON5Y=TTKL</v>
      </c>
      <c r="P26" s="195">
        <v>-0.10100000000000001</v>
      </c>
      <c r="Q26" s="195">
        <v>-5.1000000000000004E-2</v>
      </c>
      <c r="R26" s="195">
        <f t="shared" si="3"/>
        <v>-7.6000000000000012E-2</v>
      </c>
      <c r="S26" s="195">
        <f t="shared" si="4"/>
        <v>4.9999999999999989E-2</v>
      </c>
      <c r="T26" s="251"/>
      <c r="U26" s="253">
        <v>-9.9999999999999985E-3</v>
      </c>
      <c r="V26" s="251"/>
      <c r="W26" s="195">
        <v>-7.6000000000000012E-2</v>
      </c>
      <c r="X26" s="246">
        <f>_xll.qlSimpleQuoteSetValue(F26,W26/100,Trigger)</f>
        <v>0</v>
      </c>
      <c r="Y26" s="193"/>
    </row>
    <row r="27" spans="1:25" ht="11.25" customHeight="1" x14ac:dyDescent="0.2">
      <c r="A27" s="192"/>
      <c r="B27" s="65" t="str">
        <f t="shared" si="5"/>
        <v>6Y</v>
      </c>
      <c r="C27" s="104" t="s">
        <v>77</v>
      </c>
      <c r="D27" s="65"/>
      <c r="E27" s="211" t="str">
        <f t="shared" si="0"/>
        <v>EUREON6Y_LCHQuote</v>
      </c>
      <c r="F27" s="201" t="str">
        <f>_xll.qlSimpleQuote(Currency&amp;$C27&amp;$B27&amp;QuoteSuffix,,RateTickValue,Permanent,Trigger,ObjectOverwrite)</f>
        <v>EUREON6Y_LCHQuote#0003</v>
      </c>
      <c r="G27" s="257" t="str">
        <f>_xll.ohRangeRetrieveError(F27)</f>
        <v/>
      </c>
      <c r="H27" s="230"/>
      <c r="J27" s="192"/>
      <c r="K27" s="242" t="s">
        <v>51</v>
      </c>
      <c r="L27" s="242" t="s">
        <v>76</v>
      </c>
      <c r="M27" s="242" t="s">
        <v>77</v>
      </c>
      <c r="N27" s="243" t="str">
        <f t="shared" si="1"/>
        <v>EUREON6Y</v>
      </c>
      <c r="O27" s="243" t="str">
        <f t="shared" si="2"/>
        <v>EUREON6Y=TTKL</v>
      </c>
      <c r="P27" s="195">
        <v>3.5999999999999997E-2</v>
      </c>
      <c r="Q27" s="195">
        <v>8.5999999999999993E-2</v>
      </c>
      <c r="R27" s="195">
        <f t="shared" si="3"/>
        <v>6.0999999999999999E-2</v>
      </c>
      <c r="S27" s="195">
        <f t="shared" si="4"/>
        <v>0.05</v>
      </c>
      <c r="T27" s="251"/>
      <c r="U27" s="253">
        <v>0.129</v>
      </c>
      <c r="V27" s="251"/>
      <c r="W27" s="195">
        <v>6.0999999999999999E-2</v>
      </c>
      <c r="X27" s="246">
        <f>_xll.qlSimpleQuoteSetValue(F27,W27/100,Trigger)</f>
        <v>0</v>
      </c>
      <c r="Y27" s="193"/>
    </row>
    <row r="28" spans="1:25" ht="11.25" customHeight="1" x14ac:dyDescent="0.2">
      <c r="A28" s="192"/>
      <c r="B28" s="65" t="str">
        <f t="shared" si="5"/>
        <v>7Y</v>
      </c>
      <c r="C28" s="104" t="s">
        <v>77</v>
      </c>
      <c r="D28" s="65"/>
      <c r="E28" s="211" t="str">
        <f t="shared" si="0"/>
        <v>EUREON7Y_LCHQuote</v>
      </c>
      <c r="F28" s="201" t="str">
        <f>_xll.qlSimpleQuote(Currency&amp;$C28&amp;$B28&amp;QuoteSuffix,,RateTickValue,Permanent,Trigger,ObjectOverwrite)</f>
        <v>EUREON7Y_LCHQuote#0003</v>
      </c>
      <c r="G28" s="257" t="str">
        <f>_xll.ohRangeRetrieveError(F28)</f>
        <v/>
      </c>
      <c r="H28" s="230"/>
      <c r="J28" s="192"/>
      <c r="K28" s="242" t="s">
        <v>50</v>
      </c>
      <c r="L28" s="242" t="s">
        <v>76</v>
      </c>
      <c r="M28" s="242" t="s">
        <v>77</v>
      </c>
      <c r="N28" s="243" t="str">
        <f t="shared" si="1"/>
        <v>EUREON7Y</v>
      </c>
      <c r="O28" s="243" t="str">
        <f t="shared" si="2"/>
        <v>EUREON7Y=TTKL</v>
      </c>
      <c r="P28" s="195">
        <v>0.18099999999999999</v>
      </c>
      <c r="Q28" s="195">
        <v>0.23100000000000001</v>
      </c>
      <c r="R28" s="195">
        <f t="shared" si="3"/>
        <v>0.20600000000000002</v>
      </c>
      <c r="S28" s="195">
        <f t="shared" si="4"/>
        <v>5.0000000000000044E-2</v>
      </c>
      <c r="T28" s="251"/>
      <c r="U28" s="253">
        <v>0.27600000000000002</v>
      </c>
      <c r="V28" s="251"/>
      <c r="W28" s="195">
        <v>0.20600000000000002</v>
      </c>
      <c r="X28" s="246">
        <f>_xll.qlSimpleQuoteSetValue(F28,W28/100,Trigger)</f>
        <v>0</v>
      </c>
      <c r="Y28" s="193"/>
    </row>
    <row r="29" spans="1:25" ht="11.25" customHeight="1" x14ac:dyDescent="0.2">
      <c r="A29" s="192"/>
      <c r="B29" s="65" t="str">
        <f t="shared" si="5"/>
        <v>8Y</v>
      </c>
      <c r="C29" s="104" t="s">
        <v>77</v>
      </c>
      <c r="D29" s="65"/>
      <c r="E29" s="211" t="str">
        <f t="shared" si="0"/>
        <v>EUREON8Y_LCHQuote</v>
      </c>
      <c r="F29" s="201" t="str">
        <f>_xll.qlSimpleQuote(Currency&amp;$C29&amp;$B29&amp;QuoteSuffix,,RateTickValue,Permanent,Trigger,ObjectOverwrite)</f>
        <v>EUREON8Y_LCHQuote#0003</v>
      </c>
      <c r="G29" s="257" t="str">
        <f>_xll.ohRangeRetrieveError(F29)</f>
        <v/>
      </c>
      <c r="H29" s="230"/>
      <c r="J29" s="192"/>
      <c r="K29" s="242" t="s">
        <v>49</v>
      </c>
      <c r="L29" s="242" t="s">
        <v>76</v>
      </c>
      <c r="M29" s="242" t="s">
        <v>77</v>
      </c>
      <c r="N29" s="243" t="str">
        <f t="shared" si="1"/>
        <v>EUREON8Y</v>
      </c>
      <c r="O29" s="243" t="str">
        <f t="shared" si="2"/>
        <v>EUREON8Y=TTKL</v>
      </c>
      <c r="P29" s="195">
        <v>0.32400000000000001</v>
      </c>
      <c r="Q29" s="195">
        <v>0.374</v>
      </c>
      <c r="R29" s="195">
        <f t="shared" si="3"/>
        <v>0.34899999999999998</v>
      </c>
      <c r="S29" s="195">
        <f t="shared" si="4"/>
        <v>4.9999999999999933E-2</v>
      </c>
      <c r="T29" s="251"/>
      <c r="U29" s="253">
        <v>0.42000000000000004</v>
      </c>
      <c r="V29" s="251"/>
      <c r="W29" s="195">
        <v>0.34899999999999998</v>
      </c>
      <c r="X29" s="246">
        <f>_xll.qlSimpleQuoteSetValue(F29,W29/100,Trigger)</f>
        <v>0</v>
      </c>
      <c r="Y29" s="193"/>
    </row>
    <row r="30" spans="1:25" ht="11.25" customHeight="1" x14ac:dyDescent="0.2">
      <c r="A30" s="192"/>
      <c r="B30" s="65" t="str">
        <f t="shared" si="5"/>
        <v>9Y</v>
      </c>
      <c r="C30" s="104" t="s">
        <v>77</v>
      </c>
      <c r="D30" s="65"/>
      <c r="E30" s="211" t="str">
        <f t="shared" si="0"/>
        <v>EUREON9Y_LCHQuote</v>
      </c>
      <c r="F30" s="201" t="str">
        <f>_xll.qlSimpleQuote(Currency&amp;$C30&amp;$B30&amp;QuoteSuffix,,RateTickValue,Permanent,Trigger,ObjectOverwrite)</f>
        <v>EUREON9Y_LCHQuote#0003</v>
      </c>
      <c r="G30" s="257" t="str">
        <f>_xll.ohRangeRetrieveError(F30)</f>
        <v/>
      </c>
      <c r="H30" s="230"/>
      <c r="J30" s="192"/>
      <c r="K30" s="242" t="s">
        <v>48</v>
      </c>
      <c r="L30" s="242" t="s">
        <v>76</v>
      </c>
      <c r="M30" s="242" t="s">
        <v>77</v>
      </c>
      <c r="N30" s="243" t="str">
        <f t="shared" si="1"/>
        <v>EUREON9Y</v>
      </c>
      <c r="O30" s="243" t="str">
        <f t="shared" si="2"/>
        <v>EUREON9Y=TTKL</v>
      </c>
      <c r="P30" s="195">
        <v>0.45899999999999996</v>
      </c>
      <c r="Q30" s="195">
        <v>0.50900000000000001</v>
      </c>
      <c r="R30" s="195">
        <f t="shared" si="3"/>
        <v>0.48399999999999999</v>
      </c>
      <c r="S30" s="195">
        <f t="shared" si="4"/>
        <v>5.0000000000000044E-2</v>
      </c>
      <c r="T30" s="251"/>
      <c r="U30" s="253">
        <v>0.55300000000000005</v>
      </c>
      <c r="V30" s="251"/>
      <c r="W30" s="195">
        <v>0.48399999999999999</v>
      </c>
      <c r="X30" s="246">
        <f>_xll.qlSimpleQuoteSetValue(F30,W30/100,Trigger)</f>
        <v>0</v>
      </c>
      <c r="Y30" s="193"/>
    </row>
    <row r="31" spans="1:25" ht="11.25" customHeight="1" x14ac:dyDescent="0.2">
      <c r="A31" s="192"/>
      <c r="B31" s="65" t="str">
        <f t="shared" si="5"/>
        <v>10Y</v>
      </c>
      <c r="C31" s="104" t="s">
        <v>77</v>
      </c>
      <c r="D31" s="65"/>
      <c r="E31" s="211" t="str">
        <f t="shared" si="0"/>
        <v>EUREON10Y_LCHQuote</v>
      </c>
      <c r="F31" s="201" t="str">
        <f>_xll.qlSimpleQuote(Currency&amp;$C31&amp;$B31&amp;QuoteSuffix,,RateTickValue,Permanent,Trigger,ObjectOverwrite)</f>
        <v>EUREON10Y_LCHQuote#0003</v>
      </c>
      <c r="G31" s="257" t="str">
        <f>_xll.ohRangeRetrieveError(F31)</f>
        <v/>
      </c>
      <c r="H31" s="230"/>
      <c r="J31" s="192"/>
      <c r="K31" s="242" t="s">
        <v>47</v>
      </c>
      <c r="L31" s="242" t="s">
        <v>76</v>
      </c>
      <c r="M31" s="242" t="s">
        <v>77</v>
      </c>
      <c r="N31" s="243" t="str">
        <f t="shared" si="1"/>
        <v>EUREON10Y</v>
      </c>
      <c r="O31" s="243" t="str">
        <f t="shared" si="2"/>
        <v>EUREON10Y=TTKL</v>
      </c>
      <c r="P31" s="195">
        <v>0.57899999999999996</v>
      </c>
      <c r="Q31" s="195">
        <v>0.629</v>
      </c>
      <c r="R31" s="195">
        <f t="shared" si="3"/>
        <v>0.60399999999999998</v>
      </c>
      <c r="S31" s="195">
        <f t="shared" si="4"/>
        <v>5.0000000000000044E-2</v>
      </c>
      <c r="T31" s="251"/>
      <c r="U31" s="253">
        <v>0.67199999999999993</v>
      </c>
      <c r="V31" s="251"/>
      <c r="W31" s="195">
        <v>0.60399999999999998</v>
      </c>
      <c r="X31" s="246">
        <f>_xll.qlSimpleQuoteSetValue(F31,W31/100,Trigger)</f>
        <v>0</v>
      </c>
      <c r="Y31" s="193"/>
    </row>
    <row r="32" spans="1:25" ht="11.25" customHeight="1" x14ac:dyDescent="0.2">
      <c r="A32" s="192"/>
      <c r="B32" s="65" t="str">
        <f t="shared" si="5"/>
        <v>11Y</v>
      </c>
      <c r="C32" s="104" t="s">
        <v>77</v>
      </c>
      <c r="D32" s="65"/>
      <c r="E32" s="211" t="str">
        <f t="shared" si="0"/>
        <v>EUREON11Y_LCHQuote</v>
      </c>
      <c r="F32" s="201" t="str">
        <f>_xll.qlSimpleQuote(Currency&amp;$C32&amp;$B32&amp;QuoteSuffix,,RateTickValue,Permanent,Trigger,ObjectOverwrite)</f>
        <v>EUREON11Y_LCHQuote#0003</v>
      </c>
      <c r="G32" s="257" t="str">
        <f>_xll.ohRangeRetrieveError(F32)</f>
        <v/>
      </c>
      <c r="H32" s="230"/>
      <c r="J32" s="192"/>
      <c r="K32" s="242" t="s">
        <v>46</v>
      </c>
      <c r="L32" s="242" t="s">
        <v>76</v>
      </c>
      <c r="M32" s="242" t="s">
        <v>77</v>
      </c>
      <c r="N32" s="243" t="str">
        <f t="shared" si="1"/>
        <v>EUREON11Y</v>
      </c>
      <c r="O32" s="243" t="str">
        <f t="shared" si="2"/>
        <v>EUREON11Y=TTKL</v>
      </c>
      <c r="P32" s="195">
        <v>0.68899999999999995</v>
      </c>
      <c r="Q32" s="195">
        <v>0.73899999999999999</v>
      </c>
      <c r="R32" s="195">
        <f t="shared" si="3"/>
        <v>0.71399999999999997</v>
      </c>
      <c r="S32" s="195">
        <f t="shared" si="4"/>
        <v>5.0000000000000044E-2</v>
      </c>
      <c r="T32" s="251"/>
      <c r="U32" s="253">
        <v>0.78200000000000003</v>
      </c>
      <c r="V32" s="251"/>
      <c r="W32" s="195">
        <v>0.71399999999999997</v>
      </c>
      <c r="X32" s="246">
        <f>_xll.qlSimpleQuoteSetValue(F32,W32/100,Trigger)</f>
        <v>0</v>
      </c>
      <c r="Y32" s="193"/>
    </row>
    <row r="33" spans="1:25" ht="11.25" customHeight="1" x14ac:dyDescent="0.2">
      <c r="A33" s="192"/>
      <c r="B33" s="65" t="str">
        <f t="shared" si="5"/>
        <v>12Y</v>
      </c>
      <c r="C33" s="104" t="s">
        <v>77</v>
      </c>
      <c r="D33" s="65"/>
      <c r="E33" s="211" t="str">
        <f t="shared" si="0"/>
        <v>EUREON12Y_LCHQuote</v>
      </c>
      <c r="F33" s="201" t="str">
        <f>_xll.qlSimpleQuote(Currency&amp;$C33&amp;$B33&amp;QuoteSuffix,,RateTickValue,Permanent,Trigger,ObjectOverwrite)</f>
        <v>EUREON12Y_LCHQuote#0003</v>
      </c>
      <c r="G33" s="257" t="str">
        <f>_xll.ohRangeRetrieveError(F33)</f>
        <v/>
      </c>
      <c r="H33" s="230"/>
      <c r="J33" s="192"/>
      <c r="K33" s="242" t="s">
        <v>45</v>
      </c>
      <c r="L33" s="242" t="s">
        <v>76</v>
      </c>
      <c r="M33" s="242" t="s">
        <v>77</v>
      </c>
      <c r="N33" s="243" t="str">
        <f t="shared" si="1"/>
        <v>EUREON12Y</v>
      </c>
      <c r="O33" s="243" t="str">
        <f t="shared" si="2"/>
        <v>EUREON12Y=TTKL</v>
      </c>
      <c r="P33" s="195">
        <v>0.78600000000000003</v>
      </c>
      <c r="Q33" s="195">
        <v>0.83599999999999997</v>
      </c>
      <c r="R33" s="195">
        <f t="shared" si="3"/>
        <v>0.81099999999999994</v>
      </c>
      <c r="S33" s="195">
        <f t="shared" si="4"/>
        <v>4.9999999999999822E-2</v>
      </c>
      <c r="T33" s="251"/>
      <c r="U33" s="253">
        <v>0.88100000000000001</v>
      </c>
      <c r="V33" s="251"/>
      <c r="W33" s="195">
        <v>0.81099999999999994</v>
      </c>
      <c r="X33" s="246">
        <f>_xll.qlSimpleQuoteSetValue(F33,W33/100,Trigger)</f>
        <v>0</v>
      </c>
      <c r="Y33" s="193"/>
    </row>
    <row r="34" spans="1:25" ht="11.25" customHeight="1" x14ac:dyDescent="0.2">
      <c r="A34" s="192"/>
      <c r="B34" s="65" t="str">
        <f t="shared" si="5"/>
        <v>15Y</v>
      </c>
      <c r="C34" s="104" t="s">
        <v>77</v>
      </c>
      <c r="D34" s="65"/>
      <c r="E34" s="211" t="str">
        <f t="shared" si="0"/>
        <v>EUREON15Y_LCHQuote</v>
      </c>
      <c r="F34" s="201" t="str">
        <f>_xll.qlSimpleQuote(Currency&amp;$C34&amp;$B34&amp;QuoteSuffix,,RateTickValue,Permanent,Trigger,ObjectOverwrite)</f>
        <v>EUREON15Y_LCHQuote#0003</v>
      </c>
      <c r="G34" s="257" t="str">
        <f>_xll.ohRangeRetrieveError(F34)</f>
        <v/>
      </c>
      <c r="H34" s="230"/>
      <c r="J34" s="192"/>
      <c r="K34" s="242" t="s">
        <v>42</v>
      </c>
      <c r="L34" s="242" t="s">
        <v>76</v>
      </c>
      <c r="M34" s="242" t="s">
        <v>77</v>
      </c>
      <c r="N34" s="243" t="str">
        <f t="shared" si="1"/>
        <v>EUREON15Y</v>
      </c>
      <c r="O34" s="243" t="str">
        <f t="shared" si="2"/>
        <v>EUREON15Y=TTKL</v>
      </c>
      <c r="P34" s="195">
        <v>1.0109999999999999</v>
      </c>
      <c r="Q34" s="195">
        <v>1.0609999999999999</v>
      </c>
      <c r="R34" s="195">
        <f t="shared" si="3"/>
        <v>1.036</v>
      </c>
      <c r="S34" s="195">
        <f t="shared" si="4"/>
        <v>5.0000000000000266E-2</v>
      </c>
      <c r="T34" s="251"/>
      <c r="U34" s="253">
        <v>1.1059999999999999</v>
      </c>
      <c r="V34" s="251"/>
      <c r="W34" s="195">
        <v>1.036</v>
      </c>
      <c r="X34" s="246">
        <f>_xll.qlSimpleQuoteSetValue(F34,W34/100,Trigger)</f>
        <v>0</v>
      </c>
      <c r="Y34" s="193"/>
    </row>
    <row r="35" spans="1:25" ht="11.25" customHeight="1" x14ac:dyDescent="0.2">
      <c r="A35" s="192"/>
      <c r="B35" s="65" t="str">
        <f t="shared" si="5"/>
        <v>20Y</v>
      </c>
      <c r="C35" s="104" t="s">
        <v>77</v>
      </c>
      <c r="D35" s="65"/>
      <c r="E35" s="211" t="str">
        <f t="shared" si="0"/>
        <v>EUREON20Y_LCHQuote</v>
      </c>
      <c r="F35" s="201" t="str">
        <f>_xll.qlSimpleQuote(Currency&amp;$C35&amp;$B35&amp;QuoteSuffix,,RateTickValue,Permanent,Trigger,ObjectOverwrite)</f>
        <v>EUREON20Y_LCHQuote#0003</v>
      </c>
      <c r="G35" s="257" t="str">
        <f>_xll.ohRangeRetrieveError(F35)</f>
        <v/>
      </c>
      <c r="H35" s="230"/>
      <c r="J35" s="192"/>
      <c r="K35" s="242" t="s">
        <v>37</v>
      </c>
      <c r="L35" s="242" t="s">
        <v>76</v>
      </c>
      <c r="M35" s="242" t="s">
        <v>77</v>
      </c>
      <c r="N35" s="243" t="str">
        <f t="shared" si="1"/>
        <v>EUREON20Y</v>
      </c>
      <c r="O35" s="243" t="str">
        <f t="shared" si="2"/>
        <v>EUREON20Y=TTKL</v>
      </c>
      <c r="P35" s="195">
        <v>1.2190000000000001</v>
      </c>
      <c r="Q35" s="195">
        <v>1.2690000000000001</v>
      </c>
      <c r="R35" s="195">
        <f t="shared" si="3"/>
        <v>1.2440000000000002</v>
      </c>
      <c r="S35" s="195">
        <f t="shared" si="4"/>
        <v>5.0000000000000266E-2</v>
      </c>
      <c r="T35" s="251"/>
      <c r="U35" s="253">
        <v>1.3170000000000002</v>
      </c>
      <c r="V35" s="251"/>
      <c r="W35" s="195">
        <v>1.2440000000000002</v>
      </c>
      <c r="X35" s="246">
        <f>_xll.qlSimpleQuoteSetValue(F35,W35/100,Trigger)</f>
        <v>0</v>
      </c>
      <c r="Y35" s="193"/>
    </row>
    <row r="36" spans="1:25" ht="11.25" customHeight="1" x14ac:dyDescent="0.2">
      <c r="A36" s="192"/>
      <c r="B36" s="65" t="str">
        <f t="shared" si="5"/>
        <v>25Y</v>
      </c>
      <c r="C36" s="104" t="s">
        <v>77</v>
      </c>
      <c r="D36" s="65"/>
      <c r="E36" s="211" t="str">
        <f t="shared" si="0"/>
        <v>EUREON25Y_LCHQuote</v>
      </c>
      <c r="F36" s="201" t="str">
        <f>_xll.qlSimpleQuote(Currency&amp;$C36&amp;$B36&amp;QuoteSuffix,,RateTickValue,Permanent,Trigger,ObjectOverwrite)</f>
        <v>EUREON25Y_LCHQuote#0003</v>
      </c>
      <c r="G36" s="257" t="str">
        <f>_xll.ohRangeRetrieveError(F36)</f>
        <v/>
      </c>
      <c r="H36" s="230"/>
      <c r="J36" s="192"/>
      <c r="K36" s="242" t="s">
        <v>32</v>
      </c>
      <c r="L36" s="242" t="s">
        <v>76</v>
      </c>
      <c r="M36" s="242" t="s">
        <v>77</v>
      </c>
      <c r="N36" s="243" t="str">
        <f t="shared" si="1"/>
        <v>EUREON25Y</v>
      </c>
      <c r="O36" s="243" t="str">
        <f t="shared" si="2"/>
        <v>EUREON25Y=TTKL</v>
      </c>
      <c r="P36" s="195">
        <v>1.2829999999999999</v>
      </c>
      <c r="Q36" s="195">
        <v>1.333</v>
      </c>
      <c r="R36" s="195">
        <f t="shared" si="3"/>
        <v>1.3079999999999998</v>
      </c>
      <c r="S36" s="195">
        <f t="shared" si="4"/>
        <v>4.9999999999999822E-2</v>
      </c>
      <c r="T36" s="251"/>
      <c r="U36" s="253">
        <v>1.3879999999999999</v>
      </c>
      <c r="V36" s="251"/>
      <c r="W36" s="195">
        <v>1.3079999999999998</v>
      </c>
      <c r="X36" s="246">
        <f>_xll.qlSimpleQuoteSetValue(F36,W36/100,Trigger)</f>
        <v>0</v>
      </c>
      <c r="Y36" s="193"/>
    </row>
    <row r="37" spans="1:25" ht="11.25" customHeight="1" x14ac:dyDescent="0.2">
      <c r="A37" s="192"/>
      <c r="B37" s="65" t="str">
        <f t="shared" si="5"/>
        <v>30Y</v>
      </c>
      <c r="C37" s="104" t="s">
        <v>77</v>
      </c>
      <c r="D37" s="65"/>
      <c r="E37" s="211" t="str">
        <f t="shared" si="0"/>
        <v>EUREON30Y_LCHQuote</v>
      </c>
      <c r="F37" s="201" t="str">
        <f>_xll.qlSimpleQuote(Currency&amp;$C37&amp;$B37&amp;QuoteSuffix,,RateTickValue,Permanent,Trigger,ObjectOverwrite)</f>
        <v>EUREON30Y_LCHQuote#0003</v>
      </c>
      <c r="G37" s="257" t="str">
        <f>_xll.ohRangeRetrieveError(F37)</f>
        <v/>
      </c>
      <c r="H37" s="230"/>
      <c r="J37" s="192"/>
      <c r="K37" s="242" t="s">
        <v>27</v>
      </c>
      <c r="L37" s="242" t="s">
        <v>76</v>
      </c>
      <c r="M37" s="242" t="s">
        <v>77</v>
      </c>
      <c r="N37" s="243" t="str">
        <f t="shared" si="1"/>
        <v>EUREON30Y</v>
      </c>
      <c r="O37" s="243" t="str">
        <f t="shared" si="2"/>
        <v>EUREON30Y=TTKL</v>
      </c>
      <c r="P37" s="195">
        <v>1.3089999999999999</v>
      </c>
      <c r="Q37" s="195">
        <v>1.359</v>
      </c>
      <c r="R37" s="195">
        <f t="shared" si="3"/>
        <v>1.3340000000000001</v>
      </c>
      <c r="S37" s="195">
        <f t="shared" si="4"/>
        <v>5.0000000000000266E-2</v>
      </c>
      <c r="T37" s="251"/>
      <c r="U37" s="253">
        <v>1.419</v>
      </c>
      <c r="V37" s="251"/>
      <c r="W37" s="195">
        <v>1.3340000000000001</v>
      </c>
      <c r="X37" s="246">
        <f>_xll.qlSimpleQuoteSetValue(F37,W37/100,Trigger)</f>
        <v>0</v>
      </c>
      <c r="Y37" s="193"/>
    </row>
    <row r="38" spans="1:25" ht="11.25" customHeight="1" x14ac:dyDescent="0.2">
      <c r="A38" s="192"/>
      <c r="B38" s="65" t="str">
        <f t="shared" si="5"/>
        <v>40Y</v>
      </c>
      <c r="C38" s="104" t="s">
        <v>77</v>
      </c>
      <c r="D38" s="65"/>
      <c r="E38" s="211" t="str">
        <f t="shared" si="0"/>
        <v>EUREON40Y_LCHQuote</v>
      </c>
      <c r="F38" s="201" t="str">
        <f>_xll.qlSimpleQuote(Currency&amp;$C38&amp;$B38&amp;QuoteSuffix,,RateTickValue,Permanent,Trigger,ObjectOverwrite)</f>
        <v>EUREON40Y_LCHQuote#0003</v>
      </c>
      <c r="G38" s="257" t="str">
        <f>_xll.ohRangeRetrieveError(F38)</f>
        <v/>
      </c>
      <c r="H38" s="230"/>
      <c r="J38" s="192"/>
      <c r="K38" s="242" t="s">
        <v>25</v>
      </c>
      <c r="L38" s="242" t="s">
        <v>76</v>
      </c>
      <c r="M38" s="242" t="s">
        <v>77</v>
      </c>
      <c r="N38" s="243" t="str">
        <f t="shared" si="1"/>
        <v>EUREON40Y</v>
      </c>
      <c r="O38" s="243" t="str">
        <f t="shared" si="2"/>
        <v>EUREON40Y=TTKL</v>
      </c>
      <c r="P38" s="195">
        <v>1.321</v>
      </c>
      <c r="Q38" s="195">
        <v>1.371</v>
      </c>
      <c r="R38" s="195">
        <f t="shared" si="3"/>
        <v>1.3460000000000001</v>
      </c>
      <c r="S38" s="195">
        <f t="shared" si="4"/>
        <v>5.0000000000000266E-2</v>
      </c>
      <c r="T38" s="251"/>
      <c r="U38" s="253">
        <v>1.4380000000000002</v>
      </c>
      <c r="V38" s="251"/>
      <c r="W38" s="195">
        <v>1.3460000000000001</v>
      </c>
      <c r="X38" s="246">
        <f>_xll.qlSimpleQuoteSetValue(F38,W38/100,Trigger)</f>
        <v>0</v>
      </c>
      <c r="Y38" s="193"/>
    </row>
    <row r="39" spans="1:25" ht="11.25" customHeight="1" x14ac:dyDescent="0.2">
      <c r="A39" s="192"/>
      <c r="B39" s="65" t="str">
        <f t="shared" si="5"/>
        <v>50Y</v>
      </c>
      <c r="C39" s="104" t="s">
        <v>77</v>
      </c>
      <c r="D39" s="65"/>
      <c r="E39" s="211" t="str">
        <f t="shared" si="0"/>
        <v>EUREON50Y_LCHQuote</v>
      </c>
      <c r="F39" s="201" t="str">
        <f>_xll.qlSimpleQuote(Currency&amp;$C39&amp;$B39&amp;QuoteSuffix,,RateTickValue,Permanent,Trigger,ObjectOverwrite)</f>
        <v>EUREON50Y_LCHQuote#0003</v>
      </c>
      <c r="G39" s="257" t="str">
        <f>_xll.ohRangeRetrieveError(F39)</f>
        <v/>
      </c>
      <c r="H39" s="230"/>
      <c r="J39" s="192"/>
      <c r="K39" s="242" t="s">
        <v>24</v>
      </c>
      <c r="L39" s="242" t="s">
        <v>76</v>
      </c>
      <c r="M39" s="242" t="s">
        <v>77</v>
      </c>
      <c r="N39" s="243" t="str">
        <f t="shared" si="1"/>
        <v>EUREON50Y</v>
      </c>
      <c r="O39" s="243" t="str">
        <f t="shared" si="2"/>
        <v>EUREON50Y=TTKL</v>
      </c>
      <c r="P39" s="195">
        <v>1.296</v>
      </c>
      <c r="Q39" s="195">
        <v>1.3460000000000001</v>
      </c>
      <c r="R39" s="195">
        <f t="shared" si="3"/>
        <v>1.3210000000000002</v>
      </c>
      <c r="S39" s="195">
        <f t="shared" si="4"/>
        <v>5.0000000000000266E-2</v>
      </c>
      <c r="T39" s="251"/>
      <c r="U39" s="253">
        <v>1.4180000000000001</v>
      </c>
      <c r="V39" s="251"/>
      <c r="W39" s="195">
        <v>1.3210000000000002</v>
      </c>
      <c r="X39" s="246">
        <f>_xll.qlSimpleQuoteSetValue(F39,W39/100,Trigger)</f>
        <v>0</v>
      </c>
      <c r="Y39" s="193"/>
    </row>
    <row r="40" spans="1:25" ht="11.25" customHeight="1" x14ac:dyDescent="0.2">
      <c r="A40" s="192"/>
      <c r="B40" s="65" t="str">
        <f t="shared" si="5"/>
        <v>60Y</v>
      </c>
      <c r="C40" s="104" t="s">
        <v>77</v>
      </c>
      <c r="D40" s="65"/>
      <c r="E40" s="211" t="str">
        <f t="shared" si="0"/>
        <v>EUREON60Y_LCHQuote</v>
      </c>
      <c r="F40" s="201" t="str">
        <f>_xll.qlSimpleQuote(Currency&amp;$C40&amp;$B40&amp;QuoteSuffix,,RateTickValue,Permanent,Trigger,ObjectOverwrite)</f>
        <v>EUREON60Y_LCHQuote#0003</v>
      </c>
      <c r="G40" s="257" t="str">
        <f>_xll.ohRangeRetrieveError(F40)</f>
        <v/>
      </c>
      <c r="H40" s="230"/>
      <c r="J40" s="192"/>
      <c r="K40" s="244" t="s">
        <v>23</v>
      </c>
      <c r="L40" s="244" t="s">
        <v>76</v>
      </c>
      <c r="M40" s="244" t="s">
        <v>77</v>
      </c>
      <c r="N40" s="243" t="str">
        <f t="shared" si="1"/>
        <v>EUREON60Y</v>
      </c>
      <c r="O40" s="243" t="str">
        <f t="shared" si="2"/>
        <v>EUREON60Y=TTKL</v>
      </c>
      <c r="P40" s="195" t="s">
        <v>127</v>
      </c>
      <c r="Q40" s="195" t="s">
        <v>127</v>
      </c>
      <c r="R40" s="195" t="e">
        <f t="shared" si="3"/>
        <v>#NUM!</v>
      </c>
      <c r="S40" s="196" t="e">
        <f t="shared" si="4"/>
        <v>#NUM!</v>
      </c>
      <c r="T40" s="251"/>
      <c r="U40" s="253" t="e">
        <v>#NUM!</v>
      </c>
      <c r="V40" s="251"/>
      <c r="W40" s="195" t="e">
        <v>#NUM!</v>
      </c>
      <c r="X40" s="246">
        <f>_xll.qlSimpleQuoteSetValue(F40,W40/100,Trigger)</f>
        <v>0</v>
      </c>
      <c r="Y40" s="193"/>
    </row>
    <row r="41" spans="1:25" ht="11.25" customHeight="1" x14ac:dyDescent="0.2">
      <c r="A41" s="231"/>
      <c r="B41" s="272"/>
      <c r="C41" s="272"/>
      <c r="D41" s="272"/>
      <c r="E41" s="272"/>
      <c r="F41" s="272"/>
      <c r="G41" s="272"/>
      <c r="H41" s="234"/>
      <c r="J41" s="231"/>
      <c r="K41" s="272"/>
      <c r="L41" s="272"/>
      <c r="M41" s="272"/>
      <c r="N41" s="272"/>
      <c r="O41" s="272"/>
      <c r="P41" s="272"/>
      <c r="Q41" s="272"/>
      <c r="R41" s="272"/>
      <c r="S41" s="232"/>
      <c r="T41" s="232"/>
      <c r="U41" s="272"/>
      <c r="V41" s="232"/>
      <c r="W41" s="272"/>
      <c r="X41" s="272"/>
      <c r="Y41" s="273"/>
    </row>
  </sheetData>
  <conditionalFormatting sqref="X16:X40">
    <cfRule type="cellIs" dxfId="33" priority="1" stopIfTrue="1" operator="greaterThan">
      <formula>0</formula>
    </cfRule>
    <cfRule type="cellIs" dxfId="32" priority="2" stopIfTrue="1" operator="lessThan">
      <formula>0</formula>
    </cfRule>
  </conditionalFormatting>
  <conditionalFormatting sqref="X5:X15">
    <cfRule type="cellIs" dxfId="31" priority="3" stopIfTrue="1" operator="greaterThan">
      <formula>0</formula>
    </cfRule>
    <cfRule type="cellIs" dxfId="30" priority="4"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24"/>
      <c r="B1" s="83"/>
      <c r="C1" s="83"/>
      <c r="D1" s="83"/>
      <c r="E1" s="83"/>
      <c r="F1" s="83"/>
      <c r="G1" s="83"/>
      <c r="H1" s="275" t="s">
        <v>83</v>
      </c>
      <c r="I1" s="209" t="str">
        <f>PROPER(Currency)&amp;"HW_Volatility"&amp;QuoteSuffix</f>
        <v>EurHW_Volatility_LCHQuote</v>
      </c>
      <c r="J1" s="83"/>
      <c r="K1" s="84"/>
      <c r="M1" s="301" t="s">
        <v>178</v>
      </c>
      <c r="N1" s="191"/>
      <c r="O1" s="339"/>
      <c r="P1" s="339"/>
      <c r="Q1" s="191"/>
      <c r="R1" s="191"/>
      <c r="S1" s="191"/>
      <c r="T1" s="191"/>
      <c r="U1" s="191"/>
      <c r="V1" s="191"/>
      <c r="W1" s="191"/>
      <c r="X1" s="191"/>
      <c r="Y1" s="191"/>
      <c r="Z1" s="276"/>
      <c r="AA1" s="276"/>
      <c r="AB1" s="191"/>
      <c r="AC1" s="276"/>
      <c r="AD1" s="276"/>
      <c r="AE1" s="340"/>
    </row>
    <row r="2" spans="1:31" x14ac:dyDescent="0.2">
      <c r="A2" s="85"/>
      <c r="B2" s="188"/>
      <c r="C2" s="188"/>
      <c r="D2" s="188"/>
      <c r="E2" s="188"/>
      <c r="F2" s="188"/>
      <c r="G2" s="188"/>
      <c r="H2" s="275" t="s">
        <v>82</v>
      </c>
      <c r="I2" s="209" t="str">
        <f>PROPER(Currency)&amp;"HW_MeanReversion"&amp;QuoteSuffix</f>
        <v>EurHW_MeanReversion_LCHQuote</v>
      </c>
      <c r="J2" s="188"/>
      <c r="K2" s="226"/>
      <c r="M2" s="229"/>
      <c r="N2" s="187"/>
      <c r="O2" s="187"/>
      <c r="P2" s="187"/>
      <c r="Q2" s="187"/>
      <c r="R2" s="187"/>
      <c r="S2" s="187"/>
      <c r="T2" s="187"/>
      <c r="U2" s="187"/>
      <c r="V2" s="187"/>
      <c r="W2" s="187"/>
      <c r="X2" s="187"/>
      <c r="Y2" s="187"/>
      <c r="Z2" s="190"/>
      <c r="AA2" s="190"/>
      <c r="AB2" s="187"/>
      <c r="AC2" s="187"/>
      <c r="AD2" s="209">
        <f>_xll.ohTrigger(AD5:AD46)</f>
        <v>12</v>
      </c>
      <c r="AE2" s="341"/>
    </row>
    <row r="3" spans="1:31" x14ac:dyDescent="0.2">
      <c r="A3" s="222"/>
      <c r="B3" s="162"/>
      <c r="C3" s="162"/>
      <c r="D3" s="279" t="s">
        <v>75</v>
      </c>
      <c r="E3" s="279" t="s">
        <v>14</v>
      </c>
      <c r="F3" s="188"/>
      <c r="G3" s="188"/>
      <c r="H3" s="275" t="s">
        <v>81</v>
      </c>
      <c r="I3" s="209" t="str">
        <f>PROPER(Currency)&amp;FamilyName&amp;E3</f>
        <v>Euribor3M</v>
      </c>
      <c r="J3" s="188"/>
      <c r="K3" s="341"/>
      <c r="M3" s="229"/>
      <c r="N3" s="187"/>
      <c r="O3" s="187"/>
      <c r="P3" s="187"/>
      <c r="Q3" s="187"/>
      <c r="R3" s="187"/>
      <c r="S3" s="187"/>
      <c r="T3" s="187"/>
      <c r="U3" s="187"/>
      <c r="V3" s="187"/>
      <c r="W3" s="187"/>
      <c r="X3" s="187"/>
      <c r="Y3" s="187"/>
      <c r="Z3" s="190"/>
      <c r="AA3" s="190"/>
      <c r="AB3" s="187"/>
      <c r="AC3" s="190"/>
      <c r="AD3" s="223"/>
      <c r="AE3" s="341"/>
    </row>
    <row r="4" spans="1:31" s="347" customFormat="1" ht="21" customHeight="1" x14ac:dyDescent="0.25">
      <c r="A4" s="343"/>
      <c r="B4" s="225" t="s">
        <v>74</v>
      </c>
      <c r="C4" s="290" t="s">
        <v>73</v>
      </c>
      <c r="D4" s="290" t="s">
        <v>72</v>
      </c>
      <c r="E4" s="225" t="s">
        <v>148</v>
      </c>
      <c r="F4" s="225" t="s">
        <v>160</v>
      </c>
      <c r="G4" s="225" t="s">
        <v>159</v>
      </c>
      <c r="H4" s="225" t="s">
        <v>179</v>
      </c>
      <c r="I4" s="225" t="s">
        <v>160</v>
      </c>
      <c r="J4" s="225" t="s">
        <v>159</v>
      </c>
      <c r="K4" s="345"/>
      <c r="M4" s="343"/>
      <c r="N4" s="238" t="s">
        <v>74</v>
      </c>
      <c r="O4" s="238" t="s">
        <v>73</v>
      </c>
      <c r="P4" s="238" t="s">
        <v>72</v>
      </c>
      <c r="Q4" s="238" t="s">
        <v>110</v>
      </c>
      <c r="R4" s="237" t="str">
        <f>_xll.RData(R5:R46,S4:W4,,ReutersRtMode,,S5)</f>
        <v>Updated at 18:30:28</v>
      </c>
      <c r="S4" s="238" t="s">
        <v>109</v>
      </c>
      <c r="T4" s="238" t="s">
        <v>108</v>
      </c>
      <c r="U4" s="238" t="s">
        <v>88</v>
      </c>
      <c r="V4" s="238" t="s">
        <v>101</v>
      </c>
      <c r="W4" s="238" t="s">
        <v>107</v>
      </c>
      <c r="X4" s="239" t="s">
        <v>171</v>
      </c>
      <c r="Y4" s="198" t="s">
        <v>157</v>
      </c>
      <c r="Z4" s="348"/>
      <c r="AA4" s="238" t="s">
        <v>106</v>
      </c>
      <c r="AB4" s="348"/>
      <c r="AC4" s="238" t="s">
        <v>105</v>
      </c>
      <c r="AD4" s="238" t="s">
        <v>104</v>
      </c>
      <c r="AE4" s="345"/>
    </row>
    <row r="5" spans="1:31" x14ac:dyDescent="0.2">
      <c r="A5" s="291"/>
      <c r="B5" s="102">
        <v>1</v>
      </c>
      <c r="C5" s="103" t="b">
        <v>0</v>
      </c>
      <c r="D5" s="102" t="str">
        <f t="array" ref="D5:D46">_xll.qlIMMcode(FuturesDates)</f>
        <v>Z5</v>
      </c>
      <c r="E5" s="210" t="str">
        <f t="shared" ref="E5:E36" si="0">Currency&amp;$D$3&amp;$E$3&amp;$D5&amp;QuoteSuffix</f>
        <v>EURFUT3MZ5_LCHQuote</v>
      </c>
      <c r="F5" s="200" t="str">
        <f>_xll.qlSimpleQuote(E5,,PriceTickValue,Permanent,Trigger,ObjectOverwrite)</f>
        <v>EURFUT3MZ5_LCHQuote#0003</v>
      </c>
      <c r="G5" s="256" t="str">
        <f>_xll.ohRangeRetrieveError(F5)</f>
        <v/>
      </c>
      <c r="H5" s="210" t="str">
        <f t="shared" ref="H5:H46" si="1">Currency&amp;"FUT"&amp;$E$3&amp;$D5&amp;"ConvAdj"&amp;QuoteSuffix</f>
        <v>EURFUT3MZ5ConvAdj_LCHQuote</v>
      </c>
      <c r="I5" s="200" t="str">
        <f>_xll.qlFuturesConvAdjustmentQuote($H5,IborIndex,$D5,$F5,Volatility,MeanReversion,Permanent,Trigger,ObjectOverwrite)</f>
        <v>EURFUT3MZ5ConvAdj_LCHQuote#0003</v>
      </c>
      <c r="J5" s="256" t="str">
        <f>_xll.ohRangeRetrieveError(I5)</f>
        <v/>
      </c>
      <c r="K5" s="230"/>
      <c r="M5" s="291"/>
      <c r="N5" s="108">
        <v>1</v>
      </c>
      <c r="O5" s="108" t="b">
        <v>0</v>
      </c>
      <c r="P5" s="109" t="str">
        <f t="array" ref="P5:P46">_xll.qlIMMcode(FuturesDates)</f>
        <v>Z5</v>
      </c>
      <c r="Q5" s="110">
        <f t="array" ref="Q5:Q46">_xll.qlIMMNextDates(_xll.qlSettingsEvaluationDate(Trigger)-1,$O5:$O46)</f>
        <v>42354</v>
      </c>
      <c r="R5" s="109" t="str">
        <f t="array" ref="R5:R46">"FEI"&amp;FuturesCodes</f>
        <v>FEIZ5</v>
      </c>
      <c r="S5" s="111">
        <v>42352</v>
      </c>
      <c r="T5" s="248">
        <v>100.185</v>
      </c>
      <c r="U5" s="248">
        <v>100.19</v>
      </c>
      <c r="V5" s="248">
        <v>100.19</v>
      </c>
      <c r="W5" s="248">
        <v>100.185</v>
      </c>
      <c r="X5" s="248">
        <f>_xll.qlMidSafe($T5,$U5)</f>
        <v>100.1875</v>
      </c>
      <c r="Y5" s="247">
        <f>(X5-T5)*2</f>
        <v>4.9999999999954525E-3</v>
      </c>
      <c r="Z5" s="292"/>
      <c r="AA5" s="120">
        <v>100.0825</v>
      </c>
      <c r="AB5" s="292"/>
      <c r="AC5" s="248">
        <f t="array" ref="AC5:AC46">QuoteLive</f>
        <v>100.1875</v>
      </c>
      <c r="AD5" s="144">
        <f>_xll.qlSimpleQuoteSetValue(F5,AC5,Trigger)</f>
        <v>0</v>
      </c>
      <c r="AE5" s="230"/>
    </row>
    <row r="6" spans="1:31" x14ac:dyDescent="0.2">
      <c r="A6" s="291"/>
      <c r="B6" s="65">
        <v>2</v>
      </c>
      <c r="C6" s="104" t="b">
        <v>0</v>
      </c>
      <c r="D6" s="65" t="str">
        <v>F6</v>
      </c>
      <c r="E6" s="211" t="str">
        <f t="shared" si="0"/>
        <v>EURFUT3MF6_LCHQuote</v>
      </c>
      <c r="F6" s="201" t="str">
        <f>_xll.qlSimpleQuote(E6,,PriceTickValue,Permanent,Trigger,ObjectOverwrite)</f>
        <v>EURFUT3MF6_LCHQuote#0003</v>
      </c>
      <c r="G6" s="257" t="str">
        <f>_xll.ohRangeRetrieveError(F6)</f>
        <v/>
      </c>
      <c r="H6" s="211" t="str">
        <f t="shared" si="1"/>
        <v>EURFUT3MF6ConvAdj_LCHQuote</v>
      </c>
      <c r="I6" s="201" t="str">
        <f>_xll.qlFuturesConvAdjustmentQuote($H6,IborIndex,$D6,$F6,Volatility,MeanReversion,Permanent,Trigger,ObjectOverwrite)</f>
        <v>EURFUT3MF6ConvAdj_LCHQuote#0003</v>
      </c>
      <c r="J6" s="257" t="str">
        <f>_xll.ohRangeRetrieveError(I6)</f>
        <v/>
      </c>
      <c r="K6" s="230"/>
      <c r="M6" s="291"/>
      <c r="N6" s="112">
        <v>2</v>
      </c>
      <c r="O6" s="112" t="b">
        <v>0</v>
      </c>
      <c r="P6" s="113" t="str">
        <v>F6</v>
      </c>
      <c r="Q6" s="114">
        <v>42389</v>
      </c>
      <c r="R6" s="113" t="str">
        <v>FEIF6</v>
      </c>
      <c r="S6" s="115">
        <v>42387</v>
      </c>
      <c r="T6" s="247">
        <v>100.2</v>
      </c>
      <c r="U6" s="247">
        <v>100.21</v>
      </c>
      <c r="V6" s="247">
        <v>0</v>
      </c>
      <c r="W6" s="247">
        <v>100.2</v>
      </c>
      <c r="X6" s="247">
        <f>_xll.qlMidSafe($T6,$U6)</f>
        <v>100.205</v>
      </c>
      <c r="Y6" s="247">
        <f t="shared" ref="Y6:Y46" si="2">(X6-T6)*2</f>
        <v>9.9999999999909051E-3</v>
      </c>
      <c r="Z6" s="292"/>
      <c r="AA6" s="121">
        <v>100.1425</v>
      </c>
      <c r="AB6" s="292"/>
      <c r="AC6" s="247">
        <v>100.205</v>
      </c>
      <c r="AD6" s="284">
        <f>_xll.qlSimpleQuoteSetValue(F6,AC6,Trigger)</f>
        <v>0</v>
      </c>
      <c r="AE6" s="230"/>
    </row>
    <row r="7" spans="1:31" x14ac:dyDescent="0.2">
      <c r="A7" s="291"/>
      <c r="B7" s="65">
        <v>3</v>
      </c>
      <c r="C7" s="104" t="b">
        <v>0</v>
      </c>
      <c r="D7" s="65" t="str">
        <v>G6</v>
      </c>
      <c r="E7" s="211" t="str">
        <f t="shared" si="0"/>
        <v>EURFUT3MG6_LCHQuote</v>
      </c>
      <c r="F7" s="201" t="str">
        <f>_xll.qlSimpleQuote(E7,,PriceTickValue,Permanent,Trigger,ObjectOverwrite)</f>
        <v>EURFUT3MG6_LCHQuote#0003</v>
      </c>
      <c r="G7" s="257" t="str">
        <f>_xll.ohRangeRetrieveError(F7)</f>
        <v/>
      </c>
      <c r="H7" s="211" t="str">
        <f t="shared" si="1"/>
        <v>EURFUT3MG6ConvAdj_LCHQuote</v>
      </c>
      <c r="I7" s="201" t="str">
        <f>_xll.qlFuturesConvAdjustmentQuote($H7,IborIndex,$D7,$F7,Volatility,MeanReversion,Permanent,Trigger,ObjectOverwrite)</f>
        <v>EURFUT3MG6ConvAdj_LCHQuote#0003</v>
      </c>
      <c r="J7" s="257" t="str">
        <f>_xll.ohRangeRetrieveError(I7)</f>
        <v/>
      </c>
      <c r="K7" s="230"/>
      <c r="M7" s="291"/>
      <c r="N7" s="112">
        <v>3</v>
      </c>
      <c r="O7" s="112" t="b">
        <v>0</v>
      </c>
      <c r="P7" s="113" t="str">
        <v>G6</v>
      </c>
      <c r="Q7" s="114">
        <v>42417</v>
      </c>
      <c r="R7" s="113" t="str">
        <v>FEIG6</v>
      </c>
      <c r="S7" s="115">
        <v>42415</v>
      </c>
      <c r="T7" s="247">
        <v>0</v>
      </c>
      <c r="U7" s="247">
        <v>0</v>
      </c>
      <c r="V7" s="247">
        <v>0</v>
      </c>
      <c r="W7" s="247">
        <v>100.2</v>
      </c>
      <c r="X7" s="247" t="e">
        <f>_xll.qlMidSafe($T7,$U7)</f>
        <v>#NUM!</v>
      </c>
      <c r="Y7" s="247" t="e">
        <f t="shared" si="2"/>
        <v>#NUM!</v>
      </c>
      <c r="Z7" s="292"/>
      <c r="AA7" s="121">
        <v>100.16499999999999</v>
      </c>
      <c r="AB7" s="292"/>
      <c r="AC7" s="247" t="e">
        <v>#NUM!</v>
      </c>
      <c r="AD7" s="284">
        <f>_xll.qlSimpleQuoteSetValue(F7,AC7,Trigger)</f>
        <v>0</v>
      </c>
      <c r="AE7" s="230"/>
    </row>
    <row r="8" spans="1:31" x14ac:dyDescent="0.2">
      <c r="A8" s="291"/>
      <c r="B8" s="65">
        <v>4</v>
      </c>
      <c r="C8" s="104" t="b">
        <v>0</v>
      </c>
      <c r="D8" s="65" t="str">
        <v>H6</v>
      </c>
      <c r="E8" s="211" t="str">
        <f t="shared" si="0"/>
        <v>EURFUT3MH6_LCHQuote</v>
      </c>
      <c r="F8" s="201" t="str">
        <f>_xll.qlSimpleQuote(E8,,PriceTickValue,Permanent,Trigger,ObjectOverwrite)</f>
        <v>EURFUT3MH6_LCHQuote#0003</v>
      </c>
      <c r="G8" s="257" t="str">
        <f>_xll.ohRangeRetrieveError(F8)</f>
        <v/>
      </c>
      <c r="H8" s="211" t="str">
        <f t="shared" si="1"/>
        <v>EURFUT3MH6ConvAdj_LCHQuote</v>
      </c>
      <c r="I8" s="201" t="str">
        <f>_xll.qlFuturesConvAdjustmentQuote($H8,IborIndex,$D8,$F8,Volatility,MeanReversion,Permanent,Trigger,ObjectOverwrite)</f>
        <v>EURFUT3MH6ConvAdj_LCHQuote#0003</v>
      </c>
      <c r="J8" s="257" t="str">
        <f>_xll.ohRangeRetrieveError(I8)</f>
        <v/>
      </c>
      <c r="K8" s="230"/>
      <c r="M8" s="291"/>
      <c r="N8" s="112">
        <v>4</v>
      </c>
      <c r="O8" s="112" t="b">
        <v>0</v>
      </c>
      <c r="P8" s="113" t="str">
        <v>H6</v>
      </c>
      <c r="Q8" s="114">
        <v>42445</v>
      </c>
      <c r="R8" s="113" t="str">
        <v>FEIH6</v>
      </c>
      <c r="S8" s="115">
        <v>42443</v>
      </c>
      <c r="T8" s="247">
        <v>100.23</v>
      </c>
      <c r="U8" s="247">
        <v>100.235</v>
      </c>
      <c r="V8" s="247">
        <v>100.23</v>
      </c>
      <c r="W8" s="247">
        <v>100.23</v>
      </c>
      <c r="X8" s="247">
        <f>_xll.qlMidSafe($T8,$U8)</f>
        <v>100.2325</v>
      </c>
      <c r="Y8" s="247">
        <f t="shared" si="2"/>
        <v>4.9999999999954525E-3</v>
      </c>
      <c r="Z8" s="292"/>
      <c r="AA8" s="121" t="e">
        <v>#NUM!</v>
      </c>
      <c r="AB8" s="292"/>
      <c r="AC8" s="247">
        <v>100.2325</v>
      </c>
      <c r="AD8" s="284">
        <f>_xll.qlSimpleQuoteSetValue(F8,AC8,Trigger)</f>
        <v>0</v>
      </c>
      <c r="AE8" s="230"/>
    </row>
    <row r="9" spans="1:31" x14ac:dyDescent="0.2">
      <c r="A9" s="291"/>
      <c r="B9" s="65">
        <v>5</v>
      </c>
      <c r="C9" s="104" t="b">
        <v>0</v>
      </c>
      <c r="D9" s="65" t="str">
        <v>J6</v>
      </c>
      <c r="E9" s="211" t="str">
        <f t="shared" si="0"/>
        <v>EURFUT3MJ6_LCHQuote</v>
      </c>
      <c r="F9" s="201" t="str">
        <f>_xll.qlSimpleQuote(E9,,PriceTickValue,Permanent,Trigger,ObjectOverwrite)</f>
        <v>EURFUT3MJ6_LCHQuote#0003</v>
      </c>
      <c r="G9" s="257" t="str">
        <f>_xll.ohRangeRetrieveError(F9)</f>
        <v/>
      </c>
      <c r="H9" s="211" t="str">
        <f t="shared" si="1"/>
        <v>EURFUT3MJ6ConvAdj_LCHQuote</v>
      </c>
      <c r="I9" s="201" t="str">
        <f>_xll.qlFuturesConvAdjustmentQuote($H9,IborIndex,$D9,$F9,Volatility,MeanReversion,Permanent,Trigger,ObjectOverwrite)</f>
        <v>EURFUT3MJ6ConvAdj_LCHQuote#0003</v>
      </c>
      <c r="J9" s="257" t="str">
        <f>_xll.ohRangeRetrieveError(I9)</f>
        <v/>
      </c>
      <c r="K9" s="230"/>
      <c r="M9" s="291"/>
      <c r="N9" s="112">
        <v>5</v>
      </c>
      <c r="O9" s="112" t="b">
        <v>0</v>
      </c>
      <c r="P9" s="113" t="str">
        <v>J6</v>
      </c>
      <c r="Q9" s="114">
        <v>42480</v>
      </c>
      <c r="R9" s="113" t="str">
        <v>FEIJ6</v>
      </c>
      <c r="S9" s="115">
        <v>42478</v>
      </c>
      <c r="T9" s="247">
        <v>0</v>
      </c>
      <c r="U9" s="247">
        <v>0</v>
      </c>
      <c r="V9" s="247">
        <v>0</v>
      </c>
      <c r="W9" s="247">
        <v>100.23</v>
      </c>
      <c r="X9" s="247" t="e">
        <f>_xll.qlMidSafe($T9,$U9)</f>
        <v>#NUM!</v>
      </c>
      <c r="Y9" s="247" t="e">
        <f t="shared" si="2"/>
        <v>#NUM!</v>
      </c>
      <c r="Z9" s="292"/>
      <c r="AA9" s="121">
        <v>100.17750000000001</v>
      </c>
      <c r="AB9" s="292"/>
      <c r="AC9" s="247" t="e">
        <v>#NUM!</v>
      </c>
      <c r="AD9" s="284">
        <f>_xll.qlSimpleQuoteSetValue(F9,AC9,Trigger)</f>
        <v>0</v>
      </c>
      <c r="AE9" s="230"/>
    </row>
    <row r="10" spans="1:31" x14ac:dyDescent="0.2">
      <c r="A10" s="291"/>
      <c r="B10" s="65">
        <v>6</v>
      </c>
      <c r="C10" s="104" t="b">
        <v>0</v>
      </c>
      <c r="D10" s="65" t="str">
        <v>K6</v>
      </c>
      <c r="E10" s="211" t="str">
        <f t="shared" si="0"/>
        <v>EURFUT3MK6_LCHQuote</v>
      </c>
      <c r="F10" s="201" t="str">
        <f>_xll.qlSimpleQuote(E10,,PriceTickValue,Permanent,Trigger,ObjectOverwrite)</f>
        <v>EURFUT3MK6_LCHQuote#0003</v>
      </c>
      <c r="G10" s="257" t="str">
        <f>_xll.ohRangeRetrieveError(F10)</f>
        <v/>
      </c>
      <c r="H10" s="211" t="str">
        <f t="shared" si="1"/>
        <v>EURFUT3MK6ConvAdj_LCHQuote</v>
      </c>
      <c r="I10" s="201" t="str">
        <f>_xll.qlFuturesConvAdjustmentQuote($H10,IborIndex,$D10,$F10,Volatility,MeanReversion,Permanent,Trigger,ObjectOverwrite)</f>
        <v>EURFUT3MK6ConvAdj_LCHQuote#0003</v>
      </c>
      <c r="J10" s="257" t="str">
        <f>_xll.ohRangeRetrieveError(I10)</f>
        <v/>
      </c>
      <c r="K10" s="230"/>
      <c r="M10" s="291"/>
      <c r="N10" s="112">
        <v>6</v>
      </c>
      <c r="O10" s="112" t="b">
        <v>0</v>
      </c>
      <c r="P10" s="113" t="str">
        <v>K6</v>
      </c>
      <c r="Q10" s="114">
        <v>42508</v>
      </c>
      <c r="R10" s="113" t="str">
        <v>FEIK6</v>
      </c>
      <c r="S10" s="115">
        <v>42506</v>
      </c>
      <c r="T10" s="247">
        <v>0</v>
      </c>
      <c r="U10" s="247">
        <v>0</v>
      </c>
      <c r="V10" s="247">
        <v>0</v>
      </c>
      <c r="W10" s="247">
        <v>100.235</v>
      </c>
      <c r="X10" s="247" t="e">
        <f>_xll.qlMidSafe($T10,$U10)</f>
        <v>#NUM!</v>
      </c>
      <c r="Y10" s="247" t="e">
        <f t="shared" si="2"/>
        <v>#NUM!</v>
      </c>
      <c r="Z10" s="292"/>
      <c r="AA10" s="121" t="e">
        <v>#NUM!</v>
      </c>
      <c r="AB10" s="292"/>
      <c r="AC10" s="247" t="e">
        <v>#NUM!</v>
      </c>
      <c r="AD10" s="284">
        <f>_xll.qlSimpleQuoteSetValue(F10,AC10,Trigger)</f>
        <v>0</v>
      </c>
      <c r="AE10" s="230"/>
    </row>
    <row r="11" spans="1:31" x14ac:dyDescent="0.2">
      <c r="A11" s="291"/>
      <c r="B11" s="65">
        <v>7</v>
      </c>
      <c r="C11" s="104" t="b">
        <v>0</v>
      </c>
      <c r="D11" s="65" t="str">
        <v>M6</v>
      </c>
      <c r="E11" s="211" t="str">
        <f t="shared" si="0"/>
        <v>EURFUT3MM6_LCHQuote</v>
      </c>
      <c r="F11" s="201" t="str">
        <f>_xll.qlSimpleQuote(E11,,PriceTickValue,Permanent,Trigger,ObjectOverwrite)</f>
        <v>EURFUT3MM6_LCHQuote#0003</v>
      </c>
      <c r="G11" s="257" t="str">
        <f>_xll.ohRangeRetrieveError(F11)</f>
        <v/>
      </c>
      <c r="H11" s="211" t="str">
        <f t="shared" si="1"/>
        <v>EURFUT3MM6ConvAdj_LCHQuote</v>
      </c>
      <c r="I11" s="201" t="str">
        <f>_xll.qlFuturesConvAdjustmentQuote($H11,IborIndex,$D11,$F11,Volatility,MeanReversion,Permanent,Trigger,ObjectOverwrite)</f>
        <v>EURFUT3MM6ConvAdj_LCHQuote#0003</v>
      </c>
      <c r="J11" s="257" t="str">
        <f>_xll.ohRangeRetrieveError(I11)</f>
        <v/>
      </c>
      <c r="K11" s="230"/>
      <c r="M11" s="291"/>
      <c r="N11" s="112">
        <v>7</v>
      </c>
      <c r="O11" s="112" t="b">
        <v>0</v>
      </c>
      <c r="P11" s="113" t="str">
        <v>M6</v>
      </c>
      <c r="Q11" s="114">
        <v>42536</v>
      </c>
      <c r="R11" s="113" t="str">
        <v>FEIM6</v>
      </c>
      <c r="S11" s="115">
        <v>42534</v>
      </c>
      <c r="T11" s="247">
        <v>100.245</v>
      </c>
      <c r="U11" s="247">
        <v>100.255</v>
      </c>
      <c r="V11" s="247">
        <v>100.25</v>
      </c>
      <c r="W11" s="247">
        <v>100.245</v>
      </c>
      <c r="X11" s="247">
        <f>_xll.qlMidSafe($T11,$U11)</f>
        <v>100.25</v>
      </c>
      <c r="Y11" s="247">
        <f t="shared" si="2"/>
        <v>9.9999999999909051E-3</v>
      </c>
      <c r="Z11" s="292"/>
      <c r="AA11" s="121" t="e">
        <v>#NUM!</v>
      </c>
      <c r="AB11" s="292"/>
      <c r="AC11" s="247">
        <v>100.25</v>
      </c>
      <c r="AD11" s="284">
        <f>_xll.qlSimpleQuoteSetValue(F11,AC11,Trigger)</f>
        <v>0</v>
      </c>
      <c r="AE11" s="230"/>
    </row>
    <row r="12" spans="1:31" x14ac:dyDescent="0.2">
      <c r="A12" s="291"/>
      <c r="B12" s="65">
        <v>8</v>
      </c>
      <c r="C12" s="104" t="b">
        <v>0</v>
      </c>
      <c r="D12" s="65" t="str">
        <v>N6</v>
      </c>
      <c r="E12" s="211" t="str">
        <f t="shared" si="0"/>
        <v>EURFUT3MN6_LCHQuote</v>
      </c>
      <c r="F12" s="201" t="str">
        <f>_xll.qlSimpleQuote(E12,,PriceTickValue,Permanent,Trigger,ObjectOverwrite)</f>
        <v>EURFUT3MN6_LCHQuote#0003</v>
      </c>
      <c r="G12" s="257" t="str">
        <f>_xll.ohRangeRetrieveError(F12)</f>
        <v/>
      </c>
      <c r="H12" s="211" t="str">
        <f t="shared" si="1"/>
        <v>EURFUT3MN6ConvAdj_LCHQuote</v>
      </c>
      <c r="I12" s="201" t="str">
        <f>_xll.qlFuturesConvAdjustmentQuote($H12,IborIndex,$D12,$F12,Volatility,MeanReversion,Permanent,Trigger,ObjectOverwrite)</f>
        <v>EURFUT3MN6ConvAdj_LCHQuote#0003</v>
      </c>
      <c r="J12" s="257" t="str">
        <f>_xll.ohRangeRetrieveError(I12)</f>
        <v/>
      </c>
      <c r="K12" s="230"/>
      <c r="M12" s="291"/>
      <c r="N12" s="112">
        <v>8</v>
      </c>
      <c r="O12" s="112" t="b">
        <v>0</v>
      </c>
      <c r="P12" s="113" t="str">
        <v>N6</v>
      </c>
      <c r="Q12" s="114">
        <v>42571</v>
      </c>
      <c r="R12" s="113" t="str">
        <v>FEIN6</v>
      </c>
      <c r="S12" s="115" t="s">
        <v>127</v>
      </c>
      <c r="T12" s="247" t="s">
        <v>127</v>
      </c>
      <c r="U12" s="247" t="s">
        <v>127</v>
      </c>
      <c r="V12" s="247" t="s">
        <v>127</v>
      </c>
      <c r="W12" s="247" t="s">
        <v>127</v>
      </c>
      <c r="X12" s="247" t="e">
        <f>_xll.qlMidSafe($T12,$U12)</f>
        <v>#NUM!</v>
      </c>
      <c r="Y12" s="247" t="e">
        <f t="shared" si="2"/>
        <v>#NUM!</v>
      </c>
      <c r="Z12" s="292"/>
      <c r="AA12" s="121">
        <v>100.2025</v>
      </c>
      <c r="AB12" s="292"/>
      <c r="AC12" s="247" t="e">
        <v>#NUM!</v>
      </c>
      <c r="AD12" s="284">
        <f>_xll.qlSimpleQuoteSetValue(F12,AC12,Trigger)</f>
        <v>0</v>
      </c>
      <c r="AE12" s="230"/>
    </row>
    <row r="13" spans="1:31" x14ac:dyDescent="0.2">
      <c r="A13" s="291"/>
      <c r="B13" s="65">
        <v>9</v>
      </c>
      <c r="C13" s="104" t="b">
        <v>0</v>
      </c>
      <c r="D13" s="65" t="str">
        <v>Q6</v>
      </c>
      <c r="E13" s="211" t="str">
        <f t="shared" si="0"/>
        <v>EURFUT3MQ6_LCHQuote</v>
      </c>
      <c r="F13" s="201" t="str">
        <f>_xll.qlSimpleQuote(E13,,PriceTickValue,Permanent,Trigger,ObjectOverwrite)</f>
        <v>EURFUT3MQ6_LCHQuote#0003</v>
      </c>
      <c r="G13" s="257" t="str">
        <f>_xll.ohRangeRetrieveError(F13)</f>
        <v/>
      </c>
      <c r="H13" s="211" t="str">
        <f t="shared" si="1"/>
        <v>EURFUT3MQ6ConvAdj_LCHQuote</v>
      </c>
      <c r="I13" s="201" t="str">
        <f>_xll.qlFuturesConvAdjustmentQuote($H13,IborIndex,$D13,$F13,Volatility,MeanReversion,Permanent,Trigger,ObjectOverwrite)</f>
        <v>EURFUT3MQ6ConvAdj_LCHQuote#0003</v>
      </c>
      <c r="J13" s="257" t="str">
        <f>_xll.ohRangeRetrieveError(I13)</f>
        <v/>
      </c>
      <c r="K13" s="230"/>
      <c r="M13" s="291"/>
      <c r="N13" s="112">
        <v>9</v>
      </c>
      <c r="O13" s="112" t="b">
        <v>0</v>
      </c>
      <c r="P13" s="113" t="str">
        <v>Q6</v>
      </c>
      <c r="Q13" s="114">
        <v>42599</v>
      </c>
      <c r="R13" s="113" t="str">
        <v>FEIQ6</v>
      </c>
      <c r="S13" s="115" t="s">
        <v>127</v>
      </c>
      <c r="T13" s="247" t="s">
        <v>127</v>
      </c>
      <c r="U13" s="247" t="s">
        <v>127</v>
      </c>
      <c r="V13" s="247" t="s">
        <v>127</v>
      </c>
      <c r="W13" s="247" t="s">
        <v>127</v>
      </c>
      <c r="X13" s="247" t="e">
        <f>_xll.qlMidSafe($T13,$U13)</f>
        <v>#NUM!</v>
      </c>
      <c r="Y13" s="247" t="e">
        <f t="shared" si="2"/>
        <v>#NUM!</v>
      </c>
      <c r="Z13" s="292"/>
      <c r="AA13" s="121" t="e">
        <v>#NUM!</v>
      </c>
      <c r="AB13" s="292"/>
      <c r="AC13" s="247" t="e">
        <v>#NUM!</v>
      </c>
      <c r="AD13" s="284">
        <f>_xll.qlSimpleQuoteSetValue(F13,AC13,Trigger)</f>
        <v>0</v>
      </c>
      <c r="AE13" s="230"/>
    </row>
    <row r="14" spans="1:31" x14ac:dyDescent="0.2">
      <c r="A14" s="291"/>
      <c r="B14" s="65">
        <v>10</v>
      </c>
      <c r="C14" s="104" t="b">
        <v>0</v>
      </c>
      <c r="D14" s="65" t="str">
        <v>U6</v>
      </c>
      <c r="E14" s="211" t="str">
        <f t="shared" si="0"/>
        <v>EURFUT3MU6_LCHQuote</v>
      </c>
      <c r="F14" s="201" t="str">
        <f>_xll.qlSimpleQuote(E14,,PriceTickValue,Permanent,Trigger,ObjectOverwrite)</f>
        <v>EURFUT3MU6_LCHQuote#0003</v>
      </c>
      <c r="G14" s="257" t="str">
        <f>_xll.ohRangeRetrieveError(F14)</f>
        <v/>
      </c>
      <c r="H14" s="211" t="str">
        <f t="shared" si="1"/>
        <v>EURFUT3MU6ConvAdj_LCHQuote</v>
      </c>
      <c r="I14" s="201" t="str">
        <f>_xll.qlFuturesConvAdjustmentQuote($H14,IborIndex,$D14,$F14,Volatility,MeanReversion,Permanent,Trigger,ObjectOverwrite)</f>
        <v>EURFUT3MU6ConvAdj_LCHQuote#0003</v>
      </c>
      <c r="J14" s="257" t="str">
        <f>_xll.ohRangeRetrieveError(I14)</f>
        <v/>
      </c>
      <c r="K14" s="230"/>
      <c r="M14" s="291"/>
      <c r="N14" s="112">
        <v>10</v>
      </c>
      <c r="O14" s="112" t="b">
        <v>0</v>
      </c>
      <c r="P14" s="113" t="str">
        <v>U6</v>
      </c>
      <c r="Q14" s="114">
        <v>42634</v>
      </c>
      <c r="R14" s="113" t="str">
        <v>FEIU6</v>
      </c>
      <c r="S14" s="115">
        <v>42632</v>
      </c>
      <c r="T14" s="247">
        <v>100.255</v>
      </c>
      <c r="U14" s="247">
        <v>100.26</v>
      </c>
      <c r="V14" s="247">
        <v>100.255</v>
      </c>
      <c r="W14" s="247">
        <v>100.255</v>
      </c>
      <c r="X14" s="247">
        <f>_xll.qlMidSafe($T14,$U14)</f>
        <v>100.25749999999999</v>
      </c>
      <c r="Y14" s="247">
        <f t="shared" si="2"/>
        <v>4.9999999999954525E-3</v>
      </c>
      <c r="Z14" s="292"/>
      <c r="AA14" s="121" t="e">
        <v>#NUM!</v>
      </c>
      <c r="AB14" s="292"/>
      <c r="AC14" s="247">
        <v>100.25749999999999</v>
      </c>
      <c r="AD14" s="284">
        <f>_xll.qlSimpleQuoteSetValue(F14,AC14,Trigger)</f>
        <v>0</v>
      </c>
      <c r="AE14" s="230"/>
    </row>
    <row r="15" spans="1:31" x14ac:dyDescent="0.2">
      <c r="A15" s="291"/>
      <c r="B15" s="65">
        <v>11</v>
      </c>
      <c r="C15" s="104" t="b">
        <v>0</v>
      </c>
      <c r="D15" s="65" t="str">
        <v>V6</v>
      </c>
      <c r="E15" s="211" t="str">
        <f t="shared" si="0"/>
        <v>EURFUT3MV6_LCHQuote</v>
      </c>
      <c r="F15" s="201" t="str">
        <f>_xll.qlSimpleQuote(E15,,PriceTickValue,Permanent,Trigger,ObjectOverwrite)</f>
        <v>EURFUT3MV6_LCHQuote#0003</v>
      </c>
      <c r="G15" s="257" t="str">
        <f>_xll.ohRangeRetrieveError(F15)</f>
        <v/>
      </c>
      <c r="H15" s="211" t="str">
        <f t="shared" si="1"/>
        <v>EURFUT3MV6ConvAdj_LCHQuote</v>
      </c>
      <c r="I15" s="201" t="str">
        <f>_xll.qlFuturesConvAdjustmentQuote($H15,IborIndex,$D15,$F15,Volatility,MeanReversion,Permanent,Trigger,ObjectOverwrite)</f>
        <v>EURFUT3MV6ConvAdj_LCHQuote#0003</v>
      </c>
      <c r="J15" s="257" t="str">
        <f>_xll.ohRangeRetrieveError(I15)</f>
        <v/>
      </c>
      <c r="K15" s="230"/>
      <c r="M15" s="291"/>
      <c r="N15" s="112">
        <v>11</v>
      </c>
      <c r="O15" s="112" t="b">
        <v>0</v>
      </c>
      <c r="P15" s="113" t="str">
        <v>V6</v>
      </c>
      <c r="Q15" s="114">
        <v>42662</v>
      </c>
      <c r="R15" s="113" t="str">
        <v>FEIV6</v>
      </c>
      <c r="S15" s="115" t="s">
        <v>127</v>
      </c>
      <c r="T15" s="247" t="s">
        <v>127</v>
      </c>
      <c r="U15" s="247" t="s">
        <v>127</v>
      </c>
      <c r="V15" s="247" t="s">
        <v>127</v>
      </c>
      <c r="W15" s="247" t="s">
        <v>127</v>
      </c>
      <c r="X15" s="247" t="e">
        <f>_xll.qlMidSafe($T15,$U15)</f>
        <v>#NUM!</v>
      </c>
      <c r="Y15" s="247" t="e">
        <f t="shared" si="2"/>
        <v>#NUM!</v>
      </c>
      <c r="Z15" s="292"/>
      <c r="AA15" s="121">
        <v>100.21250000000001</v>
      </c>
      <c r="AB15" s="292"/>
      <c r="AC15" s="247" t="e">
        <v>#NUM!</v>
      </c>
      <c r="AD15" s="284">
        <f>_xll.qlSimpleQuoteSetValue(F15,AC15,Trigger)</f>
        <v>0</v>
      </c>
      <c r="AE15" s="230"/>
    </row>
    <row r="16" spans="1:31" x14ac:dyDescent="0.2">
      <c r="A16" s="291"/>
      <c r="B16" s="65">
        <v>12</v>
      </c>
      <c r="C16" s="104" t="b">
        <v>0</v>
      </c>
      <c r="D16" s="65" t="str">
        <v>X6</v>
      </c>
      <c r="E16" s="211" t="str">
        <f t="shared" si="0"/>
        <v>EURFUT3MX6_LCHQuote</v>
      </c>
      <c r="F16" s="201" t="str">
        <f>_xll.qlSimpleQuote(E16,,PriceTickValue,Permanent,Trigger,ObjectOverwrite)</f>
        <v>EURFUT3MX6_LCHQuote#0003</v>
      </c>
      <c r="G16" s="257" t="str">
        <f>_xll.ohRangeRetrieveError(F16)</f>
        <v/>
      </c>
      <c r="H16" s="211" t="str">
        <f t="shared" si="1"/>
        <v>EURFUT3MX6ConvAdj_LCHQuote</v>
      </c>
      <c r="I16" s="201" t="str">
        <f>_xll.qlFuturesConvAdjustmentQuote($H16,IborIndex,$D16,$F16,Volatility,MeanReversion,Permanent,Trigger,ObjectOverwrite)</f>
        <v>EURFUT3MX6ConvAdj_LCHQuote#0003</v>
      </c>
      <c r="J16" s="257" t="str">
        <f>_xll.ohRangeRetrieveError(I16)</f>
        <v/>
      </c>
      <c r="K16" s="230"/>
      <c r="M16" s="291"/>
      <c r="N16" s="112">
        <v>12</v>
      </c>
      <c r="O16" s="112" t="b">
        <v>0</v>
      </c>
      <c r="P16" s="113" t="str">
        <v>X6</v>
      </c>
      <c r="Q16" s="114">
        <v>42690</v>
      </c>
      <c r="R16" s="113" t="str">
        <v>FEIX6</v>
      </c>
      <c r="S16" s="115" t="s">
        <v>127</v>
      </c>
      <c r="T16" s="247" t="s">
        <v>127</v>
      </c>
      <c r="U16" s="247" t="s">
        <v>127</v>
      </c>
      <c r="V16" s="247" t="s">
        <v>127</v>
      </c>
      <c r="W16" s="247" t="s">
        <v>127</v>
      </c>
      <c r="X16" s="247" t="e">
        <f>_xll.qlMidSafe($T16,$U16)</f>
        <v>#NUM!</v>
      </c>
      <c r="Y16" s="247" t="e">
        <f t="shared" si="2"/>
        <v>#NUM!</v>
      </c>
      <c r="Z16" s="292"/>
      <c r="AA16" s="121" t="e">
        <v>#NUM!</v>
      </c>
      <c r="AB16" s="292"/>
      <c r="AC16" s="247" t="e">
        <v>#NUM!</v>
      </c>
      <c r="AD16" s="284">
        <f>_xll.qlSimpleQuoteSetValue(F16,AC16,Trigger)</f>
        <v>0</v>
      </c>
      <c r="AE16" s="230"/>
    </row>
    <row r="17" spans="1:31" x14ac:dyDescent="0.2">
      <c r="A17" s="291"/>
      <c r="B17" s="65">
        <v>13</v>
      </c>
      <c r="C17" s="104" t="b">
        <v>1</v>
      </c>
      <c r="D17" s="65" t="str">
        <v>Z6</v>
      </c>
      <c r="E17" s="211" t="str">
        <f t="shared" si="0"/>
        <v>EURFUT3MZ6_LCHQuote</v>
      </c>
      <c r="F17" s="201" t="str">
        <f>_xll.qlSimpleQuote(E17,,PriceTickValue,Permanent,Trigger,ObjectOverwrite)</f>
        <v>EURFUT3MZ6_LCHQuote#0003</v>
      </c>
      <c r="G17" s="257" t="str">
        <f>_xll.ohRangeRetrieveError(F17)</f>
        <v/>
      </c>
      <c r="H17" s="211" t="str">
        <f t="shared" si="1"/>
        <v>EURFUT3MZ6ConvAdj_LCHQuote</v>
      </c>
      <c r="I17" s="201" t="str">
        <f>_xll.qlFuturesConvAdjustmentQuote($H17,IborIndex,$D17,$F17,Volatility,MeanReversion,Permanent,Trigger,ObjectOverwrite)</f>
        <v>EURFUT3MZ6ConvAdj_LCHQuote#0003</v>
      </c>
      <c r="J17" s="257" t="str">
        <f>_xll.ohRangeRetrieveError(I17)</f>
        <v/>
      </c>
      <c r="K17" s="230"/>
      <c r="M17" s="291"/>
      <c r="N17" s="112">
        <v>13</v>
      </c>
      <c r="O17" s="112" t="b">
        <v>1</v>
      </c>
      <c r="P17" s="113" t="str">
        <v>Z6</v>
      </c>
      <c r="Q17" s="114">
        <v>42725</v>
      </c>
      <c r="R17" s="113" t="str">
        <v>FEIZ6</v>
      </c>
      <c r="S17" s="115">
        <v>42723</v>
      </c>
      <c r="T17" s="247">
        <v>100.25</v>
      </c>
      <c r="U17" s="247">
        <v>100.26</v>
      </c>
      <c r="V17" s="247">
        <v>100.255</v>
      </c>
      <c r="W17" s="247">
        <v>100.255</v>
      </c>
      <c r="X17" s="247">
        <f>_xll.qlMidSafe($T17,$U17)</f>
        <v>100.255</v>
      </c>
      <c r="Y17" s="247">
        <f t="shared" si="2"/>
        <v>9.9999999999909051E-3</v>
      </c>
      <c r="Z17" s="292"/>
      <c r="AA17" s="121">
        <v>100.2025</v>
      </c>
      <c r="AB17" s="292"/>
      <c r="AC17" s="247">
        <v>100.255</v>
      </c>
      <c r="AD17" s="284">
        <f>_xll.qlSimpleQuoteSetValue(F17,AC17,Trigger)</f>
        <v>0</v>
      </c>
      <c r="AE17" s="230"/>
    </row>
    <row r="18" spans="1:31" x14ac:dyDescent="0.2">
      <c r="A18" s="291"/>
      <c r="B18" s="65">
        <v>14</v>
      </c>
      <c r="C18" s="104" t="b">
        <v>1</v>
      </c>
      <c r="D18" s="65" t="str">
        <v>H7</v>
      </c>
      <c r="E18" s="211" t="str">
        <f t="shared" si="0"/>
        <v>EURFUT3MH7_LCHQuote</v>
      </c>
      <c r="F18" s="201" t="str">
        <f>_xll.qlSimpleQuote(E18,,PriceTickValue,Permanent,Trigger,ObjectOverwrite)</f>
        <v>EURFUT3MH7_LCHQuote#0003</v>
      </c>
      <c r="G18" s="257" t="str">
        <f>_xll.ohRangeRetrieveError(F18)</f>
        <v/>
      </c>
      <c r="H18" s="211" t="str">
        <f t="shared" si="1"/>
        <v>EURFUT3MH7ConvAdj_LCHQuote</v>
      </c>
      <c r="I18" s="201" t="str">
        <f>_xll.qlFuturesConvAdjustmentQuote($H18,IborIndex,$D18,$F18,Volatility,MeanReversion,Permanent,Trigger,ObjectOverwrite)</f>
        <v>EURFUT3MH7ConvAdj_LCHQuote#0003</v>
      </c>
      <c r="J18" s="257" t="str">
        <f>_xll.ohRangeRetrieveError(I18)</f>
        <v/>
      </c>
      <c r="K18" s="230"/>
      <c r="M18" s="291"/>
      <c r="N18" s="112">
        <v>14</v>
      </c>
      <c r="O18" s="112" t="b">
        <v>1</v>
      </c>
      <c r="P18" s="113" t="str">
        <v>H7</v>
      </c>
      <c r="Q18" s="114">
        <v>42809</v>
      </c>
      <c r="R18" s="113" t="str">
        <v>FEIH7</v>
      </c>
      <c r="S18" s="115">
        <v>42807</v>
      </c>
      <c r="T18" s="247">
        <v>100.24</v>
      </c>
      <c r="U18" s="247">
        <v>100.245</v>
      </c>
      <c r="V18" s="247">
        <v>100.24</v>
      </c>
      <c r="W18" s="247">
        <v>100.245</v>
      </c>
      <c r="X18" s="247">
        <f>_xll.qlMidSafe($T18,$U18)</f>
        <v>100.24250000000001</v>
      </c>
      <c r="Y18" s="247">
        <f t="shared" si="2"/>
        <v>5.0000000000238742E-3</v>
      </c>
      <c r="Z18" s="292"/>
      <c r="AA18" s="121">
        <v>100.1875</v>
      </c>
      <c r="AB18" s="292"/>
      <c r="AC18" s="247">
        <v>100.24250000000001</v>
      </c>
      <c r="AD18" s="284">
        <f>_xll.qlSimpleQuoteSetValue(F18,AC18,Trigger)</f>
        <v>0</v>
      </c>
      <c r="AE18" s="230"/>
    </row>
    <row r="19" spans="1:31" x14ac:dyDescent="0.2">
      <c r="A19" s="291"/>
      <c r="B19" s="65">
        <v>15</v>
      </c>
      <c r="C19" s="104" t="b">
        <v>1</v>
      </c>
      <c r="D19" s="65" t="str">
        <v>M7</v>
      </c>
      <c r="E19" s="211" t="str">
        <f t="shared" si="0"/>
        <v>EURFUT3MM7_LCHQuote</v>
      </c>
      <c r="F19" s="201" t="str">
        <f>_xll.qlSimpleQuote(E19,,PriceTickValue,Permanent,Trigger,ObjectOverwrite)</f>
        <v>EURFUT3MM7_LCHQuote#0003</v>
      </c>
      <c r="G19" s="257" t="str">
        <f>_xll.ohRangeRetrieveError(F19)</f>
        <v/>
      </c>
      <c r="H19" s="211" t="str">
        <f t="shared" si="1"/>
        <v>EURFUT3MM7ConvAdj_LCHQuote</v>
      </c>
      <c r="I19" s="201" t="str">
        <f>_xll.qlFuturesConvAdjustmentQuote($H19,IborIndex,$D19,$F19,Volatility,MeanReversion,Permanent,Trigger,ObjectOverwrite)</f>
        <v>EURFUT3MM7ConvAdj_LCHQuote#0003</v>
      </c>
      <c r="J19" s="257" t="str">
        <f>_xll.ohRangeRetrieveError(I19)</f>
        <v/>
      </c>
      <c r="K19" s="230"/>
      <c r="M19" s="291"/>
      <c r="N19" s="112">
        <v>15</v>
      </c>
      <c r="O19" s="112" t="b">
        <v>1</v>
      </c>
      <c r="P19" s="113" t="str">
        <v>M7</v>
      </c>
      <c r="Q19" s="114">
        <v>42907</v>
      </c>
      <c r="R19" s="113" t="str">
        <v>FEIM7</v>
      </c>
      <c r="S19" s="115">
        <v>42905</v>
      </c>
      <c r="T19" s="247">
        <v>100.215</v>
      </c>
      <c r="U19" s="247">
        <v>100.22</v>
      </c>
      <c r="V19" s="247">
        <v>100.22</v>
      </c>
      <c r="W19" s="247">
        <v>100.22</v>
      </c>
      <c r="X19" s="247">
        <f>_xll.qlMidSafe($T19,$U19)</f>
        <v>100.2175</v>
      </c>
      <c r="Y19" s="247">
        <f t="shared" si="2"/>
        <v>4.9999999999954525E-3</v>
      </c>
      <c r="Z19" s="292"/>
      <c r="AA19" s="121">
        <v>100.1525</v>
      </c>
      <c r="AB19" s="292"/>
      <c r="AC19" s="247">
        <v>100.2175</v>
      </c>
      <c r="AD19" s="284">
        <f>_xll.qlSimpleQuoteSetValue(F19,AC19,Trigger)</f>
        <v>0</v>
      </c>
      <c r="AE19" s="230"/>
    </row>
    <row r="20" spans="1:31" x14ac:dyDescent="0.2">
      <c r="A20" s="291"/>
      <c r="B20" s="65">
        <v>16</v>
      </c>
      <c r="C20" s="104" t="b">
        <v>1</v>
      </c>
      <c r="D20" s="65" t="str">
        <v>U7</v>
      </c>
      <c r="E20" s="211" t="str">
        <f t="shared" si="0"/>
        <v>EURFUT3MU7_LCHQuote</v>
      </c>
      <c r="F20" s="201" t="str">
        <f>_xll.qlSimpleQuote(E20,,PriceTickValue,Permanent,Trigger,ObjectOverwrite)</f>
        <v>EURFUT3MU7_LCHQuote#0003</v>
      </c>
      <c r="G20" s="257" t="str">
        <f>_xll.ohRangeRetrieveError(F20)</f>
        <v/>
      </c>
      <c r="H20" s="211" t="str">
        <f t="shared" si="1"/>
        <v>EURFUT3MU7ConvAdj_LCHQuote</v>
      </c>
      <c r="I20" s="201" t="str">
        <f>_xll.qlFuturesConvAdjustmentQuote($H20,IborIndex,$D20,$F20,Volatility,MeanReversion,Permanent,Trigger,ObjectOverwrite)</f>
        <v>EURFUT3MU7ConvAdj_LCHQuote#0003</v>
      </c>
      <c r="J20" s="257" t="str">
        <f>_xll.ohRangeRetrieveError(I20)</f>
        <v/>
      </c>
      <c r="K20" s="230"/>
      <c r="M20" s="291"/>
      <c r="N20" s="112">
        <v>16</v>
      </c>
      <c r="O20" s="112" t="b">
        <v>1</v>
      </c>
      <c r="P20" s="113" t="str">
        <v>U7</v>
      </c>
      <c r="Q20" s="114">
        <v>42998</v>
      </c>
      <c r="R20" s="113" t="str">
        <v>FEIU7</v>
      </c>
      <c r="S20" s="115">
        <v>42996</v>
      </c>
      <c r="T20" s="247">
        <v>100.185</v>
      </c>
      <c r="U20" s="247">
        <v>100.19</v>
      </c>
      <c r="V20" s="247">
        <v>100.185</v>
      </c>
      <c r="W20" s="247">
        <v>100.185</v>
      </c>
      <c r="X20" s="247">
        <f>_xll.qlMidSafe($T20,$U20)</f>
        <v>100.1875</v>
      </c>
      <c r="Y20" s="247">
        <f t="shared" si="2"/>
        <v>4.9999999999954525E-3</v>
      </c>
      <c r="Z20" s="292"/>
      <c r="AA20" s="121">
        <v>100.1125</v>
      </c>
      <c r="AB20" s="292"/>
      <c r="AC20" s="247">
        <v>100.1875</v>
      </c>
      <c r="AD20" s="284">
        <f>_xll.qlSimpleQuoteSetValue(F20,AC20,Trigger)</f>
        <v>0</v>
      </c>
      <c r="AE20" s="230"/>
    </row>
    <row r="21" spans="1:31" x14ac:dyDescent="0.2">
      <c r="A21" s="291"/>
      <c r="B21" s="65">
        <v>17</v>
      </c>
      <c r="C21" s="104" t="b">
        <v>1</v>
      </c>
      <c r="D21" s="65" t="str">
        <v>Z7</v>
      </c>
      <c r="E21" s="211" t="str">
        <f t="shared" si="0"/>
        <v>EURFUT3MZ7_LCHQuote</v>
      </c>
      <c r="F21" s="201" t="str">
        <f>_xll.qlSimpleQuote(E21,,PriceTickValue,Permanent,Trigger,ObjectOverwrite)</f>
        <v>EURFUT3MZ7_LCHQuote#0003</v>
      </c>
      <c r="G21" s="257" t="str">
        <f>_xll.ohRangeRetrieveError(F21)</f>
        <v/>
      </c>
      <c r="H21" s="211" t="str">
        <f t="shared" si="1"/>
        <v>EURFUT3MZ7ConvAdj_LCHQuote</v>
      </c>
      <c r="I21" s="201" t="str">
        <f>_xll.qlFuturesConvAdjustmentQuote($H21,IborIndex,$D21,$F21,Volatility,MeanReversion,Permanent,Trigger,ObjectOverwrite)</f>
        <v>EURFUT3MZ7ConvAdj_LCHQuote#0003</v>
      </c>
      <c r="J21" s="257" t="str">
        <f>_xll.ohRangeRetrieveError(I21)</f>
        <v/>
      </c>
      <c r="K21" s="230"/>
      <c r="M21" s="291"/>
      <c r="N21" s="112">
        <v>17</v>
      </c>
      <c r="O21" s="112" t="b">
        <v>1</v>
      </c>
      <c r="P21" s="113" t="str">
        <v>Z7</v>
      </c>
      <c r="Q21" s="114">
        <v>43089</v>
      </c>
      <c r="R21" s="113" t="str">
        <v>FEIZ7</v>
      </c>
      <c r="S21" s="115">
        <v>43087</v>
      </c>
      <c r="T21" s="247">
        <v>100.145</v>
      </c>
      <c r="U21" s="247">
        <v>100.155</v>
      </c>
      <c r="V21" s="247">
        <v>100.15</v>
      </c>
      <c r="W21" s="247">
        <v>100.145</v>
      </c>
      <c r="X21" s="247">
        <f>_xll.qlMidSafe($T21,$U21)</f>
        <v>100.15</v>
      </c>
      <c r="Y21" s="247">
        <f t="shared" si="2"/>
        <v>1.0000000000019327E-2</v>
      </c>
      <c r="Z21" s="292"/>
      <c r="AA21" s="121">
        <v>100.0675</v>
      </c>
      <c r="AB21" s="292"/>
      <c r="AC21" s="247">
        <v>100.15</v>
      </c>
      <c r="AD21" s="284">
        <f>_xll.qlSimpleQuoteSetValue(F21,AC21,Trigger)</f>
        <v>-2.4999999999977263E-3</v>
      </c>
      <c r="AE21" s="230"/>
    </row>
    <row r="22" spans="1:31" x14ac:dyDescent="0.2">
      <c r="A22" s="291"/>
      <c r="B22" s="65">
        <v>18</v>
      </c>
      <c r="C22" s="104" t="b">
        <v>1</v>
      </c>
      <c r="D22" s="65" t="str">
        <v>H8</v>
      </c>
      <c r="E22" s="211" t="str">
        <f t="shared" si="0"/>
        <v>EURFUT3MH8_LCHQuote</v>
      </c>
      <c r="F22" s="201" t="str">
        <f>_xll.qlSimpleQuote(E22,,PriceTickValue,Permanent,Trigger,ObjectOverwrite)</f>
        <v>EURFUT3MH8_LCHQuote#0003</v>
      </c>
      <c r="G22" s="257" t="str">
        <f>_xll.ohRangeRetrieveError(F22)</f>
        <v/>
      </c>
      <c r="H22" s="211" t="str">
        <f t="shared" si="1"/>
        <v>EURFUT3MH8ConvAdj_LCHQuote</v>
      </c>
      <c r="I22" s="201" t="str">
        <f>_xll.qlFuturesConvAdjustmentQuote($H22,IborIndex,$D22,$F22,Volatility,MeanReversion,Permanent,Trigger,ObjectOverwrite)</f>
        <v>EURFUT3MH8ConvAdj_LCHQuote#0003</v>
      </c>
      <c r="J22" s="257" t="str">
        <f>_xll.ohRangeRetrieveError(I22)</f>
        <v/>
      </c>
      <c r="K22" s="230"/>
      <c r="M22" s="291"/>
      <c r="N22" s="112">
        <v>18</v>
      </c>
      <c r="O22" s="112" t="b">
        <v>1</v>
      </c>
      <c r="P22" s="113" t="str">
        <v>H8</v>
      </c>
      <c r="Q22" s="114">
        <v>43180</v>
      </c>
      <c r="R22" s="113" t="str">
        <v>FEIH8</v>
      </c>
      <c r="S22" s="115">
        <v>43178</v>
      </c>
      <c r="T22" s="247">
        <v>100.095</v>
      </c>
      <c r="U22" s="247">
        <v>100.1</v>
      </c>
      <c r="V22" s="247">
        <v>100.095</v>
      </c>
      <c r="W22" s="247">
        <v>100.09</v>
      </c>
      <c r="X22" s="247">
        <f>_xll.qlMidSafe($T22,$U22)</f>
        <v>100.0975</v>
      </c>
      <c r="Y22" s="247">
        <f t="shared" si="2"/>
        <v>4.9999999999954525E-3</v>
      </c>
      <c r="Z22" s="292"/>
      <c r="AA22" s="121">
        <v>100.00749999999999</v>
      </c>
      <c r="AB22" s="292"/>
      <c r="AC22" s="247">
        <v>100.0975</v>
      </c>
      <c r="AD22" s="284">
        <f>_xll.qlSimpleQuoteSetValue(F22,AC22,Trigger)</f>
        <v>0</v>
      </c>
      <c r="AE22" s="230"/>
    </row>
    <row r="23" spans="1:31" x14ac:dyDescent="0.2">
      <c r="A23" s="291"/>
      <c r="B23" s="65">
        <v>19</v>
      </c>
      <c r="C23" s="104" t="b">
        <v>1</v>
      </c>
      <c r="D23" s="65" t="str">
        <v>M8</v>
      </c>
      <c r="E23" s="211" t="str">
        <f t="shared" si="0"/>
        <v>EURFUT3MM8_LCHQuote</v>
      </c>
      <c r="F23" s="201" t="str">
        <f>_xll.qlSimpleQuote(E23,,PriceTickValue,Permanent,Trigger,ObjectOverwrite)</f>
        <v>EURFUT3MM8_LCHQuote#0003</v>
      </c>
      <c r="G23" s="257" t="str">
        <f>_xll.ohRangeRetrieveError(F23)</f>
        <v/>
      </c>
      <c r="H23" s="211" t="str">
        <f t="shared" si="1"/>
        <v>EURFUT3MM8ConvAdj_LCHQuote</v>
      </c>
      <c r="I23" s="201" t="str">
        <f>_xll.qlFuturesConvAdjustmentQuote($H23,IborIndex,$D23,$F23,Volatility,MeanReversion,Permanent,Trigger,ObjectOverwrite)</f>
        <v>EURFUT3MM8ConvAdj_LCHQuote#0003</v>
      </c>
      <c r="J23" s="257" t="str">
        <f>_xll.ohRangeRetrieveError(I23)</f>
        <v/>
      </c>
      <c r="K23" s="230"/>
      <c r="M23" s="291"/>
      <c r="N23" s="112">
        <v>19</v>
      </c>
      <c r="O23" s="112" t="b">
        <v>1</v>
      </c>
      <c r="P23" s="113" t="str">
        <v>M8</v>
      </c>
      <c r="Q23" s="114">
        <v>43271</v>
      </c>
      <c r="R23" s="113" t="str">
        <v>FEIM8</v>
      </c>
      <c r="S23" s="115">
        <v>43269</v>
      </c>
      <c r="T23" s="247">
        <v>100.03</v>
      </c>
      <c r="U23" s="247">
        <v>100.035</v>
      </c>
      <c r="V23" s="247">
        <v>100.035</v>
      </c>
      <c r="W23" s="247">
        <v>100.02500000000001</v>
      </c>
      <c r="X23" s="247">
        <f>_xll.qlMidSafe($T23,$U23)</f>
        <v>100.0325</v>
      </c>
      <c r="Y23" s="247">
        <f t="shared" si="2"/>
        <v>4.9999999999954525E-3</v>
      </c>
      <c r="Z23" s="292"/>
      <c r="AA23" s="121">
        <v>99.9375</v>
      </c>
      <c r="AB23" s="292"/>
      <c r="AC23" s="247">
        <v>100.0325</v>
      </c>
      <c r="AD23" s="284">
        <f>_xll.qlSimpleQuoteSetValue(F23,AC23,Trigger)</f>
        <v>0</v>
      </c>
      <c r="AE23" s="230"/>
    </row>
    <row r="24" spans="1:31" x14ac:dyDescent="0.2">
      <c r="A24" s="291"/>
      <c r="B24" s="65">
        <v>20</v>
      </c>
      <c r="C24" s="104" t="b">
        <v>1</v>
      </c>
      <c r="D24" s="65" t="str">
        <v>U8</v>
      </c>
      <c r="E24" s="211" t="str">
        <f t="shared" si="0"/>
        <v>EURFUT3MU8_LCHQuote</v>
      </c>
      <c r="F24" s="201" t="str">
        <f>_xll.qlSimpleQuote(E24,,PriceTickValue,Permanent,Trigger,ObjectOverwrite)</f>
        <v>EURFUT3MU8_LCHQuote#0003</v>
      </c>
      <c r="G24" s="257" t="str">
        <f>_xll.ohRangeRetrieveError(F24)</f>
        <v/>
      </c>
      <c r="H24" s="211" t="str">
        <f t="shared" si="1"/>
        <v>EURFUT3MU8ConvAdj_LCHQuote</v>
      </c>
      <c r="I24" s="201" t="str">
        <f>_xll.qlFuturesConvAdjustmentQuote($H24,IborIndex,$D24,$F24,Volatility,MeanReversion,Permanent,Trigger,ObjectOverwrite)</f>
        <v>EURFUT3MU8ConvAdj_LCHQuote#0003</v>
      </c>
      <c r="J24" s="257" t="str">
        <f>_xll.ohRangeRetrieveError(I24)</f>
        <v/>
      </c>
      <c r="K24" s="230"/>
      <c r="M24" s="291"/>
      <c r="N24" s="112">
        <v>20</v>
      </c>
      <c r="O24" s="112" t="b">
        <v>1</v>
      </c>
      <c r="P24" s="113" t="str">
        <v>U8</v>
      </c>
      <c r="Q24" s="114">
        <v>43362</v>
      </c>
      <c r="R24" s="113" t="str">
        <v>FEIU8</v>
      </c>
      <c r="S24" s="115">
        <v>43360</v>
      </c>
      <c r="T24" s="247">
        <v>99.954999999999998</v>
      </c>
      <c r="U24" s="247">
        <v>99.96</v>
      </c>
      <c r="V24" s="247">
        <v>99.954999999999998</v>
      </c>
      <c r="W24" s="247">
        <v>99.95</v>
      </c>
      <c r="X24" s="247">
        <f>_xll.qlMidSafe($T24,$U24)</f>
        <v>99.957499999999996</v>
      </c>
      <c r="Y24" s="247">
        <f t="shared" si="2"/>
        <v>4.9999999999954525E-3</v>
      </c>
      <c r="Z24" s="292"/>
      <c r="AA24" s="121">
        <v>99.862499999999997</v>
      </c>
      <c r="AB24" s="292"/>
      <c r="AC24" s="247">
        <v>99.957499999999996</v>
      </c>
      <c r="AD24" s="284">
        <f>_xll.qlSimpleQuoteSetValue(F24,AC24,Trigger)</f>
        <v>0</v>
      </c>
      <c r="AE24" s="230"/>
    </row>
    <row r="25" spans="1:31" x14ac:dyDescent="0.2">
      <c r="A25" s="291"/>
      <c r="B25" s="65">
        <v>21</v>
      </c>
      <c r="C25" s="104" t="b">
        <v>1</v>
      </c>
      <c r="D25" s="65" t="str">
        <v>Z8</v>
      </c>
      <c r="E25" s="211" t="str">
        <f t="shared" si="0"/>
        <v>EURFUT3MZ8_LCHQuote</v>
      </c>
      <c r="F25" s="201" t="str">
        <f>_xll.qlSimpleQuote(E25,,PriceTickValue,Permanent,Trigger,ObjectOverwrite)</f>
        <v>EURFUT3MZ8_LCHQuote#0003</v>
      </c>
      <c r="G25" s="257" t="str">
        <f>_xll.ohRangeRetrieveError(F25)</f>
        <v/>
      </c>
      <c r="H25" s="211" t="str">
        <f t="shared" si="1"/>
        <v>EURFUT3MZ8ConvAdj_LCHQuote</v>
      </c>
      <c r="I25" s="201" t="str">
        <f>_xll.qlFuturesConvAdjustmentQuote($H25,IborIndex,$D25,$F25,Volatility,MeanReversion,Permanent,Trigger,ObjectOverwrite)</f>
        <v>EURFUT3MZ8ConvAdj_LCHQuote#0003</v>
      </c>
      <c r="J25" s="257" t="str">
        <f>_xll.ohRangeRetrieveError(I25)</f>
        <v/>
      </c>
      <c r="K25" s="230"/>
      <c r="M25" s="291"/>
      <c r="N25" s="112">
        <v>21</v>
      </c>
      <c r="O25" s="112" t="b">
        <v>1</v>
      </c>
      <c r="P25" s="113" t="str">
        <v>Z8</v>
      </c>
      <c r="Q25" s="114">
        <v>43453</v>
      </c>
      <c r="R25" s="113" t="str">
        <v>FEIZ8</v>
      </c>
      <c r="S25" s="115">
        <v>43451</v>
      </c>
      <c r="T25" s="247">
        <v>99.87</v>
      </c>
      <c r="U25" s="247">
        <v>99.88</v>
      </c>
      <c r="V25" s="247">
        <v>99.875</v>
      </c>
      <c r="W25" s="247">
        <v>99.864999999999995</v>
      </c>
      <c r="X25" s="247">
        <f>_xll.qlMidSafe($T25,$U25)</f>
        <v>99.875</v>
      </c>
      <c r="Y25" s="247">
        <f t="shared" si="2"/>
        <v>9.9999999999909051E-3</v>
      </c>
      <c r="Z25" s="292"/>
      <c r="AA25" s="121">
        <v>99.777500000000003</v>
      </c>
      <c r="AB25" s="292"/>
      <c r="AC25" s="247">
        <v>99.875</v>
      </c>
      <c r="AD25" s="284">
        <f>_xll.qlSimpleQuoteSetValue(F25,AC25,Trigger)</f>
        <v>0</v>
      </c>
      <c r="AE25" s="230"/>
    </row>
    <row r="26" spans="1:31" x14ac:dyDescent="0.2">
      <c r="A26" s="291"/>
      <c r="B26" s="65">
        <v>22</v>
      </c>
      <c r="C26" s="104" t="b">
        <v>1</v>
      </c>
      <c r="D26" s="65" t="str">
        <v>H9</v>
      </c>
      <c r="E26" s="211" t="str">
        <f t="shared" si="0"/>
        <v>EURFUT3MH9_LCHQuote</v>
      </c>
      <c r="F26" s="201" t="str">
        <f>_xll.qlSimpleQuote(E26,,PriceTickValue,Permanent,Trigger,ObjectOverwrite)</f>
        <v>EURFUT3MH9_LCHQuote#0003</v>
      </c>
      <c r="G26" s="257" t="str">
        <f>_xll.ohRangeRetrieveError(F26)</f>
        <v/>
      </c>
      <c r="H26" s="211" t="str">
        <f t="shared" si="1"/>
        <v>EURFUT3MH9ConvAdj_LCHQuote</v>
      </c>
      <c r="I26" s="201" t="str">
        <f>_xll.qlFuturesConvAdjustmentQuote($H26,IborIndex,$D26,$F26,Volatility,MeanReversion,Permanent,Trigger,ObjectOverwrite)</f>
        <v>EURFUT3MH9ConvAdj_LCHQuote#0003</v>
      </c>
      <c r="J26" s="257" t="str">
        <f>_xll.ohRangeRetrieveError(I26)</f>
        <v/>
      </c>
      <c r="K26" s="230"/>
      <c r="M26" s="291"/>
      <c r="N26" s="112">
        <v>22</v>
      </c>
      <c r="O26" s="112" t="b">
        <v>1</v>
      </c>
      <c r="P26" s="113" t="str">
        <v>H9</v>
      </c>
      <c r="Q26" s="114">
        <v>43544</v>
      </c>
      <c r="R26" s="113" t="str">
        <v>FEIH9</v>
      </c>
      <c r="S26" s="115">
        <v>43542</v>
      </c>
      <c r="T26" s="247">
        <v>99.784999999999997</v>
      </c>
      <c r="U26" s="247">
        <v>99.79</v>
      </c>
      <c r="V26" s="247">
        <v>99.784999999999997</v>
      </c>
      <c r="W26" s="247">
        <v>99.78</v>
      </c>
      <c r="X26" s="247">
        <f>_xll.qlMidSafe($T26,$U26)</f>
        <v>99.787499999999994</v>
      </c>
      <c r="Y26" s="247">
        <f t="shared" si="2"/>
        <v>4.9999999999954525E-3</v>
      </c>
      <c r="Z26" s="292"/>
      <c r="AA26" s="121">
        <v>99.6875</v>
      </c>
      <c r="AB26" s="292"/>
      <c r="AC26" s="247">
        <v>99.787499999999994</v>
      </c>
      <c r="AD26" s="284">
        <f>_xll.qlSimpleQuoteSetValue(F26,AC26,Trigger)</f>
        <v>0</v>
      </c>
      <c r="AE26" s="230"/>
    </row>
    <row r="27" spans="1:31" x14ac:dyDescent="0.2">
      <c r="A27" s="291"/>
      <c r="B27" s="65">
        <v>23</v>
      </c>
      <c r="C27" s="104" t="b">
        <v>1</v>
      </c>
      <c r="D27" s="65" t="str">
        <v>M9</v>
      </c>
      <c r="E27" s="211" t="str">
        <f t="shared" si="0"/>
        <v>EURFUT3MM9_LCHQuote</v>
      </c>
      <c r="F27" s="201" t="str">
        <f>_xll.qlSimpleQuote(E27,,PriceTickValue,Permanent,Trigger,ObjectOverwrite)</f>
        <v>EURFUT3MM9_LCHQuote#0003</v>
      </c>
      <c r="G27" s="257" t="str">
        <f>_xll.ohRangeRetrieveError(F27)</f>
        <v/>
      </c>
      <c r="H27" s="211" t="str">
        <f t="shared" si="1"/>
        <v>EURFUT3MM9ConvAdj_LCHQuote</v>
      </c>
      <c r="I27" s="201" t="str">
        <f>_xll.qlFuturesConvAdjustmentQuote($H27,IborIndex,$D27,$F27,Volatility,MeanReversion,Permanent,Trigger,ObjectOverwrite)</f>
        <v>EURFUT3MM9ConvAdj_LCHQuote#0003</v>
      </c>
      <c r="J27" s="257" t="str">
        <f>_xll.ohRangeRetrieveError(I27)</f>
        <v/>
      </c>
      <c r="K27" s="230"/>
      <c r="M27" s="291"/>
      <c r="N27" s="112">
        <v>23</v>
      </c>
      <c r="O27" s="112" t="b">
        <v>1</v>
      </c>
      <c r="P27" s="113" t="str">
        <v>M9</v>
      </c>
      <c r="Q27" s="114">
        <v>43635</v>
      </c>
      <c r="R27" s="113" t="str">
        <v>FEIM9</v>
      </c>
      <c r="S27" s="115">
        <v>43633</v>
      </c>
      <c r="T27" s="247">
        <v>99.7</v>
      </c>
      <c r="U27" s="247">
        <v>99.704999999999998</v>
      </c>
      <c r="V27" s="247">
        <v>99.7</v>
      </c>
      <c r="W27" s="247">
        <v>99.69</v>
      </c>
      <c r="X27" s="247">
        <f>_xll.qlMidSafe($T27,$U27)</f>
        <v>99.702500000000001</v>
      </c>
      <c r="Y27" s="247">
        <f t="shared" si="2"/>
        <v>4.9999999999954525E-3</v>
      </c>
      <c r="Z27" s="292"/>
      <c r="AA27" s="121">
        <v>99.602499999999992</v>
      </c>
      <c r="AB27" s="292"/>
      <c r="AC27" s="247">
        <v>99.702500000000001</v>
      </c>
      <c r="AD27" s="284">
        <f>_xll.qlSimpleQuoteSetValue(F27,AC27,Trigger)</f>
        <v>0</v>
      </c>
      <c r="AE27" s="230"/>
    </row>
    <row r="28" spans="1:31" x14ac:dyDescent="0.2">
      <c r="A28" s="291"/>
      <c r="B28" s="65">
        <v>24</v>
      </c>
      <c r="C28" s="104" t="b">
        <v>1</v>
      </c>
      <c r="D28" s="65" t="str">
        <v>U9</v>
      </c>
      <c r="E28" s="211" t="str">
        <f t="shared" si="0"/>
        <v>EURFUT3MU9_LCHQuote</v>
      </c>
      <c r="F28" s="201" t="str">
        <f>_xll.qlSimpleQuote(E28,,PriceTickValue,Permanent,Trigger,ObjectOverwrite)</f>
        <v>EURFUT3MU9_LCHQuote#0003</v>
      </c>
      <c r="G28" s="257" t="str">
        <f>_xll.ohRangeRetrieveError(F28)</f>
        <v/>
      </c>
      <c r="H28" s="211" t="str">
        <f t="shared" si="1"/>
        <v>EURFUT3MU9ConvAdj_LCHQuote</v>
      </c>
      <c r="I28" s="201" t="str">
        <f>_xll.qlFuturesConvAdjustmentQuote($H28,IborIndex,$D28,$F28,Volatility,MeanReversion,Permanent,Trigger,ObjectOverwrite)</f>
        <v>EURFUT3MU9ConvAdj_LCHQuote#0003</v>
      </c>
      <c r="J28" s="257" t="str">
        <f>_xll.ohRangeRetrieveError(I28)</f>
        <v/>
      </c>
      <c r="K28" s="230"/>
      <c r="M28" s="291"/>
      <c r="N28" s="112">
        <v>24</v>
      </c>
      <c r="O28" s="112" t="b">
        <v>1</v>
      </c>
      <c r="P28" s="113" t="str">
        <v>U9</v>
      </c>
      <c r="Q28" s="114">
        <v>43726</v>
      </c>
      <c r="R28" s="113" t="str">
        <v>FEIU9</v>
      </c>
      <c r="S28" s="115">
        <v>43724</v>
      </c>
      <c r="T28" s="247">
        <v>99.614999999999995</v>
      </c>
      <c r="U28" s="247">
        <v>99.62</v>
      </c>
      <c r="V28" s="247">
        <v>99.614999999999995</v>
      </c>
      <c r="W28" s="247">
        <v>99.605000000000004</v>
      </c>
      <c r="X28" s="247">
        <f>_xll.qlMidSafe($T28,$U28)</f>
        <v>99.617500000000007</v>
      </c>
      <c r="Y28" s="247">
        <f t="shared" si="2"/>
        <v>5.0000000000238742E-3</v>
      </c>
      <c r="Z28" s="292"/>
      <c r="AA28" s="121">
        <v>99.512500000000003</v>
      </c>
      <c r="AB28" s="292"/>
      <c r="AC28" s="247">
        <v>99.617500000000007</v>
      </c>
      <c r="AD28" s="284">
        <f>_xll.qlSimpleQuoteSetValue(F28,AC28,Trigger)</f>
        <v>0</v>
      </c>
      <c r="AE28" s="230"/>
    </row>
    <row r="29" spans="1:31" x14ac:dyDescent="0.2">
      <c r="A29" s="291"/>
      <c r="B29" s="65">
        <v>25</v>
      </c>
      <c r="C29" s="104" t="b">
        <v>1</v>
      </c>
      <c r="D29" s="65" t="str">
        <v>Z9</v>
      </c>
      <c r="E29" s="211" t="str">
        <f t="shared" si="0"/>
        <v>EURFUT3MZ9_LCHQuote</v>
      </c>
      <c r="F29" s="201" t="str">
        <f>_xll.qlSimpleQuote(E29,,PriceTickValue,Permanent,Trigger,ObjectOverwrite)</f>
        <v>EURFUT3MZ9_LCHQuote#0003</v>
      </c>
      <c r="G29" s="257" t="str">
        <f>_xll.ohRangeRetrieveError(F29)</f>
        <v/>
      </c>
      <c r="H29" s="211" t="str">
        <f t="shared" si="1"/>
        <v>EURFUT3MZ9ConvAdj_LCHQuote</v>
      </c>
      <c r="I29" s="201" t="str">
        <f>_xll.qlFuturesConvAdjustmentQuote($H29,IborIndex,$D29,$F29,Volatility,MeanReversion,Permanent,Trigger,ObjectOverwrite)</f>
        <v>EURFUT3MZ9ConvAdj_LCHQuote#0003</v>
      </c>
      <c r="J29" s="257" t="str">
        <f>_xll.ohRangeRetrieveError(I29)</f>
        <v/>
      </c>
      <c r="K29" s="230"/>
      <c r="M29" s="291"/>
      <c r="N29" s="112">
        <v>25</v>
      </c>
      <c r="O29" s="112" t="b">
        <v>1</v>
      </c>
      <c r="P29" s="113" t="str">
        <v>Z9</v>
      </c>
      <c r="Q29" s="114">
        <v>43817</v>
      </c>
      <c r="R29" s="113" t="str">
        <v>FEIZ9</v>
      </c>
      <c r="S29" s="115">
        <v>43815</v>
      </c>
      <c r="T29" s="247">
        <v>99.525000000000006</v>
      </c>
      <c r="U29" s="247">
        <v>99.534999999999997</v>
      </c>
      <c r="V29" s="247">
        <v>99.53</v>
      </c>
      <c r="W29" s="247">
        <v>99.515000000000001</v>
      </c>
      <c r="X29" s="247">
        <f>_xll.qlMidSafe($T29,$U29)</f>
        <v>99.53</v>
      </c>
      <c r="Y29" s="247">
        <f t="shared" si="2"/>
        <v>9.9999999999909051E-3</v>
      </c>
      <c r="Z29" s="292"/>
      <c r="AA29" s="121">
        <v>99.425000000000011</v>
      </c>
      <c r="AB29" s="292"/>
      <c r="AC29" s="247">
        <v>99.53</v>
      </c>
      <c r="AD29" s="284">
        <f>_xll.qlSimpleQuoteSetValue(F29,AC29,Trigger)</f>
        <v>0</v>
      </c>
      <c r="AE29" s="230"/>
    </row>
    <row r="30" spans="1:31" x14ac:dyDescent="0.2">
      <c r="A30" s="291"/>
      <c r="B30" s="65">
        <v>26</v>
      </c>
      <c r="C30" s="104" t="b">
        <v>1</v>
      </c>
      <c r="D30" s="65" t="str">
        <v>H0</v>
      </c>
      <c r="E30" s="211" t="str">
        <f t="shared" si="0"/>
        <v>EURFUT3MH0_LCHQuote</v>
      </c>
      <c r="F30" s="201" t="str">
        <f>_xll.qlSimpleQuote(E30,,PriceTickValue,Permanent,Trigger,ObjectOverwrite)</f>
        <v>EURFUT3MH0_LCHQuote#0003</v>
      </c>
      <c r="G30" s="257" t="str">
        <f>_xll.ohRangeRetrieveError(F30)</f>
        <v/>
      </c>
      <c r="H30" s="211" t="str">
        <f t="shared" si="1"/>
        <v>EURFUT3MH0ConvAdj_LCHQuote</v>
      </c>
      <c r="I30" s="201" t="str">
        <f>_xll.qlFuturesConvAdjustmentQuote($H30,IborIndex,$D30,$F30,Volatility,MeanReversion,Permanent,Trigger,ObjectOverwrite)</f>
        <v>EURFUT3MH0ConvAdj_LCHQuote#0003</v>
      </c>
      <c r="J30" s="257" t="str">
        <f>_xll.ohRangeRetrieveError(I30)</f>
        <v/>
      </c>
      <c r="K30" s="230"/>
      <c r="M30" s="291"/>
      <c r="N30" s="112">
        <v>26</v>
      </c>
      <c r="O30" s="112" t="b">
        <v>1</v>
      </c>
      <c r="P30" s="113" t="str">
        <v>H0</v>
      </c>
      <c r="Q30" s="114">
        <v>43908</v>
      </c>
      <c r="R30" s="113" t="str">
        <v>FEIH0</v>
      </c>
      <c r="S30" s="115">
        <v>43906</v>
      </c>
      <c r="T30" s="247">
        <v>99.444999999999993</v>
      </c>
      <c r="U30" s="247">
        <v>99.454999999999998</v>
      </c>
      <c r="V30" s="247">
        <v>99.45</v>
      </c>
      <c r="W30" s="247">
        <v>99.435000000000002</v>
      </c>
      <c r="X30" s="247">
        <f>_xll.qlMidSafe($T30,$U30)</f>
        <v>99.449999999999989</v>
      </c>
      <c r="Y30" s="247">
        <f t="shared" si="2"/>
        <v>9.9999999999909051E-3</v>
      </c>
      <c r="Z30" s="292"/>
      <c r="AA30" s="121">
        <v>99.34</v>
      </c>
      <c r="AB30" s="292"/>
      <c r="AC30" s="247">
        <v>99.449999999999989</v>
      </c>
      <c r="AD30" s="284">
        <f>_xll.qlSimpleQuoteSetValue(F30,AC30,Trigger)</f>
        <v>0</v>
      </c>
      <c r="AE30" s="230"/>
    </row>
    <row r="31" spans="1:31" x14ac:dyDescent="0.2">
      <c r="A31" s="291"/>
      <c r="B31" s="65">
        <v>27</v>
      </c>
      <c r="C31" s="104" t="b">
        <v>1</v>
      </c>
      <c r="D31" s="65" t="str">
        <v>M0</v>
      </c>
      <c r="E31" s="211" t="str">
        <f t="shared" si="0"/>
        <v>EURFUT3MM0_LCHQuote</v>
      </c>
      <c r="F31" s="201" t="str">
        <f>_xll.qlSimpleQuote(E31,,PriceTickValue,Permanent,Trigger,ObjectOverwrite)</f>
        <v>EURFUT3MM0_LCHQuote#0003</v>
      </c>
      <c r="G31" s="257" t="str">
        <f>_xll.ohRangeRetrieveError(F31)</f>
        <v/>
      </c>
      <c r="H31" s="211" t="str">
        <f t="shared" si="1"/>
        <v>EURFUT3MM0ConvAdj_LCHQuote</v>
      </c>
      <c r="I31" s="201" t="str">
        <f>_xll.qlFuturesConvAdjustmentQuote($H31,IborIndex,$D31,$F31,Volatility,MeanReversion,Permanent,Trigger,ObjectOverwrite)</f>
        <v>EURFUT3MM0ConvAdj_LCHQuote#0003</v>
      </c>
      <c r="J31" s="257" t="str">
        <f>_xll.ohRangeRetrieveError(I31)</f>
        <v/>
      </c>
      <c r="K31" s="230"/>
      <c r="M31" s="291"/>
      <c r="N31" s="112">
        <v>27</v>
      </c>
      <c r="O31" s="112" t="b">
        <v>1</v>
      </c>
      <c r="P31" s="113" t="str">
        <v>M0</v>
      </c>
      <c r="Q31" s="114">
        <v>43999</v>
      </c>
      <c r="R31" s="113" t="str">
        <v>FEIM0</v>
      </c>
      <c r="S31" s="115">
        <v>43997</v>
      </c>
      <c r="T31" s="247">
        <v>99.355000000000004</v>
      </c>
      <c r="U31" s="247">
        <v>99.37</v>
      </c>
      <c r="V31" s="247">
        <v>99.37</v>
      </c>
      <c r="W31" s="247">
        <v>99.355000000000004</v>
      </c>
      <c r="X31" s="247">
        <f>_xll.qlMidSafe($T31,$U31)</f>
        <v>99.362500000000011</v>
      </c>
      <c r="Y31" s="247">
        <f t="shared" si="2"/>
        <v>1.5000000000014779E-2</v>
      </c>
      <c r="Z31" s="292"/>
      <c r="AA31" s="121">
        <v>99.252499999999998</v>
      </c>
      <c r="AB31" s="292"/>
      <c r="AC31" s="247">
        <v>99.362500000000011</v>
      </c>
      <c r="AD31" s="284">
        <f>_xll.qlSimpleQuoteSetValue(F31,AC31,Trigger)</f>
        <v>0</v>
      </c>
      <c r="AE31" s="230"/>
    </row>
    <row r="32" spans="1:31" x14ac:dyDescent="0.2">
      <c r="A32" s="291"/>
      <c r="B32" s="65">
        <v>28</v>
      </c>
      <c r="C32" s="104" t="b">
        <v>1</v>
      </c>
      <c r="D32" s="65" t="str">
        <v>U0</v>
      </c>
      <c r="E32" s="211" t="str">
        <f t="shared" si="0"/>
        <v>EURFUT3MU0_LCHQuote</v>
      </c>
      <c r="F32" s="201" t="str">
        <f>_xll.qlSimpleQuote(E32,,PriceTickValue,Permanent,Trigger,ObjectOverwrite)</f>
        <v>EURFUT3MU0_LCHQuote#0003</v>
      </c>
      <c r="G32" s="257" t="str">
        <f>_xll.ohRangeRetrieveError(F32)</f>
        <v/>
      </c>
      <c r="H32" s="211" t="str">
        <f t="shared" si="1"/>
        <v>EURFUT3MU0ConvAdj_LCHQuote</v>
      </c>
      <c r="I32" s="201" t="str">
        <f>_xll.qlFuturesConvAdjustmentQuote($H32,IborIndex,$D32,$F32,Volatility,MeanReversion,Permanent,Trigger,ObjectOverwrite)</f>
        <v>EURFUT3MU0ConvAdj_LCHQuote#0003</v>
      </c>
      <c r="J32" s="257" t="str">
        <f>_xll.ohRangeRetrieveError(I32)</f>
        <v/>
      </c>
      <c r="K32" s="230"/>
      <c r="M32" s="291"/>
      <c r="N32" s="112">
        <v>28</v>
      </c>
      <c r="O32" s="112" t="b">
        <v>1</v>
      </c>
      <c r="P32" s="113" t="str">
        <v>U0</v>
      </c>
      <c r="Q32" s="114">
        <v>44090</v>
      </c>
      <c r="R32" s="113" t="str">
        <v>FEIU0</v>
      </c>
      <c r="S32" s="115">
        <v>44088</v>
      </c>
      <c r="T32" s="247">
        <v>99.275000000000006</v>
      </c>
      <c r="U32" s="247">
        <v>99.29</v>
      </c>
      <c r="V32" s="247">
        <v>99.284999999999997</v>
      </c>
      <c r="W32" s="247">
        <v>99.275000000000006</v>
      </c>
      <c r="X32" s="247">
        <f>_xll.qlMidSafe($T32,$U32)</f>
        <v>99.282499999999999</v>
      </c>
      <c r="Y32" s="247">
        <f t="shared" si="2"/>
        <v>1.4999999999986358E-2</v>
      </c>
      <c r="Z32" s="292"/>
      <c r="AA32" s="121">
        <v>99.16749999999999</v>
      </c>
      <c r="AB32" s="292"/>
      <c r="AC32" s="247">
        <v>99.282499999999999</v>
      </c>
      <c r="AD32" s="284">
        <f>_xll.qlSimpleQuoteSetValue(F32,AC32,Trigger)</f>
        <v>0</v>
      </c>
      <c r="AE32" s="230"/>
    </row>
    <row r="33" spans="1:31" x14ac:dyDescent="0.2">
      <c r="A33" s="291"/>
      <c r="B33" s="65">
        <v>29</v>
      </c>
      <c r="C33" s="104" t="b">
        <v>1</v>
      </c>
      <c r="D33" s="65" t="str">
        <v>Z0</v>
      </c>
      <c r="E33" s="211" t="str">
        <f t="shared" si="0"/>
        <v>EURFUT3MZ0_LCHQuote</v>
      </c>
      <c r="F33" s="201" t="str">
        <f>_xll.qlSimpleQuote(E33,,PriceTickValue,Permanent,Trigger,ObjectOverwrite)</f>
        <v>EURFUT3MZ0_LCHQuote#0003</v>
      </c>
      <c r="G33" s="257" t="str">
        <f>_xll.ohRangeRetrieveError(F33)</f>
        <v/>
      </c>
      <c r="H33" s="211" t="str">
        <f t="shared" si="1"/>
        <v>EURFUT3MZ0ConvAdj_LCHQuote</v>
      </c>
      <c r="I33" s="201" t="str">
        <f>_xll.qlFuturesConvAdjustmentQuote($H33,IborIndex,$D33,$F33,Volatility,MeanReversion,Permanent,Trigger,ObjectOverwrite)</f>
        <v>EURFUT3MZ0ConvAdj_LCHQuote#0003</v>
      </c>
      <c r="J33" s="257" t="str">
        <f>_xll.ohRangeRetrieveError(I33)</f>
        <v/>
      </c>
      <c r="K33" s="230"/>
      <c r="M33" s="291"/>
      <c r="N33" s="112">
        <v>29</v>
      </c>
      <c r="O33" s="112" t="b">
        <v>1</v>
      </c>
      <c r="P33" s="113" t="str">
        <v>Z0</v>
      </c>
      <c r="Q33" s="114">
        <v>44181</v>
      </c>
      <c r="R33" s="113" t="str">
        <v>FEIZ0</v>
      </c>
      <c r="S33" s="115">
        <v>44179</v>
      </c>
      <c r="T33" s="247">
        <v>99.19</v>
      </c>
      <c r="U33" s="247">
        <v>99.21</v>
      </c>
      <c r="V33" s="247">
        <v>0</v>
      </c>
      <c r="W33" s="247">
        <v>99.19</v>
      </c>
      <c r="X33" s="247">
        <f>_xll.qlMidSafe($T33,$U33)</f>
        <v>99.199999999999989</v>
      </c>
      <c r="Y33" s="247">
        <f t="shared" si="2"/>
        <v>1.999999999998181E-2</v>
      </c>
      <c r="Z33" s="292"/>
      <c r="AA33" s="121">
        <v>99.072499999999991</v>
      </c>
      <c r="AB33" s="292"/>
      <c r="AC33" s="247">
        <v>99.199999999999989</v>
      </c>
      <c r="AD33" s="284">
        <f>_xll.qlSimpleQuoteSetValue(F33,AC33,Trigger)</f>
        <v>0</v>
      </c>
      <c r="AE33" s="230"/>
    </row>
    <row r="34" spans="1:31" x14ac:dyDescent="0.2">
      <c r="A34" s="291"/>
      <c r="B34" s="65">
        <v>30</v>
      </c>
      <c r="C34" s="104" t="b">
        <v>1</v>
      </c>
      <c r="D34" s="65" t="str">
        <v>H1</v>
      </c>
      <c r="E34" s="211" t="str">
        <f t="shared" si="0"/>
        <v>EURFUT3MH1_LCHQuote</v>
      </c>
      <c r="F34" s="201" t="str">
        <f>_xll.qlSimpleQuote(E34,,PriceTickValue,Permanent,Trigger,ObjectOverwrite)</f>
        <v>EURFUT3MH1_LCHQuote#0003</v>
      </c>
      <c r="G34" s="257" t="str">
        <f>_xll.ohRangeRetrieveError(F34)</f>
        <v/>
      </c>
      <c r="H34" s="211" t="str">
        <f t="shared" si="1"/>
        <v>EURFUT3MH1ConvAdj_LCHQuote</v>
      </c>
      <c r="I34" s="201" t="str">
        <f>_xll.qlFuturesConvAdjustmentQuote($H34,IborIndex,$D34,$F34,Volatility,MeanReversion,Permanent,Trigger,ObjectOverwrite)</f>
        <v>EURFUT3MH1ConvAdj_LCHQuote#0003</v>
      </c>
      <c r="J34" s="257" t="str">
        <f>_xll.ohRangeRetrieveError(I34)</f>
        <v/>
      </c>
      <c r="K34" s="230"/>
      <c r="M34" s="291"/>
      <c r="N34" s="112">
        <v>30</v>
      </c>
      <c r="O34" s="112" t="b">
        <v>1</v>
      </c>
      <c r="P34" s="113" t="str">
        <v>H1</v>
      </c>
      <c r="Q34" s="114">
        <v>44272</v>
      </c>
      <c r="R34" s="113" t="str">
        <v>FEIH1</v>
      </c>
      <c r="S34" s="115">
        <v>44270</v>
      </c>
      <c r="T34" s="247">
        <v>99.105000000000004</v>
      </c>
      <c r="U34" s="247">
        <v>99.135000000000005</v>
      </c>
      <c r="V34" s="247">
        <v>0</v>
      </c>
      <c r="W34" s="247">
        <v>99.11</v>
      </c>
      <c r="X34" s="247">
        <f>_xll.qlMidSafe($T34,$U34)</f>
        <v>99.12</v>
      </c>
      <c r="Y34" s="247">
        <f t="shared" si="2"/>
        <v>3.0000000000001137E-2</v>
      </c>
      <c r="Z34" s="292"/>
      <c r="AA34" s="121">
        <v>98.982500000000002</v>
      </c>
      <c r="AB34" s="292"/>
      <c r="AC34" s="247">
        <v>99.12</v>
      </c>
      <c r="AD34" s="284">
        <f>_xll.qlSimpleQuoteSetValue(F34,AC34,Trigger)</f>
        <v>0</v>
      </c>
      <c r="AE34" s="230"/>
    </row>
    <row r="35" spans="1:31" x14ac:dyDescent="0.2">
      <c r="A35" s="291"/>
      <c r="B35" s="65">
        <v>31</v>
      </c>
      <c r="C35" s="104" t="b">
        <v>1</v>
      </c>
      <c r="D35" s="65" t="str">
        <v>M1</v>
      </c>
      <c r="E35" s="211" t="str">
        <f t="shared" si="0"/>
        <v>EURFUT3MM1_LCHQuote</v>
      </c>
      <c r="F35" s="201" t="str">
        <f>_xll.qlSimpleQuote(E35,,PriceTickValue,Permanent,Trigger,ObjectOverwrite)</f>
        <v>EURFUT3MM1_LCHQuote#0003</v>
      </c>
      <c r="G35" s="257" t="str">
        <f>_xll.ohRangeRetrieveError(F35)</f>
        <v/>
      </c>
      <c r="H35" s="211" t="str">
        <f t="shared" si="1"/>
        <v>EURFUT3MM1ConvAdj_LCHQuote</v>
      </c>
      <c r="I35" s="201" t="str">
        <f>_xll.qlFuturesConvAdjustmentQuote($H35,IborIndex,$D35,$F35,Volatility,MeanReversion,Permanent,Trigger,ObjectOverwrite)</f>
        <v>EURFUT3MM1ConvAdj_LCHQuote#0003</v>
      </c>
      <c r="J35" s="257" t="str">
        <f>_xll.ohRangeRetrieveError(I35)</f>
        <v/>
      </c>
      <c r="K35" s="230"/>
      <c r="M35" s="291"/>
      <c r="N35" s="112">
        <v>31</v>
      </c>
      <c r="O35" s="112" t="b">
        <v>1</v>
      </c>
      <c r="P35" s="113" t="str">
        <v>M1</v>
      </c>
      <c r="Q35" s="114">
        <v>44363</v>
      </c>
      <c r="R35" s="113" t="str">
        <v>FEIM1</v>
      </c>
      <c r="S35" s="115">
        <v>44361</v>
      </c>
      <c r="T35" s="247">
        <v>99.02</v>
      </c>
      <c r="U35" s="247">
        <v>99.06</v>
      </c>
      <c r="V35" s="247">
        <v>0</v>
      </c>
      <c r="W35" s="247">
        <v>99.034999999999997</v>
      </c>
      <c r="X35" s="247">
        <f>_xll.qlMidSafe($T35,$U35)</f>
        <v>99.039999999999992</v>
      </c>
      <c r="Y35" s="247">
        <f t="shared" si="2"/>
        <v>3.9999999999992042E-2</v>
      </c>
      <c r="Z35" s="292"/>
      <c r="AA35" s="121">
        <v>98.887499999999989</v>
      </c>
      <c r="AB35" s="292"/>
      <c r="AC35" s="247">
        <v>99.039999999999992</v>
      </c>
      <c r="AD35" s="284">
        <f>_xll.qlSimpleQuoteSetValue(F35,AC35,Trigger)</f>
        <v>0</v>
      </c>
      <c r="AE35" s="230"/>
    </row>
    <row r="36" spans="1:31" x14ac:dyDescent="0.2">
      <c r="A36" s="291"/>
      <c r="B36" s="65">
        <v>32</v>
      </c>
      <c r="C36" s="104" t="b">
        <v>1</v>
      </c>
      <c r="D36" s="65" t="str">
        <v>U1</v>
      </c>
      <c r="E36" s="211" t="str">
        <f t="shared" si="0"/>
        <v>EURFUT3MU1_LCHQuote</v>
      </c>
      <c r="F36" s="201" t="str">
        <f>_xll.qlSimpleQuote(E36,,PriceTickValue,Permanent,Trigger,ObjectOverwrite)</f>
        <v>EURFUT3MU1_LCHQuote#0003</v>
      </c>
      <c r="G36" s="257" t="str">
        <f>_xll.ohRangeRetrieveError(F36)</f>
        <v/>
      </c>
      <c r="H36" s="211" t="str">
        <f t="shared" si="1"/>
        <v>EURFUT3MU1ConvAdj_LCHQuote</v>
      </c>
      <c r="I36" s="201" t="str">
        <f>_xll.qlFuturesConvAdjustmentQuote($H36,IborIndex,$D36,$F36,Volatility,MeanReversion,Permanent,Trigger,ObjectOverwrite)</f>
        <v>EURFUT3MU1ConvAdj_LCHQuote#0003</v>
      </c>
      <c r="J36" s="257" t="str">
        <f>_xll.ohRangeRetrieveError(I36)</f>
        <v/>
      </c>
      <c r="K36" s="230"/>
      <c r="M36" s="291"/>
      <c r="N36" s="112">
        <v>32</v>
      </c>
      <c r="O36" s="112" t="b">
        <v>1</v>
      </c>
      <c r="P36" s="113" t="str">
        <v>U1</v>
      </c>
      <c r="Q36" s="114">
        <v>44454</v>
      </c>
      <c r="R36" s="113" t="str">
        <v>FEIU1</v>
      </c>
      <c r="S36" s="115">
        <v>44452</v>
      </c>
      <c r="T36" s="247">
        <v>98.93</v>
      </c>
      <c r="U36" s="247">
        <v>98.98</v>
      </c>
      <c r="V36" s="247">
        <v>0</v>
      </c>
      <c r="W36" s="247">
        <v>98.954999999999998</v>
      </c>
      <c r="X36" s="247">
        <f>_xll.qlMidSafe($T36,$U36)</f>
        <v>98.955000000000013</v>
      </c>
      <c r="Y36" s="247">
        <f t="shared" si="2"/>
        <v>5.0000000000011369E-2</v>
      </c>
      <c r="Z36" s="292"/>
      <c r="AA36" s="121">
        <v>98.797499999999999</v>
      </c>
      <c r="AB36" s="292"/>
      <c r="AC36" s="247">
        <v>98.955000000000013</v>
      </c>
      <c r="AD36" s="284">
        <f>_xll.qlSimpleQuoteSetValue(F36,AC36,Trigger)</f>
        <v>0</v>
      </c>
      <c r="AE36" s="230"/>
    </row>
    <row r="37" spans="1:31" x14ac:dyDescent="0.2">
      <c r="A37" s="291"/>
      <c r="B37" s="65">
        <v>33</v>
      </c>
      <c r="C37" s="104" t="b">
        <v>1</v>
      </c>
      <c r="D37" s="65" t="str">
        <v>Z1</v>
      </c>
      <c r="E37" s="211" t="str">
        <f t="shared" ref="E37:E46" si="3">Currency&amp;$D$3&amp;$E$3&amp;$D37&amp;QuoteSuffix</f>
        <v>EURFUT3MZ1_LCHQuote</v>
      </c>
      <c r="F37" s="201" t="str">
        <f>_xll.qlSimpleQuote(E37,,PriceTickValue,Permanent,Trigger,ObjectOverwrite)</f>
        <v>EURFUT3MZ1_LCHQuote#0003</v>
      </c>
      <c r="G37" s="257" t="str">
        <f>_xll.ohRangeRetrieveError(F37)</f>
        <v/>
      </c>
      <c r="H37" s="211" t="str">
        <f t="shared" si="1"/>
        <v>EURFUT3MZ1ConvAdj_LCHQuote</v>
      </c>
      <c r="I37" s="201" t="str">
        <f>_xll.qlFuturesConvAdjustmentQuote($H37,IborIndex,$D37,$F37,Volatility,MeanReversion,Permanent,Trigger,ObjectOverwrite)</f>
        <v>EURFUT3MZ1ConvAdj_LCHQuote#0003</v>
      </c>
      <c r="J37" s="257" t="str">
        <f>_xll.ohRangeRetrieveError(I37)</f>
        <v/>
      </c>
      <c r="K37" s="230"/>
      <c r="M37" s="291"/>
      <c r="N37" s="112">
        <v>33</v>
      </c>
      <c r="O37" s="112" t="b">
        <v>1</v>
      </c>
      <c r="P37" s="113" t="str">
        <v>Z1</v>
      </c>
      <c r="Q37" s="114">
        <v>44545</v>
      </c>
      <c r="R37" s="113" t="str">
        <v>FEIZ1</v>
      </c>
      <c r="S37" s="115" t="s">
        <v>127</v>
      </c>
      <c r="T37" s="247" t="s">
        <v>127</v>
      </c>
      <c r="U37" s="247" t="s">
        <v>127</v>
      </c>
      <c r="V37" s="247" t="s">
        <v>127</v>
      </c>
      <c r="W37" s="247" t="s">
        <v>127</v>
      </c>
      <c r="X37" s="247" t="e">
        <f>_xll.qlMidSafe($T37,$U37)</f>
        <v>#NUM!</v>
      </c>
      <c r="Y37" s="247" t="e">
        <f t="shared" si="2"/>
        <v>#NUM!</v>
      </c>
      <c r="Z37" s="292"/>
      <c r="AA37" s="121" t="e">
        <v>#NUM!</v>
      </c>
      <c r="AB37" s="292"/>
      <c r="AC37" s="247" t="e">
        <v>#NUM!</v>
      </c>
      <c r="AD37" s="284">
        <f>_xll.qlSimpleQuoteSetValue(F37,AC37,Trigger)</f>
        <v>0</v>
      </c>
      <c r="AE37" s="230"/>
    </row>
    <row r="38" spans="1:31" x14ac:dyDescent="0.2">
      <c r="A38" s="291"/>
      <c r="B38" s="65">
        <v>34</v>
      </c>
      <c r="C38" s="104" t="b">
        <v>1</v>
      </c>
      <c r="D38" s="65" t="str">
        <v>H2</v>
      </c>
      <c r="E38" s="211" t="str">
        <f t="shared" si="3"/>
        <v>EURFUT3MH2_LCHQuote</v>
      </c>
      <c r="F38" s="201" t="str">
        <f>_xll.qlSimpleQuote(E38,,PriceTickValue,Permanent,Trigger,ObjectOverwrite)</f>
        <v>EURFUT3MH2_LCHQuote#0003</v>
      </c>
      <c r="G38" s="257" t="str">
        <f>_xll.ohRangeRetrieveError(F38)</f>
        <v/>
      </c>
      <c r="H38" s="211" t="str">
        <f t="shared" si="1"/>
        <v>EURFUT3MH2ConvAdj_LCHQuote</v>
      </c>
      <c r="I38" s="201" t="str">
        <f>_xll.qlFuturesConvAdjustmentQuote($H38,IborIndex,$D38,$F38,Volatility,MeanReversion,Permanent,Trigger,ObjectOverwrite)</f>
        <v>EURFUT3MH2ConvAdj_LCHQuote#0003</v>
      </c>
      <c r="J38" s="257" t="str">
        <f>_xll.ohRangeRetrieveError(I38)</f>
        <v/>
      </c>
      <c r="K38" s="230"/>
      <c r="M38" s="291"/>
      <c r="N38" s="112">
        <v>34</v>
      </c>
      <c r="O38" s="112" t="b">
        <v>1</v>
      </c>
      <c r="P38" s="113" t="str">
        <v>H2</v>
      </c>
      <c r="Q38" s="114">
        <v>44636</v>
      </c>
      <c r="R38" s="113" t="str">
        <v>FEIH2</v>
      </c>
      <c r="S38" s="115" t="s">
        <v>127</v>
      </c>
      <c r="T38" s="247" t="s">
        <v>127</v>
      </c>
      <c r="U38" s="247" t="s">
        <v>127</v>
      </c>
      <c r="V38" s="247" t="s">
        <v>127</v>
      </c>
      <c r="W38" s="247" t="s">
        <v>127</v>
      </c>
      <c r="X38" s="247" t="e">
        <f>_xll.qlMidSafe($T38,$U38)</f>
        <v>#NUM!</v>
      </c>
      <c r="Y38" s="247" t="e">
        <f t="shared" si="2"/>
        <v>#NUM!</v>
      </c>
      <c r="Z38" s="292"/>
      <c r="AA38" s="121" t="e">
        <v>#NUM!</v>
      </c>
      <c r="AB38" s="292"/>
      <c r="AC38" s="247" t="e">
        <v>#NUM!</v>
      </c>
      <c r="AD38" s="284">
        <f>_xll.qlSimpleQuoteSetValue(F38,AC38,Trigger)</f>
        <v>0</v>
      </c>
      <c r="AE38" s="230"/>
    </row>
    <row r="39" spans="1:31" x14ac:dyDescent="0.2">
      <c r="A39" s="291"/>
      <c r="B39" s="65">
        <v>35</v>
      </c>
      <c r="C39" s="104" t="b">
        <v>1</v>
      </c>
      <c r="D39" s="65" t="str">
        <v>M2</v>
      </c>
      <c r="E39" s="211" t="str">
        <f t="shared" si="3"/>
        <v>EURFUT3MM2_LCHQuote</v>
      </c>
      <c r="F39" s="201" t="str">
        <f>_xll.qlSimpleQuote(E39,,PriceTickValue,Permanent,Trigger,ObjectOverwrite)</f>
        <v>EURFUT3MM2_LCHQuote#0003</v>
      </c>
      <c r="G39" s="257" t="str">
        <f>_xll.ohRangeRetrieveError(F39)</f>
        <v/>
      </c>
      <c r="H39" s="211" t="str">
        <f t="shared" si="1"/>
        <v>EURFUT3MM2ConvAdj_LCHQuote</v>
      </c>
      <c r="I39" s="201" t="str">
        <f>_xll.qlFuturesConvAdjustmentQuote($H39,IborIndex,$D39,$F39,Volatility,MeanReversion,Permanent,Trigger,ObjectOverwrite)</f>
        <v>EURFUT3MM2ConvAdj_LCHQuote#0003</v>
      </c>
      <c r="J39" s="257" t="str">
        <f>_xll.ohRangeRetrieveError(I39)</f>
        <v/>
      </c>
      <c r="K39" s="230"/>
      <c r="M39" s="291"/>
      <c r="N39" s="112">
        <v>35</v>
      </c>
      <c r="O39" s="112" t="b">
        <v>1</v>
      </c>
      <c r="P39" s="113" t="str">
        <v>M2</v>
      </c>
      <c r="Q39" s="114">
        <v>44727</v>
      </c>
      <c r="R39" s="113" t="str">
        <v>FEIM2</v>
      </c>
      <c r="S39" s="115" t="s">
        <v>127</v>
      </c>
      <c r="T39" s="247" t="s">
        <v>127</v>
      </c>
      <c r="U39" s="247" t="s">
        <v>127</v>
      </c>
      <c r="V39" s="247" t="s">
        <v>127</v>
      </c>
      <c r="W39" s="247" t="s">
        <v>127</v>
      </c>
      <c r="X39" s="247" t="e">
        <f>_xll.qlMidSafe($T39,$U39)</f>
        <v>#NUM!</v>
      </c>
      <c r="Y39" s="247" t="e">
        <f t="shared" si="2"/>
        <v>#NUM!</v>
      </c>
      <c r="Z39" s="292"/>
      <c r="AA39" s="121" t="e">
        <v>#NUM!</v>
      </c>
      <c r="AB39" s="292"/>
      <c r="AC39" s="247" t="e">
        <v>#NUM!</v>
      </c>
      <c r="AD39" s="284">
        <f>_xll.qlSimpleQuoteSetValue(F39,AC39,Trigger)</f>
        <v>0</v>
      </c>
      <c r="AE39" s="230"/>
    </row>
    <row r="40" spans="1:31" x14ac:dyDescent="0.2">
      <c r="A40" s="291"/>
      <c r="B40" s="65">
        <v>36</v>
      </c>
      <c r="C40" s="104" t="b">
        <v>1</v>
      </c>
      <c r="D40" s="65" t="str">
        <v>U2</v>
      </c>
      <c r="E40" s="211" t="str">
        <f t="shared" si="3"/>
        <v>EURFUT3MU2_LCHQuote</v>
      </c>
      <c r="F40" s="201" t="str">
        <f>_xll.qlSimpleQuote(E40,,PriceTickValue,Permanent,Trigger,ObjectOverwrite)</f>
        <v>EURFUT3MU2_LCHQuote#0003</v>
      </c>
      <c r="G40" s="257" t="str">
        <f>_xll.ohRangeRetrieveError(F40)</f>
        <v/>
      </c>
      <c r="H40" s="211" t="str">
        <f t="shared" si="1"/>
        <v>EURFUT3MU2ConvAdj_LCHQuote</v>
      </c>
      <c r="I40" s="201" t="str">
        <f>_xll.qlFuturesConvAdjustmentQuote($H40,IborIndex,$D40,$F40,Volatility,MeanReversion,Permanent,Trigger,ObjectOverwrite)</f>
        <v>EURFUT3MU2ConvAdj_LCHQuote#0003</v>
      </c>
      <c r="J40" s="257" t="str">
        <f>_xll.ohRangeRetrieveError(I40)</f>
        <v/>
      </c>
      <c r="K40" s="230"/>
      <c r="M40" s="291"/>
      <c r="N40" s="112">
        <v>36</v>
      </c>
      <c r="O40" s="112" t="b">
        <v>1</v>
      </c>
      <c r="P40" s="113" t="str">
        <v>U2</v>
      </c>
      <c r="Q40" s="114">
        <v>44825</v>
      </c>
      <c r="R40" s="113" t="str">
        <v>FEIU2</v>
      </c>
      <c r="S40" s="115" t="s">
        <v>127</v>
      </c>
      <c r="T40" s="247" t="s">
        <v>127</v>
      </c>
      <c r="U40" s="247" t="s">
        <v>127</v>
      </c>
      <c r="V40" s="247" t="s">
        <v>127</v>
      </c>
      <c r="W40" s="247" t="s">
        <v>127</v>
      </c>
      <c r="X40" s="247" t="e">
        <f>_xll.qlMidSafe($T40,$U40)</f>
        <v>#NUM!</v>
      </c>
      <c r="Y40" s="247" t="e">
        <f t="shared" si="2"/>
        <v>#NUM!</v>
      </c>
      <c r="Z40" s="292"/>
      <c r="AA40" s="121" t="e">
        <v>#NUM!</v>
      </c>
      <c r="AB40" s="292"/>
      <c r="AC40" s="247" t="e">
        <v>#NUM!</v>
      </c>
      <c r="AD40" s="284">
        <f>_xll.qlSimpleQuoteSetValue(F40,AC40,Trigger)</f>
        <v>0</v>
      </c>
      <c r="AE40" s="230"/>
    </row>
    <row r="41" spans="1:31" x14ac:dyDescent="0.2">
      <c r="A41" s="291"/>
      <c r="B41" s="65">
        <v>37</v>
      </c>
      <c r="C41" s="104" t="b">
        <v>1</v>
      </c>
      <c r="D41" s="65" t="str">
        <v>Z2</v>
      </c>
      <c r="E41" s="211" t="str">
        <f t="shared" si="3"/>
        <v>EURFUT3MZ2_LCHQuote</v>
      </c>
      <c r="F41" s="201" t="str">
        <f>_xll.qlSimpleQuote(E41,,PriceTickValue,Permanent,Trigger,ObjectOverwrite)</f>
        <v>EURFUT3MZ2_LCHQuote#0003</v>
      </c>
      <c r="G41" s="257" t="str">
        <f>_xll.ohRangeRetrieveError(F41)</f>
        <v/>
      </c>
      <c r="H41" s="211" t="str">
        <f t="shared" si="1"/>
        <v>EURFUT3MZ2ConvAdj_LCHQuote</v>
      </c>
      <c r="I41" s="201" t="str">
        <f>_xll.qlFuturesConvAdjustmentQuote($H41,IborIndex,$D41,$F41,Volatility,MeanReversion,Permanent,Trigger,ObjectOverwrite)</f>
        <v>EURFUT3MZ2ConvAdj_LCHQuote#0003</v>
      </c>
      <c r="J41" s="257" t="str">
        <f>_xll.ohRangeRetrieveError(I41)</f>
        <v/>
      </c>
      <c r="K41" s="230"/>
      <c r="M41" s="291"/>
      <c r="N41" s="112">
        <v>37</v>
      </c>
      <c r="O41" s="112" t="b">
        <v>1</v>
      </c>
      <c r="P41" s="113" t="str">
        <v>Z2</v>
      </c>
      <c r="Q41" s="114">
        <v>44916</v>
      </c>
      <c r="R41" s="113" t="str">
        <v>FEIZ2</v>
      </c>
      <c r="S41" s="115" t="s">
        <v>127</v>
      </c>
      <c r="T41" s="247" t="s">
        <v>127</v>
      </c>
      <c r="U41" s="247" t="s">
        <v>127</v>
      </c>
      <c r="V41" s="247" t="s">
        <v>127</v>
      </c>
      <c r="W41" s="247" t="s">
        <v>127</v>
      </c>
      <c r="X41" s="247" t="e">
        <f>_xll.qlMidSafe($T41,$U41)</f>
        <v>#NUM!</v>
      </c>
      <c r="Y41" s="247" t="e">
        <f t="shared" si="2"/>
        <v>#NUM!</v>
      </c>
      <c r="Z41" s="292"/>
      <c r="AA41" s="121" t="e">
        <v>#NUM!</v>
      </c>
      <c r="AB41" s="292"/>
      <c r="AC41" s="247" t="e">
        <v>#NUM!</v>
      </c>
      <c r="AD41" s="284">
        <f>_xll.qlSimpleQuoteSetValue(F41,AC41,Trigger)</f>
        <v>0</v>
      </c>
      <c r="AE41" s="230"/>
    </row>
    <row r="42" spans="1:31" x14ac:dyDescent="0.2">
      <c r="A42" s="291"/>
      <c r="B42" s="65">
        <v>38</v>
      </c>
      <c r="C42" s="104" t="b">
        <v>1</v>
      </c>
      <c r="D42" s="65" t="str">
        <v>H3</v>
      </c>
      <c r="E42" s="211" t="str">
        <f t="shared" si="3"/>
        <v>EURFUT3MH3_LCHQuote</v>
      </c>
      <c r="F42" s="201" t="str">
        <f>_xll.qlSimpleQuote(E42,,PriceTickValue,Permanent,Trigger,ObjectOverwrite)</f>
        <v>EURFUT3MH3_LCHQuote#0003</v>
      </c>
      <c r="G42" s="257" t="str">
        <f>_xll.ohRangeRetrieveError(F42)</f>
        <v/>
      </c>
      <c r="H42" s="211" t="str">
        <f t="shared" si="1"/>
        <v>EURFUT3MH3ConvAdj_LCHQuote</v>
      </c>
      <c r="I42" s="201" t="str">
        <f>_xll.qlFuturesConvAdjustmentQuote($H42,IborIndex,$D42,$F42,Volatility,MeanReversion,Permanent,Trigger,ObjectOverwrite)</f>
        <v>EURFUT3MH3ConvAdj_LCHQuote#0003</v>
      </c>
      <c r="J42" s="257" t="str">
        <f>_xll.ohRangeRetrieveError(I42)</f>
        <v/>
      </c>
      <c r="K42" s="230"/>
      <c r="M42" s="291"/>
      <c r="N42" s="112">
        <v>38</v>
      </c>
      <c r="O42" s="112" t="b">
        <v>1</v>
      </c>
      <c r="P42" s="113" t="str">
        <v>H3</v>
      </c>
      <c r="Q42" s="114">
        <v>45000</v>
      </c>
      <c r="R42" s="113" t="str">
        <v>FEIH3</v>
      </c>
      <c r="S42" s="115" t="s">
        <v>127</v>
      </c>
      <c r="T42" s="247" t="s">
        <v>127</v>
      </c>
      <c r="U42" s="247" t="s">
        <v>127</v>
      </c>
      <c r="V42" s="247" t="s">
        <v>127</v>
      </c>
      <c r="W42" s="247" t="s">
        <v>127</v>
      </c>
      <c r="X42" s="247" t="e">
        <f>_xll.qlMidSafe($T42,$U42)</f>
        <v>#NUM!</v>
      </c>
      <c r="Y42" s="247" t="e">
        <f t="shared" si="2"/>
        <v>#NUM!</v>
      </c>
      <c r="Z42" s="292"/>
      <c r="AA42" s="121" t="e">
        <v>#NUM!</v>
      </c>
      <c r="AB42" s="292"/>
      <c r="AC42" s="247" t="e">
        <v>#NUM!</v>
      </c>
      <c r="AD42" s="284">
        <f>_xll.qlSimpleQuoteSetValue(F42,AC42,Trigger)</f>
        <v>0</v>
      </c>
      <c r="AE42" s="230"/>
    </row>
    <row r="43" spans="1:31" x14ac:dyDescent="0.2">
      <c r="A43" s="291"/>
      <c r="B43" s="65">
        <v>39</v>
      </c>
      <c r="C43" s="104" t="b">
        <v>1</v>
      </c>
      <c r="D43" s="65" t="str">
        <v>M3</v>
      </c>
      <c r="E43" s="211" t="str">
        <f t="shared" si="3"/>
        <v>EURFUT3MM3_LCHQuote</v>
      </c>
      <c r="F43" s="201" t="str">
        <f>_xll.qlSimpleQuote(E43,,PriceTickValue,Permanent,Trigger,ObjectOverwrite)</f>
        <v>EURFUT3MM3_LCHQuote#0003</v>
      </c>
      <c r="G43" s="257" t="str">
        <f>_xll.ohRangeRetrieveError(F43)</f>
        <v/>
      </c>
      <c r="H43" s="211" t="str">
        <f t="shared" si="1"/>
        <v>EURFUT3MM3ConvAdj_LCHQuote</v>
      </c>
      <c r="I43" s="201" t="str">
        <f>_xll.qlFuturesConvAdjustmentQuote($H43,IborIndex,$D43,$F43,Volatility,MeanReversion,Permanent,Trigger,ObjectOverwrite)</f>
        <v>EURFUT3MM3ConvAdj_LCHQuote#0003</v>
      </c>
      <c r="J43" s="257" t="str">
        <f>_xll.ohRangeRetrieveError(I43)</f>
        <v/>
      </c>
      <c r="K43" s="230"/>
      <c r="M43" s="291"/>
      <c r="N43" s="112">
        <v>39</v>
      </c>
      <c r="O43" s="112" t="b">
        <v>1</v>
      </c>
      <c r="P43" s="113" t="str">
        <v>M3</v>
      </c>
      <c r="Q43" s="114">
        <v>45098</v>
      </c>
      <c r="R43" s="113" t="str">
        <v>FEIM3</v>
      </c>
      <c r="S43" s="115" t="s">
        <v>127</v>
      </c>
      <c r="T43" s="247" t="s">
        <v>127</v>
      </c>
      <c r="U43" s="247" t="s">
        <v>127</v>
      </c>
      <c r="V43" s="247" t="s">
        <v>127</v>
      </c>
      <c r="W43" s="247" t="s">
        <v>127</v>
      </c>
      <c r="X43" s="247" t="e">
        <f>_xll.qlMidSafe($T43,$U43)</f>
        <v>#NUM!</v>
      </c>
      <c r="Y43" s="247" t="e">
        <f t="shared" si="2"/>
        <v>#NUM!</v>
      </c>
      <c r="Z43" s="292"/>
      <c r="AA43" s="121" t="e">
        <v>#NUM!</v>
      </c>
      <c r="AB43" s="292"/>
      <c r="AC43" s="247" t="e">
        <v>#NUM!</v>
      </c>
      <c r="AD43" s="284">
        <f>_xll.qlSimpleQuoteSetValue(F43,AC43,Trigger)</f>
        <v>0</v>
      </c>
      <c r="AE43" s="230"/>
    </row>
    <row r="44" spans="1:31" x14ac:dyDescent="0.2">
      <c r="A44" s="291"/>
      <c r="B44" s="65">
        <v>40</v>
      </c>
      <c r="C44" s="104" t="b">
        <v>1</v>
      </c>
      <c r="D44" s="65" t="str">
        <v>U3</v>
      </c>
      <c r="E44" s="211" t="str">
        <f t="shared" si="3"/>
        <v>EURFUT3MU3_LCHQuote</v>
      </c>
      <c r="F44" s="201" t="str">
        <f>_xll.qlSimpleQuote(E44,,PriceTickValue,Permanent,Trigger,ObjectOverwrite)</f>
        <v>EURFUT3MU3_LCHQuote#0003</v>
      </c>
      <c r="G44" s="257" t="str">
        <f>_xll.ohRangeRetrieveError(F44)</f>
        <v/>
      </c>
      <c r="H44" s="211" t="str">
        <f t="shared" si="1"/>
        <v>EURFUT3MU3ConvAdj_LCHQuote</v>
      </c>
      <c r="I44" s="201" t="str">
        <f>_xll.qlFuturesConvAdjustmentQuote($H44,IborIndex,$D44,$F44,Volatility,MeanReversion,Permanent,Trigger,ObjectOverwrite)</f>
        <v>EURFUT3MU3ConvAdj_LCHQuote#0003</v>
      </c>
      <c r="J44" s="257" t="str">
        <f>_xll.ohRangeRetrieveError(I44)</f>
        <v/>
      </c>
      <c r="K44" s="230"/>
      <c r="M44" s="291"/>
      <c r="N44" s="112">
        <v>40</v>
      </c>
      <c r="O44" s="112" t="b">
        <v>1</v>
      </c>
      <c r="P44" s="113" t="str">
        <v>U3</v>
      </c>
      <c r="Q44" s="114">
        <v>45189</v>
      </c>
      <c r="R44" s="113" t="str">
        <v>FEIU3</v>
      </c>
      <c r="S44" s="115" t="s">
        <v>127</v>
      </c>
      <c r="T44" s="247" t="s">
        <v>127</v>
      </c>
      <c r="U44" s="247" t="s">
        <v>127</v>
      </c>
      <c r="V44" s="247" t="s">
        <v>127</v>
      </c>
      <c r="W44" s="247" t="s">
        <v>127</v>
      </c>
      <c r="X44" s="247" t="e">
        <f>_xll.qlMidSafe($T44,$U44)</f>
        <v>#NUM!</v>
      </c>
      <c r="Y44" s="247" t="e">
        <f t="shared" si="2"/>
        <v>#NUM!</v>
      </c>
      <c r="Z44" s="292"/>
      <c r="AA44" s="121" t="e">
        <v>#NUM!</v>
      </c>
      <c r="AB44" s="292"/>
      <c r="AC44" s="247" t="e">
        <v>#NUM!</v>
      </c>
      <c r="AD44" s="284">
        <f>_xll.qlSimpleQuoteSetValue(F44,AC44,Trigger)</f>
        <v>0</v>
      </c>
      <c r="AE44" s="230"/>
    </row>
    <row r="45" spans="1:31" x14ac:dyDescent="0.2">
      <c r="A45" s="291"/>
      <c r="B45" s="65">
        <v>41</v>
      </c>
      <c r="C45" s="104" t="b">
        <v>1</v>
      </c>
      <c r="D45" s="65" t="str">
        <v>Z3</v>
      </c>
      <c r="E45" s="211" t="str">
        <f t="shared" si="3"/>
        <v>EURFUT3MZ3_LCHQuote</v>
      </c>
      <c r="F45" s="201" t="str">
        <f>_xll.qlSimpleQuote(E45,,PriceTickValue,Permanent,Trigger,ObjectOverwrite)</f>
        <v>EURFUT3MZ3_LCHQuote#0003</v>
      </c>
      <c r="G45" s="257" t="str">
        <f>_xll.ohRangeRetrieveError(F45)</f>
        <v/>
      </c>
      <c r="H45" s="211" t="str">
        <f t="shared" si="1"/>
        <v>EURFUT3MZ3ConvAdj_LCHQuote</v>
      </c>
      <c r="I45" s="201" t="str">
        <f>_xll.qlFuturesConvAdjustmentQuote($H45,IborIndex,$D45,$F45,Volatility,MeanReversion,Permanent,Trigger,ObjectOverwrite)</f>
        <v>EURFUT3MZ3ConvAdj_LCHQuote#0003</v>
      </c>
      <c r="J45" s="257" t="str">
        <f>_xll.ohRangeRetrieveError(I45)</f>
        <v/>
      </c>
      <c r="K45" s="230"/>
      <c r="M45" s="291"/>
      <c r="N45" s="112">
        <v>41</v>
      </c>
      <c r="O45" s="112" t="b">
        <v>1</v>
      </c>
      <c r="P45" s="113" t="str">
        <v>Z3</v>
      </c>
      <c r="Q45" s="114">
        <v>45280</v>
      </c>
      <c r="R45" s="113" t="str">
        <v>FEIZ3</v>
      </c>
      <c r="S45" s="115" t="s">
        <v>127</v>
      </c>
      <c r="T45" s="247" t="s">
        <v>127</v>
      </c>
      <c r="U45" s="247" t="s">
        <v>127</v>
      </c>
      <c r="V45" s="247" t="s">
        <v>127</v>
      </c>
      <c r="W45" s="247" t="s">
        <v>127</v>
      </c>
      <c r="X45" s="247" t="e">
        <f>_xll.qlMidSafe($T45,$U45)</f>
        <v>#NUM!</v>
      </c>
      <c r="Y45" s="247" t="e">
        <f t="shared" si="2"/>
        <v>#NUM!</v>
      </c>
      <c r="Z45" s="292"/>
      <c r="AA45" s="121" t="e">
        <v>#NUM!</v>
      </c>
      <c r="AB45" s="292"/>
      <c r="AC45" s="247" t="e">
        <v>#NUM!</v>
      </c>
      <c r="AD45" s="284">
        <f>_xll.qlSimpleQuoteSetValue(F45,AC45,Trigger)</f>
        <v>0</v>
      </c>
      <c r="AE45" s="230"/>
    </row>
    <row r="46" spans="1:31" x14ac:dyDescent="0.2">
      <c r="A46" s="291"/>
      <c r="B46" s="67">
        <v>42</v>
      </c>
      <c r="C46" s="105" t="b">
        <v>1</v>
      </c>
      <c r="D46" s="67" t="str">
        <v>H4</v>
      </c>
      <c r="E46" s="212" t="str">
        <f t="shared" si="3"/>
        <v>EURFUT3MH4_LCHQuote</v>
      </c>
      <c r="F46" s="202" t="str">
        <f>_xll.qlSimpleQuote(E46,,PriceTickValue,Permanent,Trigger,ObjectOverwrite)</f>
        <v>EURFUT3MH4_LCHQuote#0003</v>
      </c>
      <c r="G46" s="258" t="str">
        <f>_xll.ohRangeRetrieveError(F46)</f>
        <v/>
      </c>
      <c r="H46" s="212" t="str">
        <f t="shared" si="1"/>
        <v>EURFUT3MH4ConvAdj_LCHQuote</v>
      </c>
      <c r="I46" s="202" t="str">
        <f>_xll.qlFuturesConvAdjustmentQuote($H46,IborIndex,$D46,$F46,Volatility,MeanReversion,Permanent,Trigger,ObjectOverwrite)</f>
        <v>EURFUT3MH4ConvAdj_LCHQuote#0003</v>
      </c>
      <c r="J46" s="258" t="str">
        <f>_xll.ohRangeRetrieveError(I46)</f>
        <v/>
      </c>
      <c r="K46" s="230"/>
      <c r="M46" s="291"/>
      <c r="N46" s="116">
        <v>42</v>
      </c>
      <c r="O46" s="116" t="b">
        <v>1</v>
      </c>
      <c r="P46" s="117" t="str">
        <v>H4</v>
      </c>
      <c r="Q46" s="118">
        <v>45371</v>
      </c>
      <c r="R46" s="117" t="str">
        <v>FEIH4</v>
      </c>
      <c r="S46" s="119" t="s">
        <v>127</v>
      </c>
      <c r="T46" s="249" t="s">
        <v>127</v>
      </c>
      <c r="U46" s="249" t="s">
        <v>127</v>
      </c>
      <c r="V46" s="249" t="s">
        <v>127</v>
      </c>
      <c r="W46" s="249" t="s">
        <v>127</v>
      </c>
      <c r="X46" s="249" t="e">
        <f>_xll.qlMidSafe($T46,$U46)</f>
        <v>#NUM!</v>
      </c>
      <c r="Y46" s="249" t="e">
        <f t="shared" si="2"/>
        <v>#NUM!</v>
      </c>
      <c r="Z46" s="292"/>
      <c r="AA46" s="122" t="e">
        <v>#NUM!</v>
      </c>
      <c r="AB46" s="292"/>
      <c r="AC46" s="249" t="e">
        <v>#NUM!</v>
      </c>
      <c r="AD46" s="285">
        <f>_xll.qlSimpleQuoteSetValue(F46,AC46,Trigger)</f>
        <v>0</v>
      </c>
      <c r="AE46" s="230"/>
    </row>
    <row r="47" spans="1:31" x14ac:dyDescent="0.2">
      <c r="A47" s="293"/>
      <c r="B47" s="232"/>
      <c r="C47" s="232"/>
      <c r="D47" s="232"/>
      <c r="E47" s="232"/>
      <c r="F47" s="232"/>
      <c r="G47" s="232"/>
      <c r="H47" s="232"/>
      <c r="I47" s="232"/>
      <c r="J47" s="232"/>
      <c r="K47" s="234"/>
      <c r="M47" s="293"/>
      <c r="N47" s="232"/>
      <c r="O47" s="232"/>
      <c r="P47" s="232"/>
      <c r="Q47" s="232"/>
      <c r="R47" s="232"/>
      <c r="S47" s="232"/>
      <c r="T47" s="232"/>
      <c r="U47" s="232"/>
      <c r="V47" s="232"/>
      <c r="W47" s="232"/>
      <c r="X47" s="232"/>
      <c r="Y47" s="232"/>
      <c r="Z47" s="232"/>
      <c r="AA47" s="232"/>
      <c r="AB47" s="232"/>
      <c r="AC47" s="232"/>
      <c r="AD47" s="232"/>
      <c r="AE47" s="234"/>
    </row>
  </sheetData>
  <conditionalFormatting sqref="AD5:AD25">
    <cfRule type="cellIs" dxfId="29" priority="3" stopIfTrue="1" operator="greaterThan">
      <formula>0</formula>
    </cfRule>
    <cfRule type="cellIs" dxfId="28" priority="4" stopIfTrue="1" operator="lessThan">
      <formula>0</formula>
    </cfRule>
  </conditionalFormatting>
  <conditionalFormatting sqref="AD26:AD46">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5"/>
      <c r="B1" s="83"/>
      <c r="C1" s="83"/>
      <c r="D1" s="83"/>
      <c r="E1" s="84"/>
      <c r="G1" s="301"/>
      <c r="H1" s="191"/>
      <c r="I1" s="191"/>
      <c r="J1" s="191"/>
      <c r="K1" s="191"/>
      <c r="L1" s="191"/>
      <c r="M1" s="191"/>
      <c r="N1" s="191"/>
      <c r="O1" s="191"/>
      <c r="P1" s="191"/>
      <c r="Q1" s="191"/>
      <c r="R1" s="191"/>
      <c r="S1" s="191"/>
      <c r="T1" s="191"/>
      <c r="U1" s="191"/>
      <c r="V1" s="228"/>
    </row>
    <row r="2" spans="1:22" x14ac:dyDescent="0.2">
      <c r="A2" s="85"/>
      <c r="B2" s="54"/>
      <c r="C2" s="54"/>
      <c r="D2" s="30"/>
      <c r="E2" s="86"/>
      <c r="G2" s="229"/>
      <c r="H2" s="187"/>
      <c r="I2" s="187"/>
      <c r="J2" s="187"/>
      <c r="K2" s="187"/>
      <c r="L2" s="275" t="s">
        <v>96</v>
      </c>
      <c r="M2" s="187"/>
      <c r="N2" s="187"/>
      <c r="O2" s="187"/>
      <c r="P2" s="187"/>
      <c r="Q2" s="187"/>
      <c r="R2" s="187"/>
      <c r="S2" s="187"/>
      <c r="T2" s="187"/>
      <c r="U2" s="209">
        <f>_xll.ohTrigger(U5:U9)</f>
        <v>12</v>
      </c>
      <c r="V2" s="230"/>
    </row>
    <row r="3" spans="1:22" x14ac:dyDescent="0.2">
      <c r="A3" s="30"/>
      <c r="B3" s="54"/>
      <c r="C3" s="54"/>
      <c r="D3" s="54"/>
      <c r="E3" s="86"/>
      <c r="G3" s="229"/>
      <c r="H3" s="187"/>
      <c r="I3" s="187"/>
      <c r="J3" s="187"/>
      <c r="K3" s="187"/>
      <c r="L3" s="187"/>
      <c r="M3" s="187"/>
      <c r="N3" s="187"/>
      <c r="O3" s="187"/>
      <c r="P3" s="187"/>
      <c r="Q3" s="187"/>
      <c r="R3" s="187"/>
      <c r="S3" s="187"/>
      <c r="T3" s="187"/>
      <c r="U3" s="223"/>
      <c r="V3" s="230"/>
    </row>
    <row r="4" spans="1:22" ht="21" customHeight="1" thickBot="1" x14ac:dyDescent="0.25">
      <c r="A4" s="123"/>
      <c r="B4" s="101" t="s">
        <v>148</v>
      </c>
      <c r="C4" s="125" t="s">
        <v>160</v>
      </c>
      <c r="D4" s="126" t="s">
        <v>159</v>
      </c>
      <c r="E4" s="124"/>
      <c r="G4" s="229"/>
      <c r="H4" s="235"/>
      <c r="I4" s="275"/>
      <c r="J4" s="206"/>
      <c r="K4" s="206"/>
      <c r="L4" s="294" t="str">
        <f>_xll.RData(L5,M4,,ReutersRtMode,,M5)</f>
        <v>Updated at 18:27:54</v>
      </c>
      <c r="M4" s="295" t="s">
        <v>108</v>
      </c>
      <c r="N4" s="296"/>
      <c r="O4" s="398" t="s">
        <v>114</v>
      </c>
      <c r="P4" s="399"/>
      <c r="Q4" s="296"/>
      <c r="R4" s="197" t="s">
        <v>106</v>
      </c>
      <c r="S4" s="297"/>
      <c r="T4" s="197" t="s">
        <v>105</v>
      </c>
      <c r="U4" s="197" t="s">
        <v>104</v>
      </c>
      <c r="V4" s="230"/>
    </row>
    <row r="5" spans="1:22" x14ac:dyDescent="0.2">
      <c r="A5" s="123"/>
      <c r="B5" s="127" t="str">
        <f>Currency&amp;"HW_Volatility"&amp;QuoteSuffix</f>
        <v>EURHW_Volatility_LCHQuote</v>
      </c>
      <c r="C5" s="127" t="str">
        <f>_xll.qlSimpleQuote(B5,,,Permanent,Trigger,ObjectOverwrite)</f>
        <v>EURHW_Volatility_LCHQuote#0003</v>
      </c>
      <c r="D5" s="128" t="str">
        <f>_xll.ohRangeRetrieveError(C5)</f>
        <v/>
      </c>
      <c r="E5" s="124"/>
      <c r="G5" s="229"/>
      <c r="H5" s="132" t="s">
        <v>53</v>
      </c>
      <c r="I5" s="133" t="s">
        <v>111</v>
      </c>
      <c r="J5" s="134" t="s">
        <v>60</v>
      </c>
      <c r="K5" s="134" t="str">
        <f>I5&amp;H5&amp;J5&amp;"ATM"</f>
        <v>EU4Y6LATM</v>
      </c>
      <c r="L5" s="196" t="str">
        <f>K5&amp;"="&amp;Contributor</f>
        <v>EU4Y6LATM=ICAP</v>
      </c>
      <c r="M5" s="288">
        <v>0</v>
      </c>
      <c r="N5" s="296"/>
      <c r="O5" s="241" t="s">
        <v>113</v>
      </c>
      <c r="P5" s="298">
        <f>M5/100*IF(ISNUMBER(Swap3M4Y),Swap3M4Y/100,Swap6M4Y/100)*0</f>
        <v>0</v>
      </c>
      <c r="Q5" s="296"/>
      <c r="R5" s="298">
        <v>0</v>
      </c>
      <c r="S5" s="297"/>
      <c r="T5" s="298">
        <f t="array" ref="T5:T6">QuoteLive</f>
        <v>0</v>
      </c>
      <c r="U5" s="298" t="e">
        <f>_xll.qlSimpleQuoteSetValue(C5,ROUND(T5,6),Trigger)</f>
        <v>#N/A</v>
      </c>
      <c r="V5" s="230"/>
    </row>
    <row r="6" spans="1:22" x14ac:dyDescent="0.2">
      <c r="A6" s="123"/>
      <c r="B6" s="127" t="str">
        <f>Currency&amp;"HW_MeanReversion"&amp;QuoteSuffix</f>
        <v>EURHW_MeanReversion_LCHQuote</v>
      </c>
      <c r="C6" s="127" t="str">
        <f>_xll.qlSimpleQuote(B6,,,Permanent,Trigger,ObjectOverwrite)</f>
        <v>EURHW_MeanReversion_LCHQuote#0003</v>
      </c>
      <c r="D6" s="128" t="str">
        <f>_xll.ohRangeRetrieveError(C6)</f>
        <v/>
      </c>
      <c r="E6" s="124"/>
      <c r="G6" s="229"/>
      <c r="H6" s="187"/>
      <c r="I6" s="187"/>
      <c r="J6" s="187"/>
      <c r="K6" s="187"/>
      <c r="L6" s="187"/>
      <c r="M6" s="187"/>
      <c r="N6" s="296"/>
      <c r="O6" s="299" t="s">
        <v>112</v>
      </c>
      <c r="P6" s="300">
        <v>0.03</v>
      </c>
      <c r="Q6" s="296"/>
      <c r="R6" s="300">
        <v>0.03</v>
      </c>
      <c r="S6" s="297"/>
      <c r="T6" s="300">
        <v>0.03</v>
      </c>
      <c r="U6" s="300" t="e">
        <f>_xll.qlSimpleQuoteSetValue(C6,ROUND(T6,6),Trigger)</f>
        <v>#N/A</v>
      </c>
      <c r="V6" s="230"/>
    </row>
    <row r="7" spans="1:22" x14ac:dyDescent="0.2">
      <c r="A7" s="129"/>
      <c r="B7" s="130"/>
      <c r="C7" s="130"/>
      <c r="D7" s="130"/>
      <c r="E7" s="131"/>
      <c r="G7" s="231"/>
      <c r="H7" s="232"/>
      <c r="I7" s="232"/>
      <c r="J7" s="232"/>
      <c r="K7" s="232"/>
      <c r="L7" s="232"/>
      <c r="M7" s="232"/>
      <c r="N7" s="232"/>
      <c r="O7" s="232"/>
      <c r="P7" s="232"/>
      <c r="Q7" s="232"/>
      <c r="R7" s="232"/>
      <c r="S7" s="232"/>
      <c r="T7" s="232"/>
      <c r="U7" s="232"/>
      <c r="V7" s="234"/>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6"/>
      <c r="J1" s="220" t="s">
        <v>172</v>
      </c>
      <c r="K1" s="191"/>
      <c r="L1" s="191"/>
      <c r="M1" s="191"/>
      <c r="N1" s="191"/>
      <c r="O1" s="191" t="str">
        <f>VLOOKUP(J1,AreaTable,2,FALSE)</f>
        <v>ICAP</v>
      </c>
      <c r="P1" s="191"/>
      <c r="Q1" s="191"/>
      <c r="R1" s="191"/>
      <c r="S1" s="191"/>
      <c r="T1" s="191"/>
      <c r="U1" s="191"/>
      <c r="V1" s="191"/>
      <c r="W1" s="191"/>
      <c r="X1" s="191"/>
      <c r="Y1" s="228"/>
    </row>
    <row r="2" spans="1:25" ht="11.25" customHeight="1" x14ac:dyDescent="0.2">
      <c r="A2" s="54"/>
      <c r="B2" s="54"/>
      <c r="C2" s="54"/>
      <c r="D2" s="54"/>
      <c r="E2" s="54"/>
      <c r="F2" s="54"/>
      <c r="G2" s="54"/>
      <c r="H2" s="86"/>
      <c r="J2" s="229"/>
      <c r="K2" s="187"/>
      <c r="L2" s="190"/>
      <c r="M2" s="190"/>
      <c r="N2" s="190"/>
      <c r="O2" s="275" t="s">
        <v>96</v>
      </c>
      <c r="P2" s="190"/>
      <c r="Q2" s="190"/>
      <c r="R2" s="190"/>
      <c r="S2" s="190"/>
      <c r="T2" s="190"/>
      <c r="U2" s="190"/>
      <c r="V2" s="190"/>
      <c r="W2" s="190"/>
      <c r="X2" s="209">
        <f>_xll.ohTrigger(X5:X41)</f>
        <v>6</v>
      </c>
      <c r="Y2" s="230"/>
    </row>
    <row r="3" spans="1:25" ht="11.25" customHeight="1" x14ac:dyDescent="0.2">
      <c r="A3" s="87"/>
      <c r="B3" s="54"/>
      <c r="C3" s="54"/>
      <c r="D3" s="54"/>
      <c r="E3" s="54"/>
      <c r="F3" s="88"/>
      <c r="G3" s="54"/>
      <c r="H3" s="86"/>
      <c r="J3" s="192"/>
      <c r="K3" s="190"/>
      <c r="L3" s="187"/>
      <c r="M3" s="187"/>
      <c r="N3" s="187"/>
      <c r="O3" s="187"/>
      <c r="P3" s="187"/>
      <c r="Q3" s="187"/>
      <c r="R3" s="187"/>
      <c r="S3" s="187"/>
      <c r="T3" s="190"/>
      <c r="U3" s="190"/>
      <c r="V3" s="190"/>
      <c r="W3" s="187"/>
      <c r="X3" s="188"/>
      <c r="Y3" s="193"/>
    </row>
    <row r="4" spans="1:25" ht="21" customHeight="1" x14ac:dyDescent="0.2">
      <c r="A4" s="69"/>
      <c r="B4" s="56" t="s">
        <v>20</v>
      </c>
      <c r="C4" s="56"/>
      <c r="D4" s="56"/>
      <c r="E4" s="57" t="s">
        <v>148</v>
      </c>
      <c r="F4" s="57" t="s">
        <v>160</v>
      </c>
      <c r="G4" s="60" t="s">
        <v>159</v>
      </c>
      <c r="H4" s="124"/>
      <c r="J4" s="192"/>
      <c r="K4" s="225"/>
      <c r="L4" s="227"/>
      <c r="M4" s="227"/>
      <c r="N4" s="227" t="s">
        <v>128</v>
      </c>
      <c r="O4" s="64" t="str">
        <f>_xll.RData(O5:O41,P4:Q4,,ReutersRtMode,,P5)</f>
        <v>Updated at 18:27:54</v>
      </c>
      <c r="P4" s="227" t="s">
        <v>108</v>
      </c>
      <c r="Q4" s="227" t="s">
        <v>88</v>
      </c>
      <c r="R4" s="178" t="s">
        <v>171</v>
      </c>
      <c r="S4" s="178" t="s">
        <v>157</v>
      </c>
      <c r="T4" s="189"/>
      <c r="U4" s="227" t="s">
        <v>106</v>
      </c>
      <c r="V4" s="190"/>
      <c r="W4" s="225" t="s">
        <v>105</v>
      </c>
      <c r="X4" s="227" t="s">
        <v>104</v>
      </c>
      <c r="Y4" s="193"/>
    </row>
    <row r="5" spans="1:25" ht="11.25" customHeight="1" x14ac:dyDescent="0.2">
      <c r="A5" s="69"/>
      <c r="B5" s="65" t="str">
        <f t="shared" ref="B5:B41" si="0">K5</f>
        <v>1Y</v>
      </c>
      <c r="C5" s="65" t="str">
        <f t="shared" ref="C5:C41" si="1">L5</f>
        <v>EON</v>
      </c>
      <c r="D5" s="65" t="str">
        <f t="shared" ref="D5:D41" si="2">M5</f>
        <v>3E</v>
      </c>
      <c r="E5" s="55" t="str">
        <f t="shared" ref="E5:E41" si="3">IF(ISBLANK(C5),"#",Currency&amp;$C5&amp;$D5&amp;$B5&amp;QuoteSuffix)</f>
        <v>EUREON3E1Y_LCHQuote</v>
      </c>
      <c r="F5" s="55" t="str">
        <f>_xll.qlSimpleQuote(E5,,RateTickValue,Permanent,Trigger,ObjectOverwrite)</f>
        <v>EUREON3E1Y_LCHQuote#0003</v>
      </c>
      <c r="G5" s="59" t="str">
        <f>_xll.ohRangeRetrieveError(F5)</f>
        <v/>
      </c>
      <c r="H5" s="124"/>
      <c r="J5" s="149"/>
      <c r="K5" s="280" t="s">
        <v>5</v>
      </c>
      <c r="L5" s="280" t="s">
        <v>77</v>
      </c>
      <c r="M5" s="280" t="s">
        <v>67</v>
      </c>
      <c r="N5" s="213" t="str">
        <f t="shared" ref="N5:N41" si="4">IF(Contributor="ICAP",SUBSTITUTE(Currency,"R","")&amp;$L5&amp;SUBSTITUTE(Currency,"R",""),Currency&amp;$L5)&amp;$M5&amp;$K5</f>
        <v>EUEONEU3E1Y</v>
      </c>
      <c r="O5" s="281" t="str">
        <f t="array" ref="O5:O41">Instruments&amp;"="&amp;VLOOKUP(Contributor,ContributorTable,2,FALSE)</f>
        <v>EUEONEU3E1Y=ICAP</v>
      </c>
      <c r="P5" s="151">
        <v>9</v>
      </c>
      <c r="Q5" s="151">
        <v>14</v>
      </c>
      <c r="R5" s="151">
        <f>_xll.qlMidSafe(P5,Q5)</f>
        <v>11.5</v>
      </c>
      <c r="S5" s="151">
        <f t="shared" ref="S5:S41" si="5">(R5-P5)*2</f>
        <v>5</v>
      </c>
      <c r="T5" s="189"/>
      <c r="U5" s="150">
        <v>11.9</v>
      </c>
      <c r="V5" s="190"/>
      <c r="W5" s="152">
        <f t="array" ref="W5:W41">QuoteLive</f>
        <v>11.5</v>
      </c>
      <c r="X5" s="215" t="e">
        <f>_xll.qlSimpleQuoteSetValue(F5,ROUND(W5/10000,6),Trigger)</f>
        <v>#N/A</v>
      </c>
      <c r="Y5" s="193"/>
    </row>
    <row r="6" spans="1:25" ht="11.25" customHeight="1" x14ac:dyDescent="0.2">
      <c r="A6" s="69"/>
      <c r="B6" s="65" t="str">
        <f t="shared" si="0"/>
        <v>15M</v>
      </c>
      <c r="C6" s="65" t="str">
        <f t="shared" si="1"/>
        <v>EON</v>
      </c>
      <c r="D6" s="65" t="str">
        <f t="shared" si="2"/>
        <v>3E</v>
      </c>
      <c r="E6" s="55" t="str">
        <f t="shared" si="3"/>
        <v>EUREON3E15M_LCHQuote</v>
      </c>
      <c r="F6" s="55" t="str">
        <f>_xll.qlSimpleQuote(E6,,RateTickValue,Permanent,Trigger,ObjectOverwrite)</f>
        <v>EUREON3E15M_LCHQuote#0003</v>
      </c>
      <c r="G6" s="59" t="str">
        <f>_xll.ohRangeRetrieveError(F6)</f>
        <v/>
      </c>
      <c r="H6" s="124"/>
      <c r="J6" s="149"/>
      <c r="K6" s="280" t="s">
        <v>65</v>
      </c>
      <c r="L6" s="280" t="s">
        <v>77</v>
      </c>
      <c r="M6" s="280" t="s">
        <v>67</v>
      </c>
      <c r="N6" s="213" t="str">
        <f t="shared" si="4"/>
        <v>EUEONEU3E15M</v>
      </c>
      <c r="O6" s="281" t="str">
        <v>EUEONEU3E15M=ICAP</v>
      </c>
      <c r="P6" s="151" t="s">
        <v>127</v>
      </c>
      <c r="Q6" s="151" t="s">
        <v>127</v>
      </c>
      <c r="R6" s="151" t="e">
        <f>_xll.qlMidSafe(P6,Q6)</f>
        <v>#NUM!</v>
      </c>
      <c r="S6" s="151" t="e">
        <f t="shared" si="5"/>
        <v>#NUM!</v>
      </c>
      <c r="T6" s="189"/>
      <c r="U6" s="150" t="e">
        <v>#NUM!</v>
      </c>
      <c r="V6" s="190"/>
      <c r="W6" s="152" t="e">
        <v>#NUM!</v>
      </c>
      <c r="X6" s="215">
        <f>_xll.qlSimpleQuoteSetValue(F6,ROUND(W6/10000,6),Trigger)</f>
        <v>0</v>
      </c>
      <c r="Y6" s="193"/>
    </row>
    <row r="7" spans="1:25" ht="11.25" customHeight="1" x14ac:dyDescent="0.2">
      <c r="A7" s="69"/>
      <c r="B7" s="65" t="str">
        <f t="shared" si="0"/>
        <v>18M</v>
      </c>
      <c r="C7" s="65" t="str">
        <f t="shared" si="1"/>
        <v>EON</v>
      </c>
      <c r="D7" s="65" t="str">
        <f t="shared" si="2"/>
        <v>3E</v>
      </c>
      <c r="E7" s="55" t="str">
        <f t="shared" si="3"/>
        <v>EUREON3E18M_LCHQuote</v>
      </c>
      <c r="F7" s="55" t="str">
        <f>_xll.qlSimpleQuote(E7,,RateTickValue,Permanent,Trigger,ObjectOverwrite)</f>
        <v>EUREON3E18M_LCHQuote#0003</v>
      </c>
      <c r="G7" s="59" t="str">
        <f>_xll.ohRangeRetrieveError(F7)</f>
        <v/>
      </c>
      <c r="H7" s="124"/>
      <c r="J7" s="149"/>
      <c r="K7" s="280" t="s">
        <v>64</v>
      </c>
      <c r="L7" s="280" t="s">
        <v>77</v>
      </c>
      <c r="M7" s="280" t="s">
        <v>67</v>
      </c>
      <c r="N7" s="213" t="str">
        <f t="shared" si="4"/>
        <v>EUEONEU3E18M</v>
      </c>
      <c r="O7" s="281" t="str">
        <v>EUEONEU3E18M=ICAP</v>
      </c>
      <c r="P7" s="151">
        <v>8.6</v>
      </c>
      <c r="Q7" s="151">
        <v>13.6</v>
      </c>
      <c r="R7" s="151">
        <f>_xll.qlMidSafe(P7,Q7)</f>
        <v>11.1</v>
      </c>
      <c r="S7" s="151">
        <f t="shared" si="5"/>
        <v>5</v>
      </c>
      <c r="T7" s="189"/>
      <c r="U7" s="150">
        <v>11.8</v>
      </c>
      <c r="V7" s="190"/>
      <c r="W7" s="152">
        <v>11.1</v>
      </c>
      <c r="X7" s="215" t="e">
        <f>_xll.qlSimpleQuoteSetValue(F7,ROUND(W7/10000,6),Trigger)</f>
        <v>#N/A</v>
      </c>
      <c r="Y7" s="193"/>
    </row>
    <row r="8" spans="1:25" ht="11.25" customHeight="1" x14ac:dyDescent="0.2">
      <c r="A8" s="69"/>
      <c r="B8" s="65" t="str">
        <f t="shared" si="0"/>
        <v>21M</v>
      </c>
      <c r="C8" s="65" t="str">
        <f t="shared" si="1"/>
        <v>EON</v>
      </c>
      <c r="D8" s="65" t="str">
        <f t="shared" si="2"/>
        <v>3E</v>
      </c>
      <c r="E8" s="55" t="str">
        <f t="shared" si="3"/>
        <v>EUREON3E21M_LCHQuote</v>
      </c>
      <c r="F8" s="55" t="str">
        <f>_xll.qlSimpleQuote(E8,,RateTickValue,Permanent,Trigger,ObjectOverwrite)</f>
        <v>EUREON3E21M_LCHQuote#0003</v>
      </c>
      <c r="G8" s="59" t="str">
        <f>_xll.ohRangeRetrieveError(F8)</f>
        <v/>
      </c>
      <c r="H8" s="124"/>
      <c r="J8" s="149"/>
      <c r="K8" s="280" t="s">
        <v>63</v>
      </c>
      <c r="L8" s="280" t="s">
        <v>77</v>
      </c>
      <c r="M8" s="280" t="s">
        <v>67</v>
      </c>
      <c r="N8" s="213" t="str">
        <f t="shared" si="4"/>
        <v>EUEONEU3E21M</v>
      </c>
      <c r="O8" s="281" t="str">
        <v>EUEONEU3E21M=ICAP</v>
      </c>
      <c r="P8" s="151" t="s">
        <v>127</v>
      </c>
      <c r="Q8" s="151" t="s">
        <v>127</v>
      </c>
      <c r="R8" s="151" t="e">
        <f>_xll.qlMidSafe(P8,Q8)</f>
        <v>#NUM!</v>
      </c>
      <c r="S8" s="151" t="e">
        <f t="shared" si="5"/>
        <v>#NUM!</v>
      </c>
      <c r="T8" s="189"/>
      <c r="U8" s="150" t="e">
        <v>#NUM!</v>
      </c>
      <c r="V8" s="190"/>
      <c r="W8" s="152" t="e">
        <v>#NUM!</v>
      </c>
      <c r="X8" s="215">
        <f>_xll.qlSimpleQuoteSetValue(F8,ROUND(W8/10000,6),Trigger)</f>
        <v>0</v>
      </c>
      <c r="Y8" s="193"/>
    </row>
    <row r="9" spans="1:25" ht="11.25" customHeight="1" x14ac:dyDescent="0.2">
      <c r="A9" s="69"/>
      <c r="B9" s="65" t="str">
        <f t="shared" si="0"/>
        <v>2Y</v>
      </c>
      <c r="C9" s="65" t="str">
        <f t="shared" si="1"/>
        <v>EON</v>
      </c>
      <c r="D9" s="65" t="str">
        <f t="shared" si="2"/>
        <v>3E</v>
      </c>
      <c r="E9" s="55" t="str">
        <f t="shared" si="3"/>
        <v>EUREON3E2Y_LCHQuote</v>
      </c>
      <c r="F9" s="55" t="str">
        <f>_xll.qlSimpleQuote(E9,,RateTickValue,Permanent,Trigger,ObjectOverwrite)</f>
        <v>EUREON3E2Y_LCHQuote#0003</v>
      </c>
      <c r="G9" s="59" t="str">
        <f>_xll.ohRangeRetrieveError(F9)</f>
        <v/>
      </c>
      <c r="H9" s="124"/>
      <c r="J9" s="192"/>
      <c r="K9" s="280" t="s">
        <v>55</v>
      </c>
      <c r="L9" s="280" t="s">
        <v>77</v>
      </c>
      <c r="M9" s="280" t="s">
        <v>67</v>
      </c>
      <c r="N9" s="213" t="str">
        <f t="shared" si="4"/>
        <v>EUEONEU3E2Y</v>
      </c>
      <c r="O9" s="281" t="str">
        <v>EUEONEU3E2Y=ICAP</v>
      </c>
      <c r="P9" s="151">
        <v>8.5</v>
      </c>
      <c r="Q9" s="151">
        <v>13.5</v>
      </c>
      <c r="R9" s="151">
        <f>_xll.qlMidSafe(P9,Q9)</f>
        <v>11</v>
      </c>
      <c r="S9" s="151">
        <f t="shared" si="5"/>
        <v>5</v>
      </c>
      <c r="T9" s="189"/>
      <c r="U9" s="150">
        <v>11.8</v>
      </c>
      <c r="V9" s="190"/>
      <c r="W9" s="152">
        <v>11</v>
      </c>
      <c r="X9" s="215" t="e">
        <f>_xll.qlSimpleQuoteSetValue(F9,ROUND(W9/10000,6),Trigger)</f>
        <v>#N/A</v>
      </c>
      <c r="Y9" s="193"/>
    </row>
    <row r="10" spans="1:25" ht="11.25" customHeight="1" x14ac:dyDescent="0.2">
      <c r="A10" s="69"/>
      <c r="B10" s="65" t="str">
        <f t="shared" si="0"/>
        <v>3Y</v>
      </c>
      <c r="C10" s="65" t="str">
        <f t="shared" si="1"/>
        <v>EON</v>
      </c>
      <c r="D10" s="65" t="str">
        <f t="shared" si="2"/>
        <v>3E</v>
      </c>
      <c r="E10" s="55" t="str">
        <f t="shared" si="3"/>
        <v>EUREON3E3Y_LCHQuote</v>
      </c>
      <c r="F10" s="55" t="str">
        <f>_xll.qlSimpleQuote(E10,,RateTickValue,Permanent,Trigger,ObjectOverwrite)</f>
        <v>EUREON3E3Y_LCHQuote#0003</v>
      </c>
      <c r="G10" s="59" t="str">
        <f>_xll.ohRangeRetrieveError(F10)</f>
        <v/>
      </c>
      <c r="H10" s="124"/>
      <c r="J10" s="192"/>
      <c r="K10" s="280" t="s">
        <v>54</v>
      </c>
      <c r="L10" s="280" t="s">
        <v>77</v>
      </c>
      <c r="M10" s="280" t="s">
        <v>67</v>
      </c>
      <c r="N10" s="213" t="str">
        <f t="shared" si="4"/>
        <v>EUEONEU3E3Y</v>
      </c>
      <c r="O10" s="281" t="str">
        <v>EUEONEU3E3Y=ICAP</v>
      </c>
      <c r="P10" s="151">
        <v>9.1</v>
      </c>
      <c r="Q10" s="151">
        <v>14.1</v>
      </c>
      <c r="R10" s="151">
        <f>_xll.qlMidSafe(P10,Q10)</f>
        <v>11.6</v>
      </c>
      <c r="S10" s="151">
        <f t="shared" si="5"/>
        <v>5</v>
      </c>
      <c r="T10" s="189"/>
      <c r="U10" s="150">
        <v>12.2</v>
      </c>
      <c r="V10" s="190"/>
      <c r="W10" s="152">
        <v>11.6</v>
      </c>
      <c r="X10" s="215" t="e">
        <f>_xll.qlSimpleQuoteSetValue(F10,ROUND(W10/10000,6),Trigger)</f>
        <v>#N/A</v>
      </c>
      <c r="Y10" s="193"/>
    </row>
    <row r="11" spans="1:25" ht="11.25" customHeight="1" x14ac:dyDescent="0.2">
      <c r="A11" s="69"/>
      <c r="B11" s="65" t="str">
        <f t="shared" si="0"/>
        <v>4Y</v>
      </c>
      <c r="C11" s="65" t="str">
        <f t="shared" si="1"/>
        <v>EON</v>
      </c>
      <c r="D11" s="65" t="str">
        <f t="shared" si="2"/>
        <v>3E</v>
      </c>
      <c r="E11" s="55" t="str">
        <f t="shared" si="3"/>
        <v>EUREON3E4Y_LCHQuote</v>
      </c>
      <c r="F11" s="55" t="str">
        <f>_xll.qlSimpleQuote(E11,,RateTickValue,Permanent,Trigger,ObjectOverwrite)</f>
        <v>EUREON3E4Y_LCHQuote#0003</v>
      </c>
      <c r="G11" s="59" t="str">
        <f>_xll.ohRangeRetrieveError(F11)</f>
        <v/>
      </c>
      <c r="H11" s="124"/>
      <c r="J11" s="192"/>
      <c r="K11" s="280" t="s">
        <v>53</v>
      </c>
      <c r="L11" s="280" t="s">
        <v>77</v>
      </c>
      <c r="M11" s="280" t="s">
        <v>67</v>
      </c>
      <c r="N11" s="213" t="str">
        <f t="shared" si="4"/>
        <v>EUEONEU3E4Y</v>
      </c>
      <c r="O11" s="281" t="str">
        <v>EUEONEU3E4Y=ICAP</v>
      </c>
      <c r="P11" s="151">
        <v>9.8000000000000007</v>
      </c>
      <c r="Q11" s="151">
        <v>14.8</v>
      </c>
      <c r="R11" s="151">
        <f>_xll.qlMidSafe(P11,Q11)</f>
        <v>12.3</v>
      </c>
      <c r="S11" s="151">
        <f t="shared" si="5"/>
        <v>5</v>
      </c>
      <c r="T11" s="189"/>
      <c r="U11" s="150">
        <v>12.8</v>
      </c>
      <c r="V11" s="190"/>
      <c r="W11" s="152">
        <v>12.3</v>
      </c>
      <c r="X11" s="215" t="e">
        <f>_xll.qlSimpleQuoteSetValue(F11,ROUND(W11/10000,6),Trigger)</f>
        <v>#N/A</v>
      </c>
      <c r="Y11" s="193"/>
    </row>
    <row r="12" spans="1:25" ht="11.25" customHeight="1" x14ac:dyDescent="0.2">
      <c r="A12" s="69"/>
      <c r="B12" s="65" t="str">
        <f t="shared" si="0"/>
        <v>5Y</v>
      </c>
      <c r="C12" s="65" t="str">
        <f t="shared" si="1"/>
        <v>EON</v>
      </c>
      <c r="D12" s="65" t="str">
        <f t="shared" si="2"/>
        <v>3E</v>
      </c>
      <c r="E12" s="55" t="str">
        <f t="shared" si="3"/>
        <v>EUREON3E5Y_LCHQuote</v>
      </c>
      <c r="F12" s="55" t="str">
        <f>_xll.qlSimpleQuote(E12,,RateTickValue,Permanent,Trigger,ObjectOverwrite)</f>
        <v>EUREON3E5Y_LCHQuote#0003</v>
      </c>
      <c r="G12" s="59" t="str">
        <f>_xll.ohRangeRetrieveError(F12)</f>
        <v/>
      </c>
      <c r="H12" s="124"/>
      <c r="J12" s="192"/>
      <c r="K12" s="280" t="s">
        <v>52</v>
      </c>
      <c r="L12" s="280" t="s">
        <v>77</v>
      </c>
      <c r="M12" s="280" t="s">
        <v>67</v>
      </c>
      <c r="N12" s="213" t="str">
        <f t="shared" si="4"/>
        <v>EUEONEU3E5Y</v>
      </c>
      <c r="O12" s="281" t="str">
        <v>EUEONEU3E5Y=ICAP</v>
      </c>
      <c r="P12" s="151">
        <v>10.3</v>
      </c>
      <c r="Q12" s="151">
        <v>15.3</v>
      </c>
      <c r="R12" s="151">
        <f>_xll.qlMidSafe(P12,Q12)</f>
        <v>12.8</v>
      </c>
      <c r="S12" s="151">
        <f t="shared" si="5"/>
        <v>5</v>
      </c>
      <c r="T12" s="189"/>
      <c r="U12" s="150">
        <v>13.3</v>
      </c>
      <c r="V12" s="190"/>
      <c r="W12" s="152">
        <v>12.8</v>
      </c>
      <c r="X12" s="215" t="e">
        <f>_xll.qlSimpleQuoteSetValue(F12,ROUND(W12/10000,6),Trigger)</f>
        <v>#N/A</v>
      </c>
      <c r="Y12" s="193"/>
    </row>
    <row r="13" spans="1:25" ht="11.25" customHeight="1" x14ac:dyDescent="0.2">
      <c r="A13" s="69"/>
      <c r="B13" s="65" t="str">
        <f t="shared" si="0"/>
        <v>6Y</v>
      </c>
      <c r="C13" s="65" t="str">
        <f t="shared" si="1"/>
        <v>EON</v>
      </c>
      <c r="D13" s="65" t="str">
        <f t="shared" si="2"/>
        <v>3E</v>
      </c>
      <c r="E13" s="55" t="str">
        <f t="shared" si="3"/>
        <v>EUREON3E6Y_LCHQuote</v>
      </c>
      <c r="F13" s="55" t="str">
        <f>_xll.qlSimpleQuote(E13,,RateTickValue,Permanent,Trigger,ObjectOverwrite)</f>
        <v>EUREON3E6Y_LCHQuote#0003</v>
      </c>
      <c r="G13" s="59" t="str">
        <f>_xll.ohRangeRetrieveError(F13)</f>
        <v/>
      </c>
      <c r="H13" s="124"/>
      <c r="J13" s="192"/>
      <c r="K13" s="280" t="s">
        <v>51</v>
      </c>
      <c r="L13" s="280" t="s">
        <v>77</v>
      </c>
      <c r="M13" s="280" t="s">
        <v>67</v>
      </c>
      <c r="N13" s="213" t="str">
        <f t="shared" si="4"/>
        <v>EUEONEU3E6Y</v>
      </c>
      <c r="O13" s="281" t="str">
        <v>EUEONEU3E6Y=ICAP</v>
      </c>
      <c r="P13" s="151">
        <v>10.4</v>
      </c>
      <c r="Q13" s="151">
        <v>15.4</v>
      </c>
      <c r="R13" s="151">
        <f>_xll.qlMidSafe(P13,Q13)</f>
        <v>12.9</v>
      </c>
      <c r="S13" s="151">
        <f t="shared" si="5"/>
        <v>5</v>
      </c>
      <c r="T13" s="189"/>
      <c r="U13" s="150">
        <v>13.3</v>
      </c>
      <c r="V13" s="190"/>
      <c r="W13" s="152">
        <v>12.9</v>
      </c>
      <c r="X13" s="215" t="e">
        <f>_xll.qlSimpleQuoteSetValue(F13,ROUND(W13/10000,6),Trigger)</f>
        <v>#N/A</v>
      </c>
      <c r="Y13" s="193"/>
    </row>
    <row r="14" spans="1:25" ht="11.25" customHeight="1" x14ac:dyDescent="0.2">
      <c r="A14" s="69"/>
      <c r="B14" s="65" t="str">
        <f t="shared" si="0"/>
        <v>7Y</v>
      </c>
      <c r="C14" s="65" t="str">
        <f t="shared" si="1"/>
        <v>EON</v>
      </c>
      <c r="D14" s="65" t="str">
        <f t="shared" si="2"/>
        <v>3E</v>
      </c>
      <c r="E14" s="55" t="str">
        <f t="shared" si="3"/>
        <v>EUREON3E7Y_LCHQuote</v>
      </c>
      <c r="F14" s="55" t="str">
        <f>_xll.qlSimpleQuote(E14,,RateTickValue,Permanent,Trigger,ObjectOverwrite)</f>
        <v>EUREON3E7Y_LCHQuote#0003</v>
      </c>
      <c r="G14" s="59" t="str">
        <f>_xll.ohRangeRetrieveError(F14)</f>
        <v/>
      </c>
      <c r="H14" s="124"/>
      <c r="J14" s="192"/>
      <c r="K14" s="280" t="s">
        <v>50</v>
      </c>
      <c r="L14" s="280" t="s">
        <v>77</v>
      </c>
      <c r="M14" s="280" t="s">
        <v>67</v>
      </c>
      <c r="N14" s="213" t="str">
        <f t="shared" si="4"/>
        <v>EUEONEU3E7Y</v>
      </c>
      <c r="O14" s="281" t="str">
        <v>EUEONEU3E7Y=ICAP</v>
      </c>
      <c r="P14" s="151">
        <v>10.4</v>
      </c>
      <c r="Q14" s="151">
        <v>15.4</v>
      </c>
      <c r="R14" s="151">
        <f>_xll.qlMidSafe(P14,Q14)</f>
        <v>12.9</v>
      </c>
      <c r="S14" s="151">
        <f t="shared" si="5"/>
        <v>5</v>
      </c>
      <c r="T14" s="189"/>
      <c r="U14" s="150">
        <v>13.2</v>
      </c>
      <c r="V14" s="190"/>
      <c r="W14" s="152">
        <v>12.9</v>
      </c>
      <c r="X14" s="215" t="e">
        <f>_xll.qlSimpleQuoteSetValue(F14,ROUND(W14/10000,6),Trigger)</f>
        <v>#N/A</v>
      </c>
      <c r="Y14" s="193"/>
    </row>
    <row r="15" spans="1:25" ht="11.25" customHeight="1" x14ac:dyDescent="0.2">
      <c r="A15" s="69"/>
      <c r="B15" s="65" t="str">
        <f t="shared" si="0"/>
        <v>8Y</v>
      </c>
      <c r="C15" s="65" t="str">
        <f t="shared" si="1"/>
        <v>EON</v>
      </c>
      <c r="D15" s="65" t="str">
        <f t="shared" si="2"/>
        <v>3E</v>
      </c>
      <c r="E15" s="55" t="str">
        <f t="shared" si="3"/>
        <v>EUREON3E8Y_LCHQuote</v>
      </c>
      <c r="F15" s="55" t="str">
        <f>_xll.qlSimpleQuote(E15,,RateTickValue,Permanent,Trigger,ObjectOverwrite)</f>
        <v>EUREON3E8Y_LCHQuote#0003</v>
      </c>
      <c r="G15" s="59" t="str">
        <f>_xll.ohRangeRetrieveError(F15)</f>
        <v/>
      </c>
      <c r="H15" s="124"/>
      <c r="J15" s="192"/>
      <c r="K15" s="280" t="s">
        <v>49</v>
      </c>
      <c r="L15" s="280" t="s">
        <v>77</v>
      </c>
      <c r="M15" s="280" t="s">
        <v>67</v>
      </c>
      <c r="N15" s="213" t="str">
        <f t="shared" si="4"/>
        <v>EUEONEU3E8Y</v>
      </c>
      <c r="O15" s="281" t="str">
        <v>EUEONEU3E8Y=ICAP</v>
      </c>
      <c r="P15" s="151">
        <v>10.3</v>
      </c>
      <c r="Q15" s="151">
        <v>15.3</v>
      </c>
      <c r="R15" s="151">
        <f>_xll.qlMidSafe(P15,Q15)</f>
        <v>12.8</v>
      </c>
      <c r="S15" s="151">
        <f t="shared" si="5"/>
        <v>5</v>
      </c>
      <c r="T15" s="189"/>
      <c r="U15" s="150">
        <v>13.1</v>
      </c>
      <c r="V15" s="190"/>
      <c r="W15" s="152">
        <v>12.8</v>
      </c>
      <c r="X15" s="215" t="e">
        <f>_xll.qlSimpleQuoteSetValue(F15,ROUND(W15/10000,6),Trigger)</f>
        <v>#N/A</v>
      </c>
      <c r="Y15" s="193"/>
    </row>
    <row r="16" spans="1:25" ht="11.25" customHeight="1" x14ac:dyDescent="0.2">
      <c r="A16" s="69"/>
      <c r="B16" s="65" t="str">
        <f t="shared" si="0"/>
        <v>9Y</v>
      </c>
      <c r="C16" s="65" t="str">
        <f t="shared" si="1"/>
        <v>EON</v>
      </c>
      <c r="D16" s="65" t="str">
        <f t="shared" si="2"/>
        <v>3E</v>
      </c>
      <c r="E16" s="55" t="str">
        <f t="shared" si="3"/>
        <v>EUREON3E9Y_LCHQuote</v>
      </c>
      <c r="F16" s="55" t="str">
        <f>_xll.qlSimpleQuote(E16,,RateTickValue,Permanent,Trigger,ObjectOverwrite)</f>
        <v>EUREON3E9Y_LCHQuote#0003</v>
      </c>
      <c r="G16" s="59" t="str">
        <f>_xll.ohRangeRetrieveError(F16)</f>
        <v/>
      </c>
      <c r="H16" s="124"/>
      <c r="J16" s="192"/>
      <c r="K16" s="280" t="s">
        <v>48</v>
      </c>
      <c r="L16" s="280" t="s">
        <v>77</v>
      </c>
      <c r="M16" s="280" t="s">
        <v>67</v>
      </c>
      <c r="N16" s="213" t="str">
        <f t="shared" si="4"/>
        <v>EUEONEU3E9Y</v>
      </c>
      <c r="O16" s="281" t="str">
        <v>EUEONEU3E9Y=ICAP</v>
      </c>
      <c r="P16" s="151">
        <v>10.1</v>
      </c>
      <c r="Q16" s="151">
        <v>15.1</v>
      </c>
      <c r="R16" s="151">
        <f>_xll.qlMidSafe(P16,Q16)</f>
        <v>12.6</v>
      </c>
      <c r="S16" s="151">
        <f t="shared" si="5"/>
        <v>5</v>
      </c>
      <c r="T16" s="189"/>
      <c r="U16" s="150">
        <v>13</v>
      </c>
      <c r="V16" s="190"/>
      <c r="W16" s="152">
        <v>12.6</v>
      </c>
      <c r="X16" s="215" t="e">
        <f>_xll.qlSimpleQuoteSetValue(F16,ROUND(W16/10000,6),Trigger)</f>
        <v>#N/A</v>
      </c>
      <c r="Y16" s="193"/>
    </row>
    <row r="17" spans="1:25" ht="11.25" customHeight="1" x14ac:dyDescent="0.2">
      <c r="A17" s="69"/>
      <c r="B17" s="65" t="str">
        <f t="shared" si="0"/>
        <v>10Y</v>
      </c>
      <c r="C17" s="65" t="str">
        <f t="shared" si="1"/>
        <v>EON</v>
      </c>
      <c r="D17" s="65" t="str">
        <f t="shared" si="2"/>
        <v>3E</v>
      </c>
      <c r="E17" s="55" t="str">
        <f t="shared" si="3"/>
        <v>EUREON3E10Y_LCHQuote</v>
      </c>
      <c r="F17" s="55" t="str">
        <f>_xll.qlSimpleQuote(E17,,RateTickValue,Permanent,Trigger,ObjectOverwrite)</f>
        <v>EUREON3E10Y_LCHQuote#0003</v>
      </c>
      <c r="G17" s="59" t="str">
        <f>_xll.ohRangeRetrieveError(F17)</f>
        <v/>
      </c>
      <c r="H17" s="124"/>
      <c r="J17" s="192"/>
      <c r="K17" s="280" t="s">
        <v>47</v>
      </c>
      <c r="L17" s="280" t="s">
        <v>77</v>
      </c>
      <c r="M17" s="280" t="s">
        <v>67</v>
      </c>
      <c r="N17" s="213" t="str">
        <f t="shared" si="4"/>
        <v>EUEONEU3E10Y</v>
      </c>
      <c r="O17" s="281" t="str">
        <v>EUEONEU3E10Y=ICAP</v>
      </c>
      <c r="P17" s="151">
        <v>10</v>
      </c>
      <c r="Q17" s="151">
        <v>15</v>
      </c>
      <c r="R17" s="151">
        <f>_xll.qlMidSafe(P17,Q17)</f>
        <v>12.5</v>
      </c>
      <c r="S17" s="151">
        <f t="shared" si="5"/>
        <v>5</v>
      </c>
      <c r="T17" s="189"/>
      <c r="U17" s="150">
        <v>12.9</v>
      </c>
      <c r="V17" s="190"/>
      <c r="W17" s="152">
        <v>12.5</v>
      </c>
      <c r="X17" s="215" t="e">
        <f>_xll.qlSimpleQuoteSetValue(F17,ROUND(W17/10000,6),Trigger)</f>
        <v>#N/A</v>
      </c>
      <c r="Y17" s="193"/>
    </row>
    <row r="18" spans="1:25" ht="11.25" customHeight="1" x14ac:dyDescent="0.2">
      <c r="A18" s="69"/>
      <c r="B18" s="65" t="str">
        <f t="shared" si="0"/>
        <v>11Y</v>
      </c>
      <c r="C18" s="65" t="str">
        <f t="shared" si="1"/>
        <v>EON</v>
      </c>
      <c r="D18" s="65" t="str">
        <f t="shared" si="2"/>
        <v>3E</v>
      </c>
      <c r="E18" s="55" t="str">
        <f t="shared" si="3"/>
        <v>EUREON3E11Y_LCHQuote</v>
      </c>
      <c r="F18" s="55" t="str">
        <f>_xll.qlSimpleQuote(E18,,RateTickValue,Permanent,Trigger,ObjectOverwrite)</f>
        <v>EUREON3E11Y_LCHQuote#0003</v>
      </c>
      <c r="G18" s="59" t="str">
        <f>_xll.ohRangeRetrieveError(F18)</f>
        <v/>
      </c>
      <c r="H18" s="124"/>
      <c r="J18" s="192"/>
      <c r="K18" s="280" t="s">
        <v>46</v>
      </c>
      <c r="L18" s="280" t="s">
        <v>77</v>
      </c>
      <c r="M18" s="280" t="s">
        <v>67</v>
      </c>
      <c r="N18" s="213" t="str">
        <f t="shared" si="4"/>
        <v>EUEONEU3E11Y</v>
      </c>
      <c r="O18" s="281" t="str">
        <v>EUEONEU3E11Y=ICAP</v>
      </c>
      <c r="P18" s="151">
        <v>9.9</v>
      </c>
      <c r="Q18" s="151">
        <v>14.9</v>
      </c>
      <c r="R18" s="151">
        <f>_xll.qlMidSafe(P18,Q18)</f>
        <v>12.4</v>
      </c>
      <c r="S18" s="151">
        <f t="shared" si="5"/>
        <v>5</v>
      </c>
      <c r="T18" s="189"/>
      <c r="U18" s="150">
        <v>12.7</v>
      </c>
      <c r="V18" s="190"/>
      <c r="W18" s="152">
        <v>12.4</v>
      </c>
      <c r="X18" s="215" t="e">
        <f>_xll.qlSimpleQuoteSetValue(F18,ROUND(W18/10000,6),Trigger)</f>
        <v>#N/A</v>
      </c>
      <c r="Y18" s="193"/>
    </row>
    <row r="19" spans="1:25" ht="11.25" customHeight="1" x14ac:dyDescent="0.2">
      <c r="A19" s="69"/>
      <c r="B19" s="65" t="str">
        <f t="shared" si="0"/>
        <v>12Y</v>
      </c>
      <c r="C19" s="65" t="str">
        <f t="shared" si="1"/>
        <v>EON</v>
      </c>
      <c r="D19" s="65" t="str">
        <f t="shared" si="2"/>
        <v>3E</v>
      </c>
      <c r="E19" s="55" t="str">
        <f t="shared" si="3"/>
        <v>EUREON3E12Y_LCHQuote</v>
      </c>
      <c r="F19" s="55" t="str">
        <f>_xll.qlSimpleQuote(E19,,RateTickValue,Permanent,Trigger,ObjectOverwrite)</f>
        <v>EUREON3E12Y_LCHQuote#0003</v>
      </c>
      <c r="G19" s="59" t="str">
        <f>_xll.ohRangeRetrieveError(F19)</f>
        <v/>
      </c>
      <c r="H19" s="124"/>
      <c r="J19" s="192"/>
      <c r="K19" s="280" t="s">
        <v>45</v>
      </c>
      <c r="L19" s="280" t="s">
        <v>77</v>
      </c>
      <c r="M19" s="280" t="s">
        <v>67</v>
      </c>
      <c r="N19" s="213" t="str">
        <f t="shared" si="4"/>
        <v>EUEONEU3E12Y</v>
      </c>
      <c r="O19" s="281" t="str">
        <v>EUEONEU3E12Y=ICAP</v>
      </c>
      <c r="P19" s="151">
        <v>9.8000000000000007</v>
      </c>
      <c r="Q19" s="151">
        <v>14.8</v>
      </c>
      <c r="R19" s="151">
        <f>_xll.qlMidSafe(P19,Q19)</f>
        <v>12.3</v>
      </c>
      <c r="S19" s="151">
        <f t="shared" si="5"/>
        <v>5</v>
      </c>
      <c r="T19" s="189"/>
      <c r="U19" s="150">
        <v>12.6</v>
      </c>
      <c r="V19" s="190"/>
      <c r="W19" s="152">
        <v>12.3</v>
      </c>
      <c r="X19" s="215" t="e">
        <f>_xll.qlSimpleQuoteSetValue(F19,ROUND(W19/10000,6),Trigger)</f>
        <v>#N/A</v>
      </c>
      <c r="Y19" s="193"/>
    </row>
    <row r="20" spans="1:25" ht="11.25" customHeight="1" x14ac:dyDescent="0.2">
      <c r="A20" s="69"/>
      <c r="B20" s="65" t="str">
        <f t="shared" si="0"/>
        <v>13Y</v>
      </c>
      <c r="C20" s="65" t="str">
        <f t="shared" si="1"/>
        <v>EON</v>
      </c>
      <c r="D20" s="65" t="str">
        <f t="shared" si="2"/>
        <v>3E</v>
      </c>
      <c r="E20" s="55" t="str">
        <f t="shared" si="3"/>
        <v>EUREON3E13Y_LCHQuote</v>
      </c>
      <c r="F20" s="55" t="str">
        <f>_xll.qlSimpleQuote(E20,,RateTickValue,Permanent,Trigger,ObjectOverwrite)</f>
        <v>EUREON3E13Y_LCHQuote#0003</v>
      </c>
      <c r="G20" s="59" t="str">
        <f>_xll.ohRangeRetrieveError(F20)</f>
        <v/>
      </c>
      <c r="H20" s="124"/>
      <c r="J20" s="192"/>
      <c r="K20" s="280" t="s">
        <v>44</v>
      </c>
      <c r="L20" s="280" t="s">
        <v>77</v>
      </c>
      <c r="M20" s="280" t="s">
        <v>67</v>
      </c>
      <c r="N20" s="213" t="str">
        <f t="shared" si="4"/>
        <v>EUEONEU3E13Y</v>
      </c>
      <c r="O20" s="281" t="str">
        <v>EUEONEU3E13Y=ICAP</v>
      </c>
      <c r="P20" s="151" t="s">
        <v>127</v>
      </c>
      <c r="Q20" s="151" t="s">
        <v>127</v>
      </c>
      <c r="R20" s="151" t="e">
        <f>_xll.qlMidSafe(P20,Q20)</f>
        <v>#NUM!</v>
      </c>
      <c r="S20" s="151" t="e">
        <f t="shared" si="5"/>
        <v>#NUM!</v>
      </c>
      <c r="T20" s="189"/>
      <c r="U20" s="150" t="e">
        <v>#NUM!</v>
      </c>
      <c r="V20" s="190"/>
      <c r="W20" s="152" t="e">
        <v>#NUM!</v>
      </c>
      <c r="X20" s="215">
        <f>_xll.qlSimpleQuoteSetValue(F20,ROUND(W20/10000,6),Trigger)</f>
        <v>0</v>
      </c>
      <c r="Y20" s="193"/>
    </row>
    <row r="21" spans="1:25" ht="11.25" customHeight="1" x14ac:dyDescent="0.2">
      <c r="A21" s="69"/>
      <c r="B21" s="65" t="str">
        <f t="shared" si="0"/>
        <v>14Y</v>
      </c>
      <c r="C21" s="65" t="str">
        <f t="shared" si="1"/>
        <v>EON</v>
      </c>
      <c r="D21" s="65" t="str">
        <f t="shared" si="2"/>
        <v>3E</v>
      </c>
      <c r="E21" s="55" t="str">
        <f t="shared" si="3"/>
        <v>EUREON3E14Y_LCHQuote</v>
      </c>
      <c r="F21" s="55" t="str">
        <f>_xll.qlSimpleQuote(E21,,RateTickValue,Permanent,Trigger,ObjectOverwrite)</f>
        <v>EUREON3E14Y_LCHQuote#0003</v>
      </c>
      <c r="G21" s="59" t="str">
        <f>_xll.ohRangeRetrieveError(F21)</f>
        <v/>
      </c>
      <c r="H21" s="124"/>
      <c r="J21" s="192"/>
      <c r="K21" s="280" t="s">
        <v>43</v>
      </c>
      <c r="L21" s="280" t="s">
        <v>77</v>
      </c>
      <c r="M21" s="280" t="s">
        <v>67</v>
      </c>
      <c r="N21" s="213" t="str">
        <f t="shared" si="4"/>
        <v>EUEONEU3E14Y</v>
      </c>
      <c r="O21" s="281" t="str">
        <v>EUEONEU3E14Y=ICAP</v>
      </c>
      <c r="P21" s="151" t="s">
        <v>127</v>
      </c>
      <c r="Q21" s="151" t="s">
        <v>127</v>
      </c>
      <c r="R21" s="151" t="e">
        <f>_xll.qlMidSafe(P21,Q21)</f>
        <v>#NUM!</v>
      </c>
      <c r="S21" s="151" t="e">
        <f t="shared" si="5"/>
        <v>#NUM!</v>
      </c>
      <c r="T21" s="189"/>
      <c r="U21" s="150" t="e">
        <v>#NUM!</v>
      </c>
      <c r="V21" s="190"/>
      <c r="W21" s="152" t="e">
        <v>#NUM!</v>
      </c>
      <c r="X21" s="215">
        <f>_xll.qlSimpleQuoteSetValue(F21,ROUND(W21/10000,6),Trigger)</f>
        <v>0</v>
      </c>
      <c r="Y21" s="193"/>
    </row>
    <row r="22" spans="1:25" ht="11.25" customHeight="1" x14ac:dyDescent="0.2">
      <c r="A22" s="69"/>
      <c r="B22" s="65" t="str">
        <f t="shared" si="0"/>
        <v>15Y</v>
      </c>
      <c r="C22" s="65" t="str">
        <f t="shared" si="1"/>
        <v>EON</v>
      </c>
      <c r="D22" s="65" t="str">
        <f t="shared" si="2"/>
        <v>3E</v>
      </c>
      <c r="E22" s="55" t="str">
        <f t="shared" si="3"/>
        <v>EUREON3E15Y_LCHQuote</v>
      </c>
      <c r="F22" s="55" t="str">
        <f>_xll.qlSimpleQuote(E22,,RateTickValue,Permanent,Trigger,ObjectOverwrite)</f>
        <v>EUREON3E15Y_LCHQuote#0003</v>
      </c>
      <c r="G22" s="59" t="str">
        <f>_xll.ohRangeRetrieveError(F22)</f>
        <v/>
      </c>
      <c r="H22" s="124"/>
      <c r="J22" s="192"/>
      <c r="K22" s="280" t="s">
        <v>42</v>
      </c>
      <c r="L22" s="280" t="s">
        <v>77</v>
      </c>
      <c r="M22" s="280" t="s">
        <v>67</v>
      </c>
      <c r="N22" s="213" t="str">
        <f t="shared" si="4"/>
        <v>EUEONEU3E15Y</v>
      </c>
      <c r="O22" s="281" t="str">
        <v>EUEONEU3E15Y=ICAP</v>
      </c>
      <c r="P22" s="151">
        <v>9.1999999999999993</v>
      </c>
      <c r="Q22" s="151">
        <v>14.2</v>
      </c>
      <c r="R22" s="151">
        <f>_xll.qlMidSafe(P22,Q22)</f>
        <v>11.7</v>
      </c>
      <c r="S22" s="151">
        <f t="shared" si="5"/>
        <v>5</v>
      </c>
      <c r="T22" s="189"/>
      <c r="U22" s="150">
        <v>12.1</v>
      </c>
      <c r="V22" s="190"/>
      <c r="W22" s="152">
        <v>11.7</v>
      </c>
      <c r="X22" s="215" t="e">
        <f>_xll.qlSimpleQuoteSetValue(F22,ROUND(W22/10000,6),Trigger)</f>
        <v>#N/A</v>
      </c>
      <c r="Y22" s="193"/>
    </row>
    <row r="23" spans="1:25" ht="11.25" customHeight="1" x14ac:dyDescent="0.2">
      <c r="A23" s="69"/>
      <c r="B23" s="65" t="str">
        <f t="shared" si="0"/>
        <v>16Y</v>
      </c>
      <c r="C23" s="65" t="str">
        <f t="shared" si="1"/>
        <v>EON</v>
      </c>
      <c r="D23" s="65" t="str">
        <f t="shared" si="2"/>
        <v>3E</v>
      </c>
      <c r="E23" s="55" t="str">
        <f t="shared" si="3"/>
        <v>EUREON3E16Y_LCHQuote</v>
      </c>
      <c r="F23" s="55" t="str">
        <f>_xll.qlSimpleQuote(E23,,RateTickValue,Permanent,Trigger,ObjectOverwrite)</f>
        <v>EUREON3E16Y_LCHQuote#0003</v>
      </c>
      <c r="G23" s="59" t="str">
        <f>_xll.ohRangeRetrieveError(F23)</f>
        <v/>
      </c>
      <c r="H23" s="124"/>
      <c r="J23" s="192"/>
      <c r="K23" s="280" t="s">
        <v>41</v>
      </c>
      <c r="L23" s="280" t="s">
        <v>77</v>
      </c>
      <c r="M23" s="280" t="s">
        <v>67</v>
      </c>
      <c r="N23" s="213" t="str">
        <f t="shared" si="4"/>
        <v>EUEONEU3E16Y</v>
      </c>
      <c r="O23" s="281" t="str">
        <v>EUEONEU3E16Y=ICAP</v>
      </c>
      <c r="P23" s="151" t="s">
        <v>127</v>
      </c>
      <c r="Q23" s="151" t="s">
        <v>127</v>
      </c>
      <c r="R23" s="151" t="e">
        <f>_xll.qlMidSafe(P23,Q23)</f>
        <v>#NUM!</v>
      </c>
      <c r="S23" s="151" t="e">
        <f t="shared" si="5"/>
        <v>#NUM!</v>
      </c>
      <c r="T23" s="189"/>
      <c r="U23" s="150" t="e">
        <v>#NUM!</v>
      </c>
      <c r="V23" s="190"/>
      <c r="W23" s="152" t="e">
        <v>#NUM!</v>
      </c>
      <c r="X23" s="215">
        <f>_xll.qlSimpleQuoteSetValue(F23,ROUND(W23/10000,6),Trigger)</f>
        <v>0</v>
      </c>
      <c r="Y23" s="193"/>
    </row>
    <row r="24" spans="1:25" ht="11.25" customHeight="1" x14ac:dyDescent="0.2">
      <c r="A24" s="69"/>
      <c r="B24" s="65" t="str">
        <f t="shared" si="0"/>
        <v>17Y</v>
      </c>
      <c r="C24" s="65" t="str">
        <f t="shared" si="1"/>
        <v>EON</v>
      </c>
      <c r="D24" s="65" t="str">
        <f t="shared" si="2"/>
        <v>3E</v>
      </c>
      <c r="E24" s="55" t="str">
        <f t="shared" si="3"/>
        <v>EUREON3E17Y_LCHQuote</v>
      </c>
      <c r="F24" s="55" t="str">
        <f>_xll.qlSimpleQuote(E24,,RateTickValue,Permanent,Trigger,ObjectOverwrite)</f>
        <v>EUREON3E17Y_LCHQuote#0003</v>
      </c>
      <c r="G24" s="59" t="str">
        <f>_xll.ohRangeRetrieveError(F24)</f>
        <v/>
      </c>
      <c r="H24" s="124"/>
      <c r="J24" s="192"/>
      <c r="K24" s="280" t="s">
        <v>40</v>
      </c>
      <c r="L24" s="280" t="s">
        <v>77</v>
      </c>
      <c r="M24" s="280" t="s">
        <v>67</v>
      </c>
      <c r="N24" s="213" t="str">
        <f t="shared" si="4"/>
        <v>EUEONEU3E17Y</v>
      </c>
      <c r="O24" s="281" t="str">
        <v>EUEONEU3E17Y=ICAP</v>
      </c>
      <c r="P24" s="151" t="s">
        <v>127</v>
      </c>
      <c r="Q24" s="151" t="s">
        <v>127</v>
      </c>
      <c r="R24" s="151" t="e">
        <f>_xll.qlMidSafe(P24,Q24)</f>
        <v>#NUM!</v>
      </c>
      <c r="S24" s="151" t="e">
        <f t="shared" si="5"/>
        <v>#NUM!</v>
      </c>
      <c r="T24" s="189"/>
      <c r="U24" s="150" t="e">
        <v>#NUM!</v>
      </c>
      <c r="V24" s="190"/>
      <c r="W24" s="152" t="e">
        <v>#NUM!</v>
      </c>
      <c r="X24" s="215">
        <f>_xll.qlSimpleQuoteSetValue(F24,ROUND(W24/10000,6),Trigger)</f>
        <v>0</v>
      </c>
      <c r="Y24" s="193"/>
    </row>
    <row r="25" spans="1:25" ht="11.25" customHeight="1" x14ac:dyDescent="0.2">
      <c r="A25" s="69"/>
      <c r="B25" s="65" t="str">
        <f t="shared" si="0"/>
        <v>18Y</v>
      </c>
      <c r="C25" s="65" t="str">
        <f t="shared" si="1"/>
        <v>EON</v>
      </c>
      <c r="D25" s="65" t="str">
        <f t="shared" si="2"/>
        <v>3E</v>
      </c>
      <c r="E25" s="55" t="str">
        <f t="shared" si="3"/>
        <v>EUREON3E18Y_LCHQuote</v>
      </c>
      <c r="F25" s="55" t="str">
        <f>_xll.qlSimpleQuote(E25,,RateTickValue,Permanent,Trigger,ObjectOverwrite)</f>
        <v>EUREON3E18Y_LCHQuote#0003</v>
      </c>
      <c r="G25" s="59" t="str">
        <f>_xll.ohRangeRetrieveError(F25)</f>
        <v/>
      </c>
      <c r="H25" s="124"/>
      <c r="J25" s="192"/>
      <c r="K25" s="280" t="s">
        <v>39</v>
      </c>
      <c r="L25" s="280" t="s">
        <v>77</v>
      </c>
      <c r="M25" s="280" t="s">
        <v>67</v>
      </c>
      <c r="N25" s="213" t="str">
        <f t="shared" si="4"/>
        <v>EUEONEU3E18Y</v>
      </c>
      <c r="O25" s="281" t="str">
        <v>EUEONEU3E18Y=ICAP</v>
      </c>
      <c r="P25" s="151" t="s">
        <v>127</v>
      </c>
      <c r="Q25" s="151" t="s">
        <v>127</v>
      </c>
      <c r="R25" s="151" t="e">
        <f>_xll.qlMidSafe(P25,Q25)</f>
        <v>#NUM!</v>
      </c>
      <c r="S25" s="151" t="e">
        <f t="shared" si="5"/>
        <v>#NUM!</v>
      </c>
      <c r="T25" s="189"/>
      <c r="U25" s="150" t="e">
        <v>#NUM!</v>
      </c>
      <c r="V25" s="190"/>
      <c r="W25" s="152" t="e">
        <v>#NUM!</v>
      </c>
      <c r="X25" s="215">
        <f>_xll.qlSimpleQuoteSetValue(F25,ROUND(W25/10000,6),Trigger)</f>
        <v>0</v>
      </c>
      <c r="Y25" s="193"/>
    </row>
    <row r="26" spans="1:25" ht="11.25" customHeight="1" x14ac:dyDescent="0.2">
      <c r="A26" s="69"/>
      <c r="B26" s="65" t="str">
        <f t="shared" si="0"/>
        <v>19Y</v>
      </c>
      <c r="C26" s="65" t="str">
        <f t="shared" si="1"/>
        <v>EON</v>
      </c>
      <c r="D26" s="65" t="str">
        <f t="shared" si="2"/>
        <v>3E</v>
      </c>
      <c r="E26" s="55" t="str">
        <f t="shared" si="3"/>
        <v>EUREON3E19Y_LCHQuote</v>
      </c>
      <c r="F26" s="55" t="str">
        <f>_xll.qlSimpleQuote(E26,,RateTickValue,Permanent,Trigger,ObjectOverwrite)</f>
        <v>EUREON3E19Y_LCHQuote#0003</v>
      </c>
      <c r="G26" s="59" t="str">
        <f>_xll.ohRangeRetrieveError(F26)</f>
        <v/>
      </c>
      <c r="H26" s="124"/>
      <c r="J26" s="192"/>
      <c r="K26" s="280" t="s">
        <v>38</v>
      </c>
      <c r="L26" s="280" t="s">
        <v>77</v>
      </c>
      <c r="M26" s="280" t="s">
        <v>67</v>
      </c>
      <c r="N26" s="213" t="str">
        <f t="shared" si="4"/>
        <v>EUEONEU3E19Y</v>
      </c>
      <c r="O26" s="281" t="str">
        <v>EUEONEU3E19Y=ICAP</v>
      </c>
      <c r="P26" s="151" t="s">
        <v>127</v>
      </c>
      <c r="Q26" s="151" t="s">
        <v>127</v>
      </c>
      <c r="R26" s="151" t="e">
        <f>_xll.qlMidSafe(P26,Q26)</f>
        <v>#NUM!</v>
      </c>
      <c r="S26" s="151" t="e">
        <f t="shared" si="5"/>
        <v>#NUM!</v>
      </c>
      <c r="T26" s="189"/>
      <c r="U26" s="150" t="e">
        <v>#NUM!</v>
      </c>
      <c r="V26" s="190"/>
      <c r="W26" s="152" t="e">
        <v>#NUM!</v>
      </c>
      <c r="X26" s="215">
        <f>_xll.qlSimpleQuoteSetValue(F26,ROUND(W26/10000,6),Trigger)</f>
        <v>0</v>
      </c>
      <c r="Y26" s="193"/>
    </row>
    <row r="27" spans="1:25" ht="11.25" customHeight="1" x14ac:dyDescent="0.2">
      <c r="A27" s="69"/>
      <c r="B27" s="65" t="str">
        <f t="shared" si="0"/>
        <v>20Y</v>
      </c>
      <c r="C27" s="65" t="str">
        <f t="shared" si="1"/>
        <v>EON</v>
      </c>
      <c r="D27" s="65" t="str">
        <f t="shared" si="2"/>
        <v>3E</v>
      </c>
      <c r="E27" s="55" t="str">
        <f t="shared" si="3"/>
        <v>EUREON3E20Y_LCHQuote</v>
      </c>
      <c r="F27" s="55" t="str">
        <f>_xll.qlSimpleQuote(E27,,RateTickValue,Permanent,Trigger,ObjectOverwrite)</f>
        <v>EUREON3E20Y_LCHQuote#0003</v>
      </c>
      <c r="G27" s="59" t="str">
        <f>_xll.ohRangeRetrieveError(F27)</f>
        <v/>
      </c>
      <c r="H27" s="124"/>
      <c r="J27" s="192"/>
      <c r="K27" s="280" t="s">
        <v>37</v>
      </c>
      <c r="L27" s="280" t="s">
        <v>77</v>
      </c>
      <c r="M27" s="280" t="s">
        <v>67</v>
      </c>
      <c r="N27" s="213" t="str">
        <f t="shared" si="4"/>
        <v>EUEONEU3E20Y</v>
      </c>
      <c r="O27" s="281" t="str">
        <v>EUEONEU3E20Y=ICAP</v>
      </c>
      <c r="P27" s="151">
        <v>7.8</v>
      </c>
      <c r="Q27" s="151">
        <v>12.8</v>
      </c>
      <c r="R27" s="151">
        <f>_xll.qlMidSafe(P27,Q27)</f>
        <v>10.3</v>
      </c>
      <c r="S27" s="151">
        <f t="shared" si="5"/>
        <v>5.0000000000000018</v>
      </c>
      <c r="T27" s="189"/>
      <c r="U27" s="150">
        <v>10.6</v>
      </c>
      <c r="V27" s="190"/>
      <c r="W27" s="152">
        <v>10.3</v>
      </c>
      <c r="X27" s="215" t="e">
        <f>_xll.qlSimpleQuoteSetValue(F27,ROUND(W27/10000,6),Trigger)</f>
        <v>#N/A</v>
      </c>
      <c r="Y27" s="193"/>
    </row>
    <row r="28" spans="1:25" ht="11.25" customHeight="1" x14ac:dyDescent="0.2">
      <c r="A28" s="69"/>
      <c r="B28" s="65" t="str">
        <f t="shared" si="0"/>
        <v>21Y</v>
      </c>
      <c r="C28" s="65" t="str">
        <f t="shared" si="1"/>
        <v>EON</v>
      </c>
      <c r="D28" s="65" t="str">
        <f t="shared" si="2"/>
        <v>3E</v>
      </c>
      <c r="E28" s="55" t="str">
        <f t="shared" si="3"/>
        <v>EUREON3E21Y_LCHQuote</v>
      </c>
      <c r="F28" s="55" t="str">
        <f>_xll.qlSimpleQuote(E28,,RateTickValue,Permanent,Trigger,ObjectOverwrite)</f>
        <v>EUREON3E21Y_LCHQuote#0003</v>
      </c>
      <c r="G28" s="59" t="str">
        <f>_xll.ohRangeRetrieveError(F28)</f>
        <v/>
      </c>
      <c r="H28" s="124"/>
      <c r="J28" s="192"/>
      <c r="K28" s="280" t="s">
        <v>36</v>
      </c>
      <c r="L28" s="280" t="s">
        <v>77</v>
      </c>
      <c r="M28" s="280" t="s">
        <v>67</v>
      </c>
      <c r="N28" s="213" t="str">
        <f t="shared" si="4"/>
        <v>EUEONEU3E21Y</v>
      </c>
      <c r="O28" s="281" t="str">
        <v>EUEONEU3E21Y=ICAP</v>
      </c>
      <c r="P28" s="151" t="s">
        <v>127</v>
      </c>
      <c r="Q28" s="151" t="s">
        <v>127</v>
      </c>
      <c r="R28" s="151" t="e">
        <f>_xll.qlMidSafe(P28,Q28)</f>
        <v>#NUM!</v>
      </c>
      <c r="S28" s="151" t="e">
        <f t="shared" si="5"/>
        <v>#NUM!</v>
      </c>
      <c r="T28" s="189"/>
      <c r="U28" s="150" t="e">
        <v>#NUM!</v>
      </c>
      <c r="V28" s="190"/>
      <c r="W28" s="152" t="e">
        <v>#NUM!</v>
      </c>
      <c r="X28" s="215">
        <f>_xll.qlSimpleQuoteSetValue(F28,ROUND(W28/10000,6),Trigger)</f>
        <v>0</v>
      </c>
      <c r="Y28" s="193"/>
    </row>
    <row r="29" spans="1:25" ht="11.25" customHeight="1" x14ac:dyDescent="0.2">
      <c r="A29" s="69"/>
      <c r="B29" s="65" t="str">
        <f t="shared" si="0"/>
        <v>22Y</v>
      </c>
      <c r="C29" s="65" t="str">
        <f t="shared" si="1"/>
        <v>EON</v>
      </c>
      <c r="D29" s="65" t="str">
        <f t="shared" si="2"/>
        <v>3E</v>
      </c>
      <c r="E29" s="55" t="str">
        <f t="shared" si="3"/>
        <v>EUREON3E22Y_LCHQuote</v>
      </c>
      <c r="F29" s="55" t="str">
        <f>_xll.qlSimpleQuote(E29,,RateTickValue,Permanent,Trigger,ObjectOverwrite)</f>
        <v>EUREON3E22Y_LCHQuote#0003</v>
      </c>
      <c r="G29" s="59" t="str">
        <f>_xll.ohRangeRetrieveError(F29)</f>
        <v/>
      </c>
      <c r="H29" s="124"/>
      <c r="J29" s="192"/>
      <c r="K29" s="280" t="s">
        <v>35</v>
      </c>
      <c r="L29" s="280" t="s">
        <v>77</v>
      </c>
      <c r="M29" s="280" t="s">
        <v>67</v>
      </c>
      <c r="N29" s="213" t="str">
        <f t="shared" si="4"/>
        <v>EUEONEU3E22Y</v>
      </c>
      <c r="O29" s="281" t="str">
        <v>EUEONEU3E22Y=ICAP</v>
      </c>
      <c r="P29" s="151" t="s">
        <v>127</v>
      </c>
      <c r="Q29" s="151" t="s">
        <v>127</v>
      </c>
      <c r="R29" s="151" t="e">
        <f>_xll.qlMidSafe(P29,Q29)</f>
        <v>#NUM!</v>
      </c>
      <c r="S29" s="151" t="e">
        <f t="shared" si="5"/>
        <v>#NUM!</v>
      </c>
      <c r="T29" s="189"/>
      <c r="U29" s="150" t="e">
        <v>#NUM!</v>
      </c>
      <c r="V29" s="190"/>
      <c r="W29" s="152" t="e">
        <v>#NUM!</v>
      </c>
      <c r="X29" s="215">
        <f>_xll.qlSimpleQuoteSetValue(F29,ROUND(W29/10000,6),Trigger)</f>
        <v>0</v>
      </c>
      <c r="Y29" s="193"/>
    </row>
    <row r="30" spans="1:25" ht="11.25" customHeight="1" x14ac:dyDescent="0.2">
      <c r="A30" s="69"/>
      <c r="B30" s="65" t="str">
        <f t="shared" si="0"/>
        <v>23Y</v>
      </c>
      <c r="C30" s="65" t="str">
        <f t="shared" si="1"/>
        <v>EON</v>
      </c>
      <c r="D30" s="65" t="str">
        <f t="shared" si="2"/>
        <v>3E</v>
      </c>
      <c r="E30" s="55" t="str">
        <f t="shared" si="3"/>
        <v>EUREON3E23Y_LCHQuote</v>
      </c>
      <c r="F30" s="55" t="str">
        <f>_xll.qlSimpleQuote(E30,,RateTickValue,Permanent,Trigger,ObjectOverwrite)</f>
        <v>EUREON3E23Y_LCHQuote#0003</v>
      </c>
      <c r="G30" s="59" t="str">
        <f>_xll.ohRangeRetrieveError(F30)</f>
        <v/>
      </c>
      <c r="H30" s="124"/>
      <c r="J30" s="192"/>
      <c r="K30" s="280" t="s">
        <v>34</v>
      </c>
      <c r="L30" s="280" t="s">
        <v>77</v>
      </c>
      <c r="M30" s="280" t="s">
        <v>67</v>
      </c>
      <c r="N30" s="213" t="str">
        <f t="shared" si="4"/>
        <v>EUEONEU3E23Y</v>
      </c>
      <c r="O30" s="281" t="str">
        <v>EUEONEU3E23Y=ICAP</v>
      </c>
      <c r="P30" s="151" t="s">
        <v>127</v>
      </c>
      <c r="Q30" s="151" t="s">
        <v>127</v>
      </c>
      <c r="R30" s="151" t="e">
        <f>_xll.qlMidSafe(P30,Q30)</f>
        <v>#NUM!</v>
      </c>
      <c r="S30" s="151" t="e">
        <f t="shared" si="5"/>
        <v>#NUM!</v>
      </c>
      <c r="T30" s="189"/>
      <c r="U30" s="150" t="e">
        <v>#NUM!</v>
      </c>
      <c r="V30" s="190"/>
      <c r="W30" s="152" t="e">
        <v>#NUM!</v>
      </c>
      <c r="X30" s="215">
        <f>_xll.qlSimpleQuoteSetValue(F30,ROUND(W30/10000,6),Trigger)</f>
        <v>0</v>
      </c>
      <c r="Y30" s="193"/>
    </row>
    <row r="31" spans="1:25" ht="11.25" customHeight="1" x14ac:dyDescent="0.2">
      <c r="A31" s="69"/>
      <c r="B31" s="65" t="str">
        <f t="shared" si="0"/>
        <v>24Y</v>
      </c>
      <c r="C31" s="65" t="str">
        <f t="shared" si="1"/>
        <v>EON</v>
      </c>
      <c r="D31" s="65" t="str">
        <f t="shared" si="2"/>
        <v>3E</v>
      </c>
      <c r="E31" s="55" t="str">
        <f t="shared" si="3"/>
        <v>EUREON3E24Y_LCHQuote</v>
      </c>
      <c r="F31" s="55" t="str">
        <f>_xll.qlSimpleQuote(E31,,RateTickValue,Permanent,Trigger,ObjectOverwrite)</f>
        <v>EUREON3E24Y_LCHQuote#0003</v>
      </c>
      <c r="G31" s="59" t="str">
        <f>_xll.ohRangeRetrieveError(F31)</f>
        <v/>
      </c>
      <c r="H31" s="124"/>
      <c r="J31" s="192"/>
      <c r="K31" s="280" t="s">
        <v>33</v>
      </c>
      <c r="L31" s="280" t="s">
        <v>77</v>
      </c>
      <c r="M31" s="280" t="s">
        <v>67</v>
      </c>
      <c r="N31" s="213" t="str">
        <f t="shared" si="4"/>
        <v>EUEONEU3E24Y</v>
      </c>
      <c r="O31" s="281" t="str">
        <v>EUEONEU3E24Y=ICAP</v>
      </c>
      <c r="P31" s="151" t="s">
        <v>127</v>
      </c>
      <c r="Q31" s="151" t="s">
        <v>127</v>
      </c>
      <c r="R31" s="151" t="e">
        <f>_xll.qlMidSafe(P31,Q31)</f>
        <v>#NUM!</v>
      </c>
      <c r="S31" s="151" t="e">
        <f t="shared" si="5"/>
        <v>#NUM!</v>
      </c>
      <c r="T31" s="189"/>
      <c r="U31" s="150" t="e">
        <v>#NUM!</v>
      </c>
      <c r="V31" s="190"/>
      <c r="W31" s="152" t="e">
        <v>#NUM!</v>
      </c>
      <c r="X31" s="215">
        <f>_xll.qlSimpleQuoteSetValue(F31,ROUND(W31/10000,6),Trigger)</f>
        <v>0</v>
      </c>
      <c r="Y31" s="193"/>
    </row>
    <row r="32" spans="1:25" ht="11.25" customHeight="1" x14ac:dyDescent="0.2">
      <c r="A32" s="69"/>
      <c r="B32" s="65" t="str">
        <f t="shared" si="0"/>
        <v>25Y</v>
      </c>
      <c r="C32" s="65" t="str">
        <f t="shared" si="1"/>
        <v>EON</v>
      </c>
      <c r="D32" s="65" t="str">
        <f t="shared" si="2"/>
        <v>3E</v>
      </c>
      <c r="E32" s="55" t="str">
        <f t="shared" si="3"/>
        <v>EUREON3E25Y_LCHQuote</v>
      </c>
      <c r="F32" s="55" t="str">
        <f>_xll.qlSimpleQuote(E32,,RateTickValue,Permanent,Trigger,ObjectOverwrite)</f>
        <v>EUREON3E25Y_LCHQuote#0003</v>
      </c>
      <c r="G32" s="59" t="str">
        <f>_xll.ohRangeRetrieveError(F32)</f>
        <v/>
      </c>
      <c r="H32" s="124"/>
      <c r="J32" s="192"/>
      <c r="K32" s="280" t="s">
        <v>32</v>
      </c>
      <c r="L32" s="280" t="s">
        <v>77</v>
      </c>
      <c r="M32" s="280" t="s">
        <v>67</v>
      </c>
      <c r="N32" s="213" t="str">
        <f t="shared" si="4"/>
        <v>EUEONEU3E25Y</v>
      </c>
      <c r="O32" s="281" t="str">
        <v>EUEONEU3E25Y=ICAP</v>
      </c>
      <c r="P32" s="151">
        <v>6.9</v>
      </c>
      <c r="Q32" s="151">
        <v>11.9</v>
      </c>
      <c r="R32" s="151">
        <f>_xll.qlMidSafe(P32,Q32)</f>
        <v>9.4</v>
      </c>
      <c r="S32" s="151">
        <f t="shared" si="5"/>
        <v>5</v>
      </c>
      <c r="T32" s="189"/>
      <c r="U32" s="150">
        <v>9.6</v>
      </c>
      <c r="V32" s="190"/>
      <c r="W32" s="152">
        <v>9.4</v>
      </c>
      <c r="X32" s="215" t="e">
        <f>_xll.qlSimpleQuoteSetValue(F32,ROUND(W32/10000,6),Trigger)</f>
        <v>#N/A</v>
      </c>
      <c r="Y32" s="193"/>
    </row>
    <row r="33" spans="1:25" ht="11.25" customHeight="1" x14ac:dyDescent="0.2">
      <c r="A33" s="69"/>
      <c r="B33" s="65" t="str">
        <f t="shared" si="0"/>
        <v>26Y</v>
      </c>
      <c r="C33" s="65" t="str">
        <f t="shared" si="1"/>
        <v>EON</v>
      </c>
      <c r="D33" s="65" t="str">
        <f t="shared" si="2"/>
        <v>3E</v>
      </c>
      <c r="E33" s="55" t="str">
        <f t="shared" si="3"/>
        <v>EUREON3E26Y_LCHQuote</v>
      </c>
      <c r="F33" s="55" t="str">
        <f>_xll.qlSimpleQuote(E33,,RateTickValue,Permanent,Trigger,ObjectOverwrite)</f>
        <v>EUREON3E26Y_LCHQuote#0003</v>
      </c>
      <c r="G33" s="59" t="str">
        <f>_xll.ohRangeRetrieveError(F33)</f>
        <v/>
      </c>
      <c r="H33" s="124"/>
      <c r="J33" s="192"/>
      <c r="K33" s="280" t="s">
        <v>31</v>
      </c>
      <c r="L33" s="280" t="s">
        <v>77</v>
      </c>
      <c r="M33" s="280" t="s">
        <v>67</v>
      </c>
      <c r="N33" s="213" t="str">
        <f t="shared" si="4"/>
        <v>EUEONEU3E26Y</v>
      </c>
      <c r="O33" s="281" t="str">
        <v>EUEONEU3E26Y=ICAP</v>
      </c>
      <c r="P33" s="151" t="s">
        <v>127</v>
      </c>
      <c r="Q33" s="151" t="s">
        <v>127</v>
      </c>
      <c r="R33" s="151" t="e">
        <f>_xll.qlMidSafe(P33,Q33)</f>
        <v>#NUM!</v>
      </c>
      <c r="S33" s="151" t="e">
        <f t="shared" si="5"/>
        <v>#NUM!</v>
      </c>
      <c r="T33" s="189"/>
      <c r="U33" s="150" t="e">
        <v>#NUM!</v>
      </c>
      <c r="V33" s="190"/>
      <c r="W33" s="152" t="e">
        <v>#NUM!</v>
      </c>
      <c r="X33" s="215">
        <f>_xll.qlSimpleQuoteSetValue(F33,ROUND(W33/10000,6),Trigger)</f>
        <v>0</v>
      </c>
      <c r="Y33" s="193"/>
    </row>
    <row r="34" spans="1:25" ht="11.25" customHeight="1" x14ac:dyDescent="0.2">
      <c r="A34" s="69"/>
      <c r="B34" s="65" t="str">
        <f t="shared" si="0"/>
        <v>27Y</v>
      </c>
      <c r="C34" s="65" t="str">
        <f t="shared" si="1"/>
        <v>EON</v>
      </c>
      <c r="D34" s="65" t="str">
        <f t="shared" si="2"/>
        <v>3E</v>
      </c>
      <c r="E34" s="55" t="str">
        <f t="shared" si="3"/>
        <v>EUREON3E27Y_LCHQuote</v>
      </c>
      <c r="F34" s="55" t="str">
        <f>_xll.qlSimpleQuote(E34,,RateTickValue,Permanent,Trigger,ObjectOverwrite)</f>
        <v>EUREON3E27Y_LCHQuote#0003</v>
      </c>
      <c r="G34" s="59" t="str">
        <f>_xll.ohRangeRetrieveError(F34)</f>
        <v/>
      </c>
      <c r="H34" s="124"/>
      <c r="J34" s="192"/>
      <c r="K34" s="280" t="s">
        <v>30</v>
      </c>
      <c r="L34" s="280" t="s">
        <v>77</v>
      </c>
      <c r="M34" s="280" t="s">
        <v>67</v>
      </c>
      <c r="N34" s="213" t="str">
        <f t="shared" si="4"/>
        <v>EUEONEU3E27Y</v>
      </c>
      <c r="O34" s="281" t="str">
        <v>EUEONEU3E27Y=ICAP</v>
      </c>
      <c r="P34" s="151" t="s">
        <v>127</v>
      </c>
      <c r="Q34" s="151" t="s">
        <v>127</v>
      </c>
      <c r="R34" s="151" t="e">
        <f>_xll.qlMidSafe(P34,Q34)</f>
        <v>#NUM!</v>
      </c>
      <c r="S34" s="151" t="e">
        <f t="shared" si="5"/>
        <v>#NUM!</v>
      </c>
      <c r="T34" s="189"/>
      <c r="U34" s="150" t="e">
        <v>#NUM!</v>
      </c>
      <c r="V34" s="190"/>
      <c r="W34" s="152" t="e">
        <v>#NUM!</v>
      </c>
      <c r="X34" s="215">
        <f>_xll.qlSimpleQuoteSetValue(F34,ROUND(W34/10000,6),Trigger)</f>
        <v>0</v>
      </c>
      <c r="Y34" s="193"/>
    </row>
    <row r="35" spans="1:25" ht="11.25" customHeight="1" x14ac:dyDescent="0.2">
      <c r="A35" s="69"/>
      <c r="B35" s="65" t="str">
        <f t="shared" si="0"/>
        <v>28Y</v>
      </c>
      <c r="C35" s="65" t="str">
        <f t="shared" si="1"/>
        <v>EON</v>
      </c>
      <c r="D35" s="65" t="str">
        <f t="shared" si="2"/>
        <v>3E</v>
      </c>
      <c r="E35" s="55" t="str">
        <f t="shared" si="3"/>
        <v>EUREON3E28Y_LCHQuote</v>
      </c>
      <c r="F35" s="55" t="str">
        <f>_xll.qlSimpleQuote(E35,,RateTickValue,Permanent,Trigger,ObjectOverwrite)</f>
        <v>EUREON3E28Y_LCHQuote#0003</v>
      </c>
      <c r="G35" s="59" t="str">
        <f>_xll.ohRangeRetrieveError(F35)</f>
        <v/>
      </c>
      <c r="H35" s="124"/>
      <c r="J35" s="192"/>
      <c r="K35" s="280" t="s">
        <v>29</v>
      </c>
      <c r="L35" s="280" t="s">
        <v>77</v>
      </c>
      <c r="M35" s="280" t="s">
        <v>67</v>
      </c>
      <c r="N35" s="213" t="str">
        <f t="shared" si="4"/>
        <v>EUEONEU3E28Y</v>
      </c>
      <c r="O35" s="281" t="str">
        <v>EUEONEU3E28Y=ICAP</v>
      </c>
      <c r="P35" s="151" t="s">
        <v>127</v>
      </c>
      <c r="Q35" s="151" t="s">
        <v>127</v>
      </c>
      <c r="R35" s="151" t="e">
        <f>_xll.qlMidSafe(P35,Q35)</f>
        <v>#NUM!</v>
      </c>
      <c r="S35" s="151" t="e">
        <f t="shared" si="5"/>
        <v>#NUM!</v>
      </c>
      <c r="T35" s="189"/>
      <c r="U35" s="150" t="e">
        <v>#NUM!</v>
      </c>
      <c r="V35" s="190"/>
      <c r="W35" s="152" t="e">
        <v>#NUM!</v>
      </c>
      <c r="X35" s="215">
        <f>_xll.qlSimpleQuoteSetValue(F35,ROUND(W35/10000,6),Trigger)</f>
        <v>0</v>
      </c>
      <c r="Y35" s="193"/>
    </row>
    <row r="36" spans="1:25" ht="11.25" customHeight="1" x14ac:dyDescent="0.2">
      <c r="A36" s="69"/>
      <c r="B36" s="65" t="str">
        <f t="shared" si="0"/>
        <v>29Y</v>
      </c>
      <c r="C36" s="65" t="str">
        <f t="shared" si="1"/>
        <v>EON</v>
      </c>
      <c r="D36" s="65" t="str">
        <f t="shared" si="2"/>
        <v>3E</v>
      </c>
      <c r="E36" s="55" t="str">
        <f t="shared" si="3"/>
        <v>EUREON3E29Y_LCHQuote</v>
      </c>
      <c r="F36" s="55" t="str">
        <f>_xll.qlSimpleQuote(E36,,RateTickValue,Permanent,Trigger,ObjectOverwrite)</f>
        <v>EUREON3E29Y_LCHQuote#0003</v>
      </c>
      <c r="G36" s="59" t="str">
        <f>_xll.ohRangeRetrieveError(F36)</f>
        <v/>
      </c>
      <c r="H36" s="124"/>
      <c r="J36" s="192"/>
      <c r="K36" s="280" t="s">
        <v>28</v>
      </c>
      <c r="L36" s="280" t="s">
        <v>77</v>
      </c>
      <c r="M36" s="280" t="s">
        <v>67</v>
      </c>
      <c r="N36" s="213" t="str">
        <f t="shared" si="4"/>
        <v>EUEONEU3E29Y</v>
      </c>
      <c r="O36" s="281" t="str">
        <v>EUEONEU3E29Y=ICAP</v>
      </c>
      <c r="P36" s="151" t="s">
        <v>127</v>
      </c>
      <c r="Q36" s="151" t="s">
        <v>127</v>
      </c>
      <c r="R36" s="151" t="e">
        <f>_xll.qlMidSafe(P36,Q36)</f>
        <v>#NUM!</v>
      </c>
      <c r="S36" s="151" t="e">
        <f t="shared" si="5"/>
        <v>#NUM!</v>
      </c>
      <c r="T36" s="189"/>
      <c r="U36" s="150" t="e">
        <v>#NUM!</v>
      </c>
      <c r="V36" s="190"/>
      <c r="W36" s="152" t="e">
        <v>#NUM!</v>
      </c>
      <c r="X36" s="215">
        <f>_xll.qlSimpleQuoteSetValue(F36,ROUND(W36/10000,6),Trigger)</f>
        <v>0</v>
      </c>
      <c r="Y36" s="193"/>
    </row>
    <row r="37" spans="1:25" ht="11.25" customHeight="1" x14ac:dyDescent="0.2">
      <c r="A37" s="69"/>
      <c r="B37" s="65" t="str">
        <f t="shared" si="0"/>
        <v>30Y</v>
      </c>
      <c r="C37" s="65" t="str">
        <f t="shared" si="1"/>
        <v>EON</v>
      </c>
      <c r="D37" s="65" t="str">
        <f t="shared" si="2"/>
        <v>3E</v>
      </c>
      <c r="E37" s="55" t="str">
        <f t="shared" si="3"/>
        <v>EUREON3E30Y_LCHQuote</v>
      </c>
      <c r="F37" s="55" t="str">
        <f>_xll.qlSimpleQuote(E37,,RateTickValue,Permanent,Trigger,ObjectOverwrite)</f>
        <v>EUREON3E30Y_LCHQuote#0003</v>
      </c>
      <c r="G37" s="59" t="str">
        <f>_xll.ohRangeRetrieveError(F37)</f>
        <v/>
      </c>
      <c r="H37" s="124"/>
      <c r="J37" s="192"/>
      <c r="K37" s="280" t="s">
        <v>27</v>
      </c>
      <c r="L37" s="280" t="s">
        <v>77</v>
      </c>
      <c r="M37" s="280" t="s">
        <v>67</v>
      </c>
      <c r="N37" s="213" t="str">
        <f t="shared" si="4"/>
        <v>EUEONEU3E30Y</v>
      </c>
      <c r="O37" s="281" t="str">
        <v>EUEONEU3E30Y=ICAP</v>
      </c>
      <c r="P37" s="151">
        <v>6.1</v>
      </c>
      <c r="Q37" s="151">
        <v>11.1</v>
      </c>
      <c r="R37" s="151">
        <f>_xll.qlMidSafe(P37,Q37)</f>
        <v>8.6</v>
      </c>
      <c r="S37" s="151">
        <f t="shared" si="5"/>
        <v>5</v>
      </c>
      <c r="T37" s="189"/>
      <c r="U37" s="150">
        <v>8.6999999999999993</v>
      </c>
      <c r="V37" s="190"/>
      <c r="W37" s="152">
        <v>8.6</v>
      </c>
      <c r="X37" s="215" t="e">
        <f>_xll.qlSimpleQuoteSetValue(F37,ROUND(W37/10000,6),Trigger)</f>
        <v>#N/A</v>
      </c>
      <c r="Y37" s="193"/>
    </row>
    <row r="38" spans="1:25" ht="11.25" customHeight="1" x14ac:dyDescent="0.2">
      <c r="A38" s="69"/>
      <c r="B38" s="65" t="str">
        <f t="shared" si="0"/>
        <v>35Y</v>
      </c>
      <c r="C38" s="65" t="str">
        <f t="shared" si="1"/>
        <v>EON</v>
      </c>
      <c r="D38" s="65" t="str">
        <f t="shared" si="2"/>
        <v>3E</v>
      </c>
      <c r="E38" s="55" t="str">
        <f t="shared" si="3"/>
        <v>EUREON3E35Y_LCHQuote</v>
      </c>
      <c r="F38" s="55" t="str">
        <f>_xll.qlSimpleQuote(E38,,RateTickValue,Permanent,Trigger,ObjectOverwrite)</f>
        <v>EUREON3E35Y_LCHQuote#0003</v>
      </c>
      <c r="G38" s="59" t="str">
        <f>_xll.ohRangeRetrieveError(F38)</f>
        <v/>
      </c>
      <c r="H38" s="124"/>
      <c r="J38" s="192"/>
      <c r="K38" s="280" t="s">
        <v>26</v>
      </c>
      <c r="L38" s="280" t="s">
        <v>77</v>
      </c>
      <c r="M38" s="280" t="s">
        <v>67</v>
      </c>
      <c r="N38" s="213" t="str">
        <f t="shared" si="4"/>
        <v>EUEONEU3E35Y</v>
      </c>
      <c r="O38" s="281" t="str">
        <v>EUEONEU3E35Y=ICAP</v>
      </c>
      <c r="P38" s="151" t="s">
        <v>127</v>
      </c>
      <c r="Q38" s="151" t="s">
        <v>127</v>
      </c>
      <c r="R38" s="151" t="e">
        <f>_xll.qlMidSafe(P38,Q38)</f>
        <v>#NUM!</v>
      </c>
      <c r="S38" s="151" t="e">
        <f t="shared" si="5"/>
        <v>#NUM!</v>
      </c>
      <c r="T38" s="189"/>
      <c r="U38" s="150" t="e">
        <v>#NUM!</v>
      </c>
      <c r="V38" s="190"/>
      <c r="W38" s="152" t="e">
        <v>#NUM!</v>
      </c>
      <c r="X38" s="215">
        <f>_xll.qlSimpleQuoteSetValue(F38,ROUND(W38/10000,6),Trigger)</f>
        <v>0</v>
      </c>
      <c r="Y38" s="193"/>
    </row>
    <row r="39" spans="1:25" ht="11.25" customHeight="1" x14ac:dyDescent="0.2">
      <c r="A39" s="69"/>
      <c r="B39" s="65" t="str">
        <f t="shared" si="0"/>
        <v>40Y</v>
      </c>
      <c r="C39" s="65" t="str">
        <f t="shared" si="1"/>
        <v>EON</v>
      </c>
      <c r="D39" s="65" t="str">
        <f t="shared" si="2"/>
        <v>3E</v>
      </c>
      <c r="E39" s="55" t="str">
        <f t="shared" si="3"/>
        <v>EUREON3E40Y_LCHQuote</v>
      </c>
      <c r="F39" s="55" t="str">
        <f>_xll.qlSimpleQuote(E39,,RateTickValue,Permanent,Trigger,ObjectOverwrite)</f>
        <v>EUREON3E40Y_LCHQuote#0003</v>
      </c>
      <c r="G39" s="59" t="str">
        <f>_xll.ohRangeRetrieveError(F39)</f>
        <v/>
      </c>
      <c r="H39" s="124"/>
      <c r="J39" s="192"/>
      <c r="K39" s="280" t="s">
        <v>25</v>
      </c>
      <c r="L39" s="280" t="s">
        <v>77</v>
      </c>
      <c r="M39" s="280" t="s">
        <v>67</v>
      </c>
      <c r="N39" s="213" t="str">
        <f t="shared" si="4"/>
        <v>EUEONEU3E40Y</v>
      </c>
      <c r="O39" s="281" t="str">
        <v>EUEONEU3E40Y=ICAP</v>
      </c>
      <c r="P39" s="151">
        <v>4.8</v>
      </c>
      <c r="Q39" s="151">
        <v>9.8000000000000007</v>
      </c>
      <c r="R39" s="151">
        <f>_xll.qlMidSafe(P39,Q39)</f>
        <v>7.3000000000000007</v>
      </c>
      <c r="S39" s="151">
        <f t="shared" si="5"/>
        <v>5.0000000000000018</v>
      </c>
      <c r="T39" s="189"/>
      <c r="U39" s="150">
        <v>7.1999999999999993</v>
      </c>
      <c r="V39" s="190"/>
      <c r="W39" s="152">
        <v>7.3000000000000007</v>
      </c>
      <c r="X39" s="215" t="e">
        <f>_xll.qlSimpleQuoteSetValue(F39,ROUND(W39/10000,6),Trigger)</f>
        <v>#N/A</v>
      </c>
      <c r="Y39" s="193"/>
    </row>
    <row r="40" spans="1:25" ht="11.25" customHeight="1" x14ac:dyDescent="0.2">
      <c r="A40" s="69"/>
      <c r="B40" s="65" t="str">
        <f t="shared" si="0"/>
        <v>50Y</v>
      </c>
      <c r="C40" s="65" t="str">
        <f t="shared" si="1"/>
        <v>EON</v>
      </c>
      <c r="D40" s="65" t="str">
        <f t="shared" si="2"/>
        <v>3E</v>
      </c>
      <c r="E40" s="55" t="str">
        <f t="shared" ref="E40" si="6">IF(ISBLANK(C40),"#",Currency&amp;$C40&amp;$D40&amp;$B40&amp;QuoteSuffix)</f>
        <v>EUREON3E50Y_LCHQuote</v>
      </c>
      <c r="F40" s="55" t="str">
        <f>_xll.qlSimpleQuote(E40,,RateTickValue,Permanent,Trigger,ObjectOverwrite)</f>
        <v>EUREON3E50Y_LCHQuote#0003</v>
      </c>
      <c r="G40" s="59" t="str">
        <f>_xll.ohRangeRetrieveError(F40)</f>
        <v/>
      </c>
      <c r="H40" s="124"/>
      <c r="J40" s="192"/>
      <c r="K40" s="280" t="s">
        <v>24</v>
      </c>
      <c r="L40" s="280" t="s">
        <v>77</v>
      </c>
      <c r="M40" s="280" t="s">
        <v>67</v>
      </c>
      <c r="N40" s="213" t="str">
        <f t="shared" si="4"/>
        <v>EUEONEU3E50Y</v>
      </c>
      <c r="O40" s="281" t="str">
        <v>EUEONEU3E50Y=ICAP</v>
      </c>
      <c r="P40" s="151">
        <v>3.8</v>
      </c>
      <c r="Q40" s="151">
        <v>8.8000000000000007</v>
      </c>
      <c r="R40" s="151">
        <f>_xll.qlMidSafe(P40,Q40)</f>
        <v>6.3000000000000007</v>
      </c>
      <c r="S40" s="151">
        <f t="shared" si="5"/>
        <v>5.0000000000000018</v>
      </c>
      <c r="T40" s="189"/>
      <c r="U40" s="150">
        <v>6.3000000000000007</v>
      </c>
      <c r="V40" s="190"/>
      <c r="W40" s="152">
        <v>6.3000000000000007</v>
      </c>
      <c r="X40" s="215" t="e">
        <f>_xll.qlSimpleQuoteSetValue(F40,ROUND(W40/10000,6),Trigger)</f>
        <v>#N/A</v>
      </c>
      <c r="Y40" s="193"/>
    </row>
    <row r="41" spans="1:25" ht="11.25" customHeight="1" x14ac:dyDescent="0.2">
      <c r="A41" s="69"/>
      <c r="B41" s="67" t="str">
        <f t="shared" si="0"/>
        <v>60Y</v>
      </c>
      <c r="C41" s="67" t="str">
        <f t="shared" si="1"/>
        <v>EON</v>
      </c>
      <c r="D41" s="67" t="str">
        <f t="shared" si="2"/>
        <v>3E</v>
      </c>
      <c r="E41" s="58" t="str">
        <f t="shared" si="3"/>
        <v>EUREON3E60Y_LCHQuote</v>
      </c>
      <c r="F41" s="58" t="str">
        <f>_xll.qlSimpleQuote(E41,,RateTickValue,Permanent,Trigger,ObjectOverwrite)</f>
        <v>EUREON3E60Y_LCHQuote#0003</v>
      </c>
      <c r="G41" s="61" t="str">
        <f>_xll.ohRangeRetrieveError(F41)</f>
        <v/>
      </c>
      <c r="H41" s="124"/>
      <c r="J41" s="192"/>
      <c r="K41" s="282" t="s">
        <v>23</v>
      </c>
      <c r="L41" s="282" t="s">
        <v>77</v>
      </c>
      <c r="M41" s="282" t="s">
        <v>67</v>
      </c>
      <c r="N41" s="216" t="str">
        <f t="shared" si="4"/>
        <v>EUEONEU3E60Y</v>
      </c>
      <c r="O41" s="283" t="str">
        <v>EUEONEU3E60Y=ICAP</v>
      </c>
      <c r="P41" s="153">
        <v>3.2</v>
      </c>
      <c r="Q41" s="153">
        <v>8.1999999999999993</v>
      </c>
      <c r="R41" s="153">
        <f>_xll.qlMidSafe(P41,Q41)</f>
        <v>5.6999999999999993</v>
      </c>
      <c r="S41" s="153">
        <f t="shared" si="5"/>
        <v>4.9999999999999982</v>
      </c>
      <c r="T41" s="189"/>
      <c r="U41" s="159">
        <v>5.6999999999999993</v>
      </c>
      <c r="V41" s="278"/>
      <c r="W41" s="154">
        <v>5.6999999999999993</v>
      </c>
      <c r="X41" s="217" t="e">
        <f>_xll.qlSimpleQuoteSetValue(F41,ROUND(W41/10000,6),Trigger)</f>
        <v>#N/A</v>
      </c>
      <c r="Y41" s="193"/>
    </row>
    <row r="42" spans="1:25" ht="11.25" customHeight="1" x14ac:dyDescent="0.2">
      <c r="A42" s="129"/>
      <c r="B42" s="130"/>
      <c r="C42" s="130"/>
      <c r="D42" s="130"/>
      <c r="E42" s="130"/>
      <c r="F42" s="155"/>
      <c r="G42" s="155"/>
      <c r="H42" s="131"/>
      <c r="J42" s="231"/>
      <c r="K42" s="232"/>
      <c r="L42" s="232"/>
      <c r="M42" s="232"/>
      <c r="N42" s="232"/>
      <c r="O42" s="232"/>
      <c r="P42" s="232"/>
      <c r="Q42" s="232"/>
      <c r="R42" s="232"/>
      <c r="S42" s="232"/>
      <c r="T42" s="232"/>
      <c r="U42" s="232"/>
      <c r="V42" s="232"/>
      <c r="W42" s="232"/>
      <c r="X42" s="232"/>
      <c r="Y42" s="273"/>
    </row>
  </sheetData>
  <dataValidations count="2">
    <dataValidation type="list" allowBlank="1" showInputMessage="1" showErrorMessage="1" sqref="O42">
      <formula1>"FirstDerivative,SecondDerivative,Lagrange,NotAKnot,Periodic"</formula1>
    </dataValidation>
    <dataValidation type="list" showInputMessage="1" showErrorMessage="1" sqref="O2">
      <formula1>Contributors</formula1>
    </dataValidation>
  </dataValidation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54"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87"/>
      <c r="B1" s="54"/>
      <c r="C1" s="54"/>
      <c r="D1" s="54"/>
      <c r="E1" s="54"/>
      <c r="F1" s="88"/>
      <c r="G1" s="54"/>
      <c r="H1" s="86"/>
      <c r="J1" s="146" t="s">
        <v>167</v>
      </c>
      <c r="K1" s="147"/>
      <c r="L1" s="147"/>
      <c r="M1" s="147"/>
      <c r="N1" s="147"/>
      <c r="O1" s="147" t="str">
        <f>VLOOKUP(J1,AreaTable,2,FALSE)</f>
        <v>ICAP</v>
      </c>
      <c r="P1" s="147"/>
      <c r="Q1" s="147"/>
      <c r="R1" s="147"/>
      <c r="S1" s="191"/>
      <c r="T1" s="147"/>
      <c r="U1" s="147"/>
      <c r="V1" s="147"/>
      <c r="W1" s="147"/>
      <c r="X1" s="147"/>
      <c r="Y1" s="148"/>
    </row>
    <row r="2" spans="1:25" x14ac:dyDescent="0.2">
      <c r="A2" s="54"/>
      <c r="B2" s="54"/>
      <c r="C2" s="54"/>
      <c r="D2" s="54"/>
      <c r="E2" s="54"/>
      <c r="F2" s="88"/>
      <c r="G2" s="54"/>
      <c r="H2" s="86"/>
      <c r="J2" s="123"/>
      <c r="K2" s="29"/>
      <c r="L2" s="29"/>
      <c r="M2" s="29"/>
      <c r="N2" s="29"/>
      <c r="O2" s="106" t="s">
        <v>96</v>
      </c>
      <c r="P2" s="29"/>
      <c r="Q2" s="29"/>
      <c r="R2" s="29"/>
      <c r="S2" s="190"/>
      <c r="T2" s="29"/>
      <c r="U2" s="29"/>
      <c r="V2" s="29"/>
      <c r="W2" s="29"/>
      <c r="X2" s="107">
        <f>_xll.ohTrigger(X5:X41)</f>
        <v>6</v>
      </c>
      <c r="Y2" s="124"/>
    </row>
    <row r="3" spans="1:25" x14ac:dyDescent="0.2">
      <c r="A3" s="30"/>
      <c r="B3" s="54"/>
      <c r="C3" s="54"/>
      <c r="D3" s="54"/>
      <c r="E3" s="54"/>
      <c r="F3" s="88"/>
      <c r="G3" s="54"/>
      <c r="H3" s="86"/>
      <c r="J3" s="69"/>
      <c r="K3" s="29"/>
      <c r="L3" s="14"/>
      <c r="M3" s="14"/>
      <c r="N3" s="14"/>
      <c r="O3" s="14"/>
      <c r="P3" s="14"/>
      <c r="Q3" s="14"/>
      <c r="R3" s="14"/>
      <c r="S3" s="187"/>
      <c r="T3" s="29"/>
      <c r="U3" s="29"/>
      <c r="V3" s="29"/>
      <c r="W3" s="14"/>
      <c r="X3" s="30"/>
      <c r="Y3" s="145"/>
    </row>
    <row r="4" spans="1:25" ht="21" customHeight="1" x14ac:dyDescent="0.2">
      <c r="A4" s="69"/>
      <c r="B4" s="56" t="s">
        <v>20</v>
      </c>
      <c r="C4" s="56"/>
      <c r="D4" s="56"/>
      <c r="E4" s="57" t="s">
        <v>148</v>
      </c>
      <c r="F4" s="57" t="s">
        <v>160</v>
      </c>
      <c r="G4" s="60" t="s">
        <v>159</v>
      </c>
      <c r="H4" s="124"/>
      <c r="J4" s="69"/>
      <c r="K4" s="63"/>
      <c r="L4" s="60"/>
      <c r="M4" s="60"/>
      <c r="N4" s="60" t="s">
        <v>128</v>
      </c>
      <c r="O4" s="64" t="str">
        <f>_xll.RData(O5:O41,P4:Q4,,ReutersRtMode,,P5)</f>
        <v>Updated at 18:27:54</v>
      </c>
      <c r="P4" s="60" t="s">
        <v>108</v>
      </c>
      <c r="Q4" s="60" t="s">
        <v>88</v>
      </c>
      <c r="R4" s="62" t="s">
        <v>171</v>
      </c>
      <c r="S4" s="178" t="s">
        <v>157</v>
      </c>
      <c r="T4" s="25"/>
      <c r="U4" s="60" t="s">
        <v>106</v>
      </c>
      <c r="V4" s="29"/>
      <c r="W4" s="63" t="s">
        <v>105</v>
      </c>
      <c r="X4" s="60" t="s">
        <v>104</v>
      </c>
      <c r="Y4" s="145"/>
    </row>
    <row r="5" spans="1:25" ht="11.25" customHeight="1" x14ac:dyDescent="0.2">
      <c r="A5" s="69"/>
      <c r="B5" s="65" t="str">
        <f t="shared" ref="B5:B41" si="0">K5</f>
        <v>1Y</v>
      </c>
      <c r="C5" s="65" t="str">
        <f t="shared" ref="C5:C41" si="1">L5</f>
        <v>1E</v>
      </c>
      <c r="D5" s="65" t="str">
        <f t="shared" ref="D5:D41" si="2">M5</f>
        <v>6E</v>
      </c>
      <c r="E5" s="55" t="str">
        <f t="shared" ref="E5:E41" si="3">IF(ISBLANK(C5),"#",Currency&amp;$C5&amp;$D5&amp;$B5&amp;QuoteSuffix)</f>
        <v>EUR1E6E1Y_LCHQuote</v>
      </c>
      <c r="F5" s="55" t="str">
        <f>_xll.qlSimpleQuote(E5,,RateTickValue,Permanent,Trigger,ObjectOverwrite)</f>
        <v>EUR1E6E1Y_LCHQuote#0003</v>
      </c>
      <c r="G5" s="59" t="str">
        <f>_xll.ohRangeRetrieveError(F5)</f>
        <v/>
      </c>
      <c r="H5" s="124"/>
      <c r="J5" s="149"/>
      <c r="K5" s="135" t="s">
        <v>5</v>
      </c>
      <c r="L5" s="135" t="s">
        <v>62</v>
      </c>
      <c r="M5" s="135" t="s">
        <v>61</v>
      </c>
      <c r="N5" s="97" t="str">
        <f t="shared" ref="N5:N41" si="4">Currency&amp;$L5&amp;$M5&amp;$K5</f>
        <v>EUR1E6E1Y</v>
      </c>
      <c r="O5" s="92" t="str">
        <f t="array" ref="O5:O41">Instruments&amp;"="&amp;VLOOKUP(Contributor,ContributorTable,2,FALSE)</f>
        <v>EUR1E6E1Y=ICAP</v>
      </c>
      <c r="P5" s="151">
        <v>20.9</v>
      </c>
      <c r="Q5" s="151">
        <v>0</v>
      </c>
      <c r="R5" s="151">
        <f>_xll.qlMidEquivalent(P5,Q5)</f>
        <v>20.9</v>
      </c>
      <c r="S5" s="151">
        <f t="shared" ref="S5:S41" si="5">(R5-P5)*2</f>
        <v>0</v>
      </c>
      <c r="T5" s="25"/>
      <c r="U5" s="150">
        <v>19.600000000000001</v>
      </c>
      <c r="V5" s="29"/>
      <c r="W5" s="152">
        <f t="array" ref="W5:W41">QuoteLive</f>
        <v>20.9</v>
      </c>
      <c r="X5" s="93" t="e">
        <f>_xll.qlSimpleQuoteSetValue(F5,ROUND(W5/10000,6),Trigger)</f>
        <v>#N/A</v>
      </c>
      <c r="Y5" s="145"/>
    </row>
    <row r="6" spans="1:25" ht="11.25" customHeight="1" x14ac:dyDescent="0.2">
      <c r="A6" s="69"/>
      <c r="B6" s="65" t="str">
        <f t="shared" si="0"/>
        <v>15M</v>
      </c>
      <c r="C6" s="65" t="str">
        <f t="shared" si="1"/>
        <v>1E</v>
      </c>
      <c r="D6" s="65" t="str">
        <f t="shared" si="2"/>
        <v>6E</v>
      </c>
      <c r="E6" s="55" t="str">
        <f t="shared" si="3"/>
        <v>EUR1E6E15M_LCHQuote</v>
      </c>
      <c r="F6" s="55" t="str">
        <f>_xll.qlSimpleQuote(E6,,RateTickValue,Permanent,Trigger,ObjectOverwrite)</f>
        <v>EUR1E6E15M_LCHQuote#0003</v>
      </c>
      <c r="G6" s="59" t="str">
        <f>_xll.ohRangeRetrieveError(F6)</f>
        <v/>
      </c>
      <c r="H6" s="124"/>
      <c r="J6" s="149"/>
      <c r="K6" s="135" t="s">
        <v>65</v>
      </c>
      <c r="L6" s="135" t="s">
        <v>62</v>
      </c>
      <c r="M6" s="135" t="s">
        <v>61</v>
      </c>
      <c r="N6" s="97" t="str">
        <f t="shared" si="4"/>
        <v>EUR1E6E15M</v>
      </c>
      <c r="O6" s="92" t="str">
        <v>EUR1E6E15M=ICAP</v>
      </c>
      <c r="P6" s="151" t="s">
        <v>127</v>
      </c>
      <c r="Q6" s="151" t="s">
        <v>127</v>
      </c>
      <c r="R6" s="151" t="e">
        <f>_xll.qlMidEquivalent(P6,Q6)</f>
        <v>#NUM!</v>
      </c>
      <c r="S6" s="151" t="e">
        <f t="shared" si="5"/>
        <v>#NUM!</v>
      </c>
      <c r="T6" s="25"/>
      <c r="U6" s="150" t="e">
        <v>#NUM!</v>
      </c>
      <c r="V6" s="29"/>
      <c r="W6" s="152" t="e">
        <v>#NUM!</v>
      </c>
      <c r="X6" s="93">
        <f>_xll.qlSimpleQuoteSetValue(F6,ROUND(W6/10000,6),Trigger)</f>
        <v>0</v>
      </c>
      <c r="Y6" s="145"/>
    </row>
    <row r="7" spans="1:25" ht="11.25" customHeight="1" x14ac:dyDescent="0.2">
      <c r="A7" s="69"/>
      <c r="B7" s="65" t="str">
        <f t="shared" si="0"/>
        <v>18M</v>
      </c>
      <c r="C7" s="65" t="str">
        <f t="shared" si="1"/>
        <v>1E</v>
      </c>
      <c r="D7" s="65" t="str">
        <f t="shared" si="2"/>
        <v>6E</v>
      </c>
      <c r="E7" s="55" t="str">
        <f t="shared" si="3"/>
        <v>EUR1E6E18M_LCHQuote</v>
      </c>
      <c r="F7" s="55" t="str">
        <f>_xll.qlSimpleQuote(E7,,RateTickValue,Permanent,Trigger,ObjectOverwrite)</f>
        <v>EUR1E6E18M_LCHQuote#0003</v>
      </c>
      <c r="G7" s="59" t="str">
        <f>_xll.ohRangeRetrieveError(F7)</f>
        <v/>
      </c>
      <c r="H7" s="124"/>
      <c r="J7" s="149"/>
      <c r="K7" s="135" t="s">
        <v>64</v>
      </c>
      <c r="L7" s="135" t="s">
        <v>62</v>
      </c>
      <c r="M7" s="135" t="s">
        <v>61</v>
      </c>
      <c r="N7" s="97" t="str">
        <f t="shared" si="4"/>
        <v>EUR1E6E18M</v>
      </c>
      <c r="O7" s="92" t="str">
        <v>EUR1E6E18M=ICAP</v>
      </c>
      <c r="P7" s="151" t="s">
        <v>127</v>
      </c>
      <c r="Q7" s="151" t="s">
        <v>127</v>
      </c>
      <c r="R7" s="151" t="e">
        <f>_xll.qlMidEquivalent(P7,Q7)</f>
        <v>#NUM!</v>
      </c>
      <c r="S7" s="151" t="e">
        <f t="shared" si="5"/>
        <v>#NUM!</v>
      </c>
      <c r="T7" s="25"/>
      <c r="U7" s="150" t="e">
        <v>#NUM!</v>
      </c>
      <c r="V7" s="29"/>
      <c r="W7" s="152" t="e">
        <v>#NUM!</v>
      </c>
      <c r="X7" s="93">
        <f>_xll.qlSimpleQuoteSetValue(F7,ROUND(W7/10000,6),Trigger)</f>
        <v>0</v>
      </c>
      <c r="Y7" s="145"/>
    </row>
    <row r="8" spans="1:25" ht="11.25" customHeight="1" x14ac:dyDescent="0.2">
      <c r="A8" s="69"/>
      <c r="B8" s="65" t="str">
        <f t="shared" si="0"/>
        <v>21M</v>
      </c>
      <c r="C8" s="65" t="str">
        <f t="shared" si="1"/>
        <v>1E</v>
      </c>
      <c r="D8" s="65" t="str">
        <f t="shared" si="2"/>
        <v>6E</v>
      </c>
      <c r="E8" s="55" t="str">
        <f t="shared" si="3"/>
        <v>EUR1E6E21M_LCHQuote</v>
      </c>
      <c r="F8" s="55" t="str">
        <f>_xll.qlSimpleQuote(E8,,RateTickValue,Permanent,Trigger,ObjectOverwrite)</f>
        <v>EUR1E6E21M_LCHQuote#0003</v>
      </c>
      <c r="G8" s="59" t="str">
        <f>_xll.ohRangeRetrieveError(F8)</f>
        <v/>
      </c>
      <c r="H8" s="124"/>
      <c r="J8" s="149"/>
      <c r="K8" s="135" t="s">
        <v>63</v>
      </c>
      <c r="L8" s="135" t="s">
        <v>62</v>
      </c>
      <c r="M8" s="135" t="s">
        <v>61</v>
      </c>
      <c r="N8" s="97" t="str">
        <f t="shared" si="4"/>
        <v>EUR1E6E21M</v>
      </c>
      <c r="O8" s="92" t="str">
        <v>EUR1E6E21M=ICAP</v>
      </c>
      <c r="P8" s="151" t="s">
        <v>127</v>
      </c>
      <c r="Q8" s="151" t="s">
        <v>127</v>
      </c>
      <c r="R8" s="151" t="e">
        <f>_xll.qlMidEquivalent(P8,Q8)</f>
        <v>#NUM!</v>
      </c>
      <c r="S8" s="151" t="e">
        <f t="shared" si="5"/>
        <v>#NUM!</v>
      </c>
      <c r="T8" s="25"/>
      <c r="U8" s="150" t="e">
        <v>#NUM!</v>
      </c>
      <c r="V8" s="29"/>
      <c r="W8" s="152" t="e">
        <v>#NUM!</v>
      </c>
      <c r="X8" s="93">
        <f>_xll.qlSimpleQuoteSetValue(F8,ROUND(W8/10000,6),Trigger)</f>
        <v>0</v>
      </c>
      <c r="Y8" s="145"/>
    </row>
    <row r="9" spans="1:25" ht="11.25" customHeight="1" x14ac:dyDescent="0.2">
      <c r="A9" s="69"/>
      <c r="B9" s="65" t="str">
        <f t="shared" si="0"/>
        <v>2Y</v>
      </c>
      <c r="C9" s="65" t="str">
        <f t="shared" si="1"/>
        <v>1E</v>
      </c>
      <c r="D9" s="65" t="str">
        <f t="shared" si="2"/>
        <v>6E</v>
      </c>
      <c r="E9" s="55" t="str">
        <f t="shared" si="3"/>
        <v>EUR1E6E2Y_LCHQuote</v>
      </c>
      <c r="F9" s="55" t="str">
        <f>_xll.qlSimpleQuote(E9,,RateTickValue,Permanent,Trigger,ObjectOverwrite)</f>
        <v>EUR1E6E2Y_LCHQuote#0003</v>
      </c>
      <c r="G9" s="59" t="str">
        <f>_xll.ohRangeRetrieveError(F9)</f>
        <v/>
      </c>
      <c r="H9" s="124"/>
      <c r="J9" s="69"/>
      <c r="K9" s="135" t="s">
        <v>55</v>
      </c>
      <c r="L9" s="135" t="s">
        <v>62</v>
      </c>
      <c r="M9" s="135" t="s">
        <v>61</v>
      </c>
      <c r="N9" s="97" t="str">
        <f t="shared" si="4"/>
        <v>EUR1E6E2Y</v>
      </c>
      <c r="O9" s="92" t="str">
        <v>EUR1E6E2Y=ICAP</v>
      </c>
      <c r="P9" s="151">
        <v>19.8</v>
      </c>
      <c r="Q9" s="151">
        <v>0</v>
      </c>
      <c r="R9" s="151">
        <f>_xll.qlMidEquivalent(P9,Q9)</f>
        <v>19.8</v>
      </c>
      <c r="S9" s="151">
        <f t="shared" si="5"/>
        <v>0</v>
      </c>
      <c r="T9" s="25"/>
      <c r="U9" s="150">
        <v>18.899999999999999</v>
      </c>
      <c r="V9" s="29"/>
      <c r="W9" s="152">
        <v>19.8</v>
      </c>
      <c r="X9" s="93" t="e">
        <f>_xll.qlSimpleQuoteSetValue(F9,ROUND(W9/10000,6),Trigger)</f>
        <v>#N/A</v>
      </c>
      <c r="Y9" s="145"/>
    </row>
    <row r="10" spans="1:25" ht="11.25" customHeight="1" x14ac:dyDescent="0.2">
      <c r="A10" s="69"/>
      <c r="B10" s="65" t="str">
        <f t="shared" si="0"/>
        <v>3Y</v>
      </c>
      <c r="C10" s="65" t="str">
        <f t="shared" si="1"/>
        <v>1E</v>
      </c>
      <c r="D10" s="65" t="str">
        <f t="shared" si="2"/>
        <v>6E</v>
      </c>
      <c r="E10" s="55" t="str">
        <f t="shared" si="3"/>
        <v>EUR1E6E3Y_LCHQuote</v>
      </c>
      <c r="F10" s="55" t="str">
        <f>_xll.qlSimpleQuote(E10,,RateTickValue,Permanent,Trigger,ObjectOverwrite)</f>
        <v>EUR1E6E3Y_LCHQuote#0003</v>
      </c>
      <c r="G10" s="59" t="str">
        <f>_xll.ohRangeRetrieveError(F10)</f>
        <v/>
      </c>
      <c r="H10" s="124"/>
      <c r="J10" s="69"/>
      <c r="K10" s="135" t="s">
        <v>54</v>
      </c>
      <c r="L10" s="135" t="s">
        <v>62</v>
      </c>
      <c r="M10" s="135" t="s">
        <v>61</v>
      </c>
      <c r="N10" s="97" t="str">
        <f t="shared" si="4"/>
        <v>EUR1E6E3Y</v>
      </c>
      <c r="O10" s="92" t="str">
        <v>EUR1E6E3Y=ICAP</v>
      </c>
      <c r="P10" s="151">
        <v>20.5</v>
      </c>
      <c r="Q10" s="151">
        <v>0</v>
      </c>
      <c r="R10" s="151">
        <f>_xll.qlMidEquivalent(P10,Q10)</f>
        <v>20.5</v>
      </c>
      <c r="S10" s="151">
        <f t="shared" si="5"/>
        <v>0</v>
      </c>
      <c r="T10" s="25"/>
      <c r="U10" s="150">
        <v>19.399999999999999</v>
      </c>
      <c r="V10" s="29"/>
      <c r="W10" s="152">
        <v>20.5</v>
      </c>
      <c r="X10" s="93" t="e">
        <f>_xll.qlSimpleQuoteSetValue(F10,ROUND(W10/10000,6),Trigger)</f>
        <v>#N/A</v>
      </c>
      <c r="Y10" s="145"/>
    </row>
    <row r="11" spans="1:25" ht="11.25" customHeight="1" x14ac:dyDescent="0.2">
      <c r="A11" s="69"/>
      <c r="B11" s="65" t="str">
        <f t="shared" si="0"/>
        <v>4Y</v>
      </c>
      <c r="C11" s="65" t="str">
        <f t="shared" si="1"/>
        <v>1E</v>
      </c>
      <c r="D11" s="65" t="str">
        <f t="shared" si="2"/>
        <v>6E</v>
      </c>
      <c r="E11" s="55" t="str">
        <f t="shared" si="3"/>
        <v>EUR1E6E4Y_LCHQuote</v>
      </c>
      <c r="F11" s="55" t="str">
        <f>_xll.qlSimpleQuote(E11,,RateTickValue,Permanent,Trigger,ObjectOverwrite)</f>
        <v>EUR1E6E4Y_LCHQuote#0003</v>
      </c>
      <c r="G11" s="59" t="str">
        <f>_xll.ohRangeRetrieveError(F11)</f>
        <v/>
      </c>
      <c r="H11" s="124"/>
      <c r="J11" s="69"/>
      <c r="K11" s="135" t="s">
        <v>53</v>
      </c>
      <c r="L11" s="135" t="s">
        <v>62</v>
      </c>
      <c r="M11" s="135" t="s">
        <v>61</v>
      </c>
      <c r="N11" s="97" t="str">
        <f t="shared" si="4"/>
        <v>EUR1E6E4Y</v>
      </c>
      <c r="O11" s="92" t="str">
        <v>EUR1E6E4Y=ICAP</v>
      </c>
      <c r="P11" s="151">
        <v>21.3</v>
      </c>
      <c r="Q11" s="151">
        <v>0</v>
      </c>
      <c r="R11" s="151">
        <f>_xll.qlMidEquivalent(P11,Q11)</f>
        <v>21.3</v>
      </c>
      <c r="S11" s="151">
        <f t="shared" si="5"/>
        <v>0</v>
      </c>
      <c r="T11" s="25"/>
      <c r="U11" s="150">
        <v>20.100000000000001</v>
      </c>
      <c r="V11" s="29"/>
      <c r="W11" s="152">
        <v>21.3</v>
      </c>
      <c r="X11" s="93" t="e">
        <f>_xll.qlSimpleQuoteSetValue(F11,ROUND(W11/10000,6),Trigger)</f>
        <v>#N/A</v>
      </c>
      <c r="Y11" s="145"/>
    </row>
    <row r="12" spans="1:25" x14ac:dyDescent="0.2">
      <c r="A12" s="69"/>
      <c r="B12" s="65" t="str">
        <f t="shared" si="0"/>
        <v>5Y</v>
      </c>
      <c r="C12" s="65" t="str">
        <f t="shared" si="1"/>
        <v>1E</v>
      </c>
      <c r="D12" s="65" t="str">
        <f t="shared" si="2"/>
        <v>6E</v>
      </c>
      <c r="E12" s="55" t="str">
        <f t="shared" si="3"/>
        <v>EUR1E6E5Y_LCHQuote</v>
      </c>
      <c r="F12" s="55" t="str">
        <f>_xll.qlSimpleQuote(E12,,RateTickValue,Permanent,Trigger,ObjectOverwrite)</f>
        <v>EUR1E6E5Y_LCHQuote#0003</v>
      </c>
      <c r="G12" s="59" t="str">
        <f>_xll.ohRangeRetrieveError(F12)</f>
        <v/>
      </c>
      <c r="H12" s="124"/>
      <c r="J12" s="69"/>
      <c r="K12" s="135" t="s">
        <v>52</v>
      </c>
      <c r="L12" s="135" t="s">
        <v>62</v>
      </c>
      <c r="M12" s="135" t="s">
        <v>61</v>
      </c>
      <c r="N12" s="97" t="str">
        <f t="shared" si="4"/>
        <v>EUR1E6E5Y</v>
      </c>
      <c r="O12" s="92" t="str">
        <v>EUR1E6E5Y=ICAP</v>
      </c>
      <c r="P12" s="151">
        <v>21.7</v>
      </c>
      <c r="Q12" s="151">
        <v>0</v>
      </c>
      <c r="R12" s="151">
        <f>_xll.qlMidEquivalent(P12,Q12)</f>
        <v>21.7</v>
      </c>
      <c r="S12" s="151">
        <f t="shared" si="5"/>
        <v>0</v>
      </c>
      <c r="T12" s="25"/>
      <c r="U12" s="150">
        <v>20.5</v>
      </c>
      <c r="V12" s="29"/>
      <c r="W12" s="152">
        <v>21.7</v>
      </c>
      <c r="X12" s="93" t="e">
        <f>_xll.qlSimpleQuoteSetValue(F12,ROUND(W12/10000,6),Trigger)</f>
        <v>#N/A</v>
      </c>
      <c r="Y12" s="145"/>
    </row>
    <row r="13" spans="1:25" x14ac:dyDescent="0.2">
      <c r="A13" s="69"/>
      <c r="B13" s="65" t="str">
        <f t="shared" si="0"/>
        <v>6Y</v>
      </c>
      <c r="C13" s="65" t="str">
        <f t="shared" si="1"/>
        <v>1E</v>
      </c>
      <c r="D13" s="65" t="str">
        <f t="shared" si="2"/>
        <v>6E</v>
      </c>
      <c r="E13" s="55" t="str">
        <f t="shared" si="3"/>
        <v>EUR1E6E6Y_LCHQuote</v>
      </c>
      <c r="F13" s="55" t="str">
        <f>_xll.qlSimpleQuote(E13,,RateTickValue,Permanent,Trigger,ObjectOverwrite)</f>
        <v>EUR1E6E6Y_LCHQuote#0003</v>
      </c>
      <c r="G13" s="59" t="str">
        <f>_xll.ohRangeRetrieveError(F13)</f>
        <v/>
      </c>
      <c r="H13" s="124"/>
      <c r="J13" s="69"/>
      <c r="K13" s="135" t="s">
        <v>51</v>
      </c>
      <c r="L13" s="135" t="s">
        <v>62</v>
      </c>
      <c r="M13" s="135" t="s">
        <v>61</v>
      </c>
      <c r="N13" s="97" t="str">
        <f t="shared" si="4"/>
        <v>EUR1E6E6Y</v>
      </c>
      <c r="O13" s="92" t="str">
        <v>EUR1E6E6Y=ICAP</v>
      </c>
      <c r="P13" s="151">
        <v>21.6</v>
      </c>
      <c r="Q13" s="151">
        <v>0</v>
      </c>
      <c r="R13" s="151">
        <f>_xll.qlMidEquivalent(P13,Q13)</f>
        <v>21.6</v>
      </c>
      <c r="S13" s="151">
        <f t="shared" si="5"/>
        <v>0</v>
      </c>
      <c r="T13" s="25"/>
      <c r="U13" s="150">
        <v>20.399999999999999</v>
      </c>
      <c r="V13" s="29"/>
      <c r="W13" s="152">
        <v>21.6</v>
      </c>
      <c r="X13" s="93" t="e">
        <f>_xll.qlSimpleQuoteSetValue(F13,ROUND(W13/10000,6),Trigger)</f>
        <v>#N/A</v>
      </c>
      <c r="Y13" s="145"/>
    </row>
    <row r="14" spans="1:25" x14ac:dyDescent="0.2">
      <c r="A14" s="69"/>
      <c r="B14" s="65" t="str">
        <f t="shared" si="0"/>
        <v>7Y</v>
      </c>
      <c r="C14" s="65" t="str">
        <f t="shared" si="1"/>
        <v>1E</v>
      </c>
      <c r="D14" s="65" t="str">
        <f t="shared" si="2"/>
        <v>6E</v>
      </c>
      <c r="E14" s="55" t="str">
        <f t="shared" si="3"/>
        <v>EUR1E6E7Y_LCHQuote</v>
      </c>
      <c r="F14" s="55" t="str">
        <f>_xll.qlSimpleQuote(E14,,RateTickValue,Permanent,Trigger,ObjectOverwrite)</f>
        <v>EUR1E6E7Y_LCHQuote#0003</v>
      </c>
      <c r="G14" s="59" t="str">
        <f>_xll.ohRangeRetrieveError(F14)</f>
        <v/>
      </c>
      <c r="H14" s="124"/>
      <c r="J14" s="69"/>
      <c r="K14" s="135" t="s">
        <v>50</v>
      </c>
      <c r="L14" s="135" t="s">
        <v>62</v>
      </c>
      <c r="M14" s="135" t="s">
        <v>61</v>
      </c>
      <c r="N14" s="97" t="str">
        <f t="shared" si="4"/>
        <v>EUR1E6E7Y</v>
      </c>
      <c r="O14" s="92" t="str">
        <v>EUR1E6E7Y=ICAP</v>
      </c>
      <c r="P14" s="151">
        <v>21.1</v>
      </c>
      <c r="Q14" s="151">
        <v>0</v>
      </c>
      <c r="R14" s="151">
        <f>_xll.qlMidEquivalent(P14,Q14)</f>
        <v>21.1</v>
      </c>
      <c r="S14" s="151">
        <f t="shared" si="5"/>
        <v>0</v>
      </c>
      <c r="T14" s="25"/>
      <c r="U14" s="150">
        <v>20</v>
      </c>
      <c r="V14" s="29"/>
      <c r="W14" s="152">
        <v>21.1</v>
      </c>
      <c r="X14" s="93" t="e">
        <f>_xll.qlSimpleQuoteSetValue(F14,ROUND(W14/10000,6),Trigger)</f>
        <v>#N/A</v>
      </c>
      <c r="Y14" s="145"/>
    </row>
    <row r="15" spans="1:25" x14ac:dyDescent="0.2">
      <c r="A15" s="69"/>
      <c r="B15" s="65" t="str">
        <f t="shared" si="0"/>
        <v>8Y</v>
      </c>
      <c r="C15" s="65" t="str">
        <f t="shared" si="1"/>
        <v>1E</v>
      </c>
      <c r="D15" s="65" t="str">
        <f t="shared" si="2"/>
        <v>6E</v>
      </c>
      <c r="E15" s="55" t="str">
        <f t="shared" si="3"/>
        <v>EUR1E6E8Y_LCHQuote</v>
      </c>
      <c r="F15" s="55" t="str">
        <f>_xll.qlSimpleQuote(E15,,RateTickValue,Permanent,Trigger,ObjectOverwrite)</f>
        <v>EUR1E6E8Y_LCHQuote#0003</v>
      </c>
      <c r="G15" s="59" t="str">
        <f>_xll.ohRangeRetrieveError(F15)</f>
        <v/>
      </c>
      <c r="H15" s="124"/>
      <c r="J15" s="69"/>
      <c r="K15" s="135" t="s">
        <v>49</v>
      </c>
      <c r="L15" s="135" t="s">
        <v>62</v>
      </c>
      <c r="M15" s="135" t="s">
        <v>61</v>
      </c>
      <c r="N15" s="97" t="str">
        <f t="shared" si="4"/>
        <v>EUR1E6E8Y</v>
      </c>
      <c r="O15" s="92" t="str">
        <v>EUR1E6E8Y=ICAP</v>
      </c>
      <c r="P15" s="151">
        <v>20.5</v>
      </c>
      <c r="Q15" s="151">
        <v>0</v>
      </c>
      <c r="R15" s="151">
        <f>_xll.qlMidEquivalent(P15,Q15)</f>
        <v>20.5</v>
      </c>
      <c r="S15" s="151">
        <f t="shared" si="5"/>
        <v>0</v>
      </c>
      <c r="T15" s="25"/>
      <c r="U15" s="150">
        <v>19.399999999999999</v>
      </c>
      <c r="V15" s="29"/>
      <c r="W15" s="152">
        <v>20.5</v>
      </c>
      <c r="X15" s="93" t="e">
        <f>_xll.qlSimpleQuoteSetValue(F15,ROUND(W15/10000,6),Trigger)</f>
        <v>#N/A</v>
      </c>
      <c r="Y15" s="145"/>
    </row>
    <row r="16" spans="1:25" x14ac:dyDescent="0.2">
      <c r="A16" s="69"/>
      <c r="B16" s="65" t="str">
        <f t="shared" si="0"/>
        <v>9Y</v>
      </c>
      <c r="C16" s="65" t="str">
        <f t="shared" si="1"/>
        <v>1E</v>
      </c>
      <c r="D16" s="65" t="str">
        <f t="shared" si="2"/>
        <v>6E</v>
      </c>
      <c r="E16" s="55" t="str">
        <f t="shared" si="3"/>
        <v>EUR1E6E9Y_LCHQuote</v>
      </c>
      <c r="F16" s="55" t="str">
        <f>_xll.qlSimpleQuote(E16,,RateTickValue,Permanent,Trigger,ObjectOverwrite)</f>
        <v>EUR1E6E9Y_LCHQuote#0003</v>
      </c>
      <c r="G16" s="59" t="str">
        <f>_xll.ohRangeRetrieveError(F16)</f>
        <v/>
      </c>
      <c r="H16" s="124"/>
      <c r="J16" s="69"/>
      <c r="K16" s="135" t="s">
        <v>48</v>
      </c>
      <c r="L16" s="135" t="s">
        <v>62</v>
      </c>
      <c r="M16" s="135" t="s">
        <v>61</v>
      </c>
      <c r="N16" s="97" t="str">
        <f t="shared" si="4"/>
        <v>EUR1E6E9Y</v>
      </c>
      <c r="O16" s="92" t="str">
        <v>EUR1E6E9Y=ICAP</v>
      </c>
      <c r="P16" s="151">
        <v>19.899999999999999</v>
      </c>
      <c r="Q16" s="151">
        <v>0</v>
      </c>
      <c r="R16" s="151">
        <f>_xll.qlMidEquivalent(P16,Q16)</f>
        <v>19.899999999999999</v>
      </c>
      <c r="S16" s="151">
        <f t="shared" si="5"/>
        <v>0</v>
      </c>
      <c r="T16" s="25"/>
      <c r="U16" s="150">
        <v>18.7</v>
      </c>
      <c r="V16" s="29"/>
      <c r="W16" s="152">
        <v>19.899999999999999</v>
      </c>
      <c r="X16" s="93" t="e">
        <f>_xll.qlSimpleQuoteSetValue(F16,ROUND(W16/10000,6),Trigger)</f>
        <v>#N/A</v>
      </c>
      <c r="Y16" s="145"/>
    </row>
    <row r="17" spans="1:25" x14ac:dyDescent="0.2">
      <c r="A17" s="69"/>
      <c r="B17" s="65" t="str">
        <f t="shared" si="0"/>
        <v>10Y</v>
      </c>
      <c r="C17" s="65" t="str">
        <f t="shared" si="1"/>
        <v>1E</v>
      </c>
      <c r="D17" s="65" t="str">
        <f t="shared" si="2"/>
        <v>6E</v>
      </c>
      <c r="E17" s="55" t="str">
        <f t="shared" si="3"/>
        <v>EUR1E6E10Y_LCHQuote</v>
      </c>
      <c r="F17" s="55" t="str">
        <f>_xll.qlSimpleQuote(E17,,RateTickValue,Permanent,Trigger,ObjectOverwrite)</f>
        <v>EUR1E6E10Y_LCHQuote#0003</v>
      </c>
      <c r="G17" s="59" t="str">
        <f>_xll.ohRangeRetrieveError(F17)</f>
        <v/>
      </c>
      <c r="H17" s="124"/>
      <c r="J17" s="69"/>
      <c r="K17" s="135" t="s">
        <v>47</v>
      </c>
      <c r="L17" s="135" t="s">
        <v>62</v>
      </c>
      <c r="M17" s="135" t="s">
        <v>61</v>
      </c>
      <c r="N17" s="97" t="str">
        <f t="shared" si="4"/>
        <v>EUR1E6E10Y</v>
      </c>
      <c r="O17" s="92" t="str">
        <v>EUR1E6E10Y=ICAP</v>
      </c>
      <c r="P17" s="151">
        <v>19.2</v>
      </c>
      <c r="Q17" s="151">
        <v>0</v>
      </c>
      <c r="R17" s="151">
        <f>_xll.qlMidEquivalent(P17,Q17)</f>
        <v>19.2</v>
      </c>
      <c r="S17" s="151">
        <f t="shared" si="5"/>
        <v>0</v>
      </c>
      <c r="T17" s="25"/>
      <c r="U17" s="150">
        <v>17.899999999999999</v>
      </c>
      <c r="V17" s="29"/>
      <c r="W17" s="152">
        <v>19.2</v>
      </c>
      <c r="X17" s="93" t="e">
        <f>_xll.qlSimpleQuoteSetValue(F17,ROUND(W17/10000,6),Trigger)</f>
        <v>#N/A</v>
      </c>
      <c r="Y17" s="145"/>
    </row>
    <row r="18" spans="1:25" x14ac:dyDescent="0.2">
      <c r="A18" s="69"/>
      <c r="B18" s="65" t="str">
        <f t="shared" si="0"/>
        <v>11Y</v>
      </c>
      <c r="C18" s="65" t="str">
        <f t="shared" si="1"/>
        <v>1E</v>
      </c>
      <c r="D18" s="65" t="str">
        <f t="shared" si="2"/>
        <v>6E</v>
      </c>
      <c r="E18" s="55" t="str">
        <f t="shared" si="3"/>
        <v>EUR1E6E11Y_LCHQuote</v>
      </c>
      <c r="F18" s="55" t="str">
        <f>_xll.qlSimpleQuote(E18,,RateTickValue,Permanent,Trigger,ObjectOverwrite)</f>
        <v>EUR1E6E11Y_LCHQuote#0003</v>
      </c>
      <c r="G18" s="59" t="str">
        <f>_xll.ohRangeRetrieveError(F18)</f>
        <v/>
      </c>
      <c r="H18" s="124"/>
      <c r="J18" s="69"/>
      <c r="K18" s="135" t="s">
        <v>46</v>
      </c>
      <c r="L18" s="135" t="s">
        <v>62</v>
      </c>
      <c r="M18" s="135" t="s">
        <v>61</v>
      </c>
      <c r="N18" s="97" t="str">
        <f t="shared" si="4"/>
        <v>EUR1E6E11Y</v>
      </c>
      <c r="O18" s="92" t="str">
        <v>EUR1E6E11Y=ICAP</v>
      </c>
      <c r="P18" s="151">
        <v>18.399999999999999</v>
      </c>
      <c r="Q18" s="151">
        <v>0</v>
      </c>
      <c r="R18" s="151">
        <f>_xll.qlMidEquivalent(P18,Q18)</f>
        <v>18.399999999999999</v>
      </c>
      <c r="S18" s="151">
        <f t="shared" si="5"/>
        <v>0</v>
      </c>
      <c r="T18" s="25"/>
      <c r="U18" s="150">
        <v>17.3</v>
      </c>
      <c r="V18" s="29"/>
      <c r="W18" s="152">
        <v>18.399999999999999</v>
      </c>
      <c r="X18" s="93" t="e">
        <f>_xll.qlSimpleQuoteSetValue(F18,ROUND(W18/10000,6),Trigger)</f>
        <v>#N/A</v>
      </c>
      <c r="Y18" s="145"/>
    </row>
    <row r="19" spans="1:25" x14ac:dyDescent="0.2">
      <c r="A19" s="69"/>
      <c r="B19" s="65" t="str">
        <f t="shared" si="0"/>
        <v>12Y</v>
      </c>
      <c r="C19" s="65" t="str">
        <f t="shared" si="1"/>
        <v>1E</v>
      </c>
      <c r="D19" s="65" t="str">
        <f t="shared" si="2"/>
        <v>6E</v>
      </c>
      <c r="E19" s="55" t="str">
        <f t="shared" si="3"/>
        <v>EUR1E6E12Y_LCHQuote</v>
      </c>
      <c r="F19" s="55" t="str">
        <f>_xll.qlSimpleQuote(E19,,RateTickValue,Permanent,Trigger,ObjectOverwrite)</f>
        <v>EUR1E6E12Y_LCHQuote#0003</v>
      </c>
      <c r="G19" s="59" t="str">
        <f>_xll.ohRangeRetrieveError(F19)</f>
        <v/>
      </c>
      <c r="H19" s="124"/>
      <c r="J19" s="69"/>
      <c r="K19" s="135" t="s">
        <v>45</v>
      </c>
      <c r="L19" s="135" t="s">
        <v>62</v>
      </c>
      <c r="M19" s="135" t="s">
        <v>61</v>
      </c>
      <c r="N19" s="97" t="str">
        <f t="shared" si="4"/>
        <v>EUR1E6E12Y</v>
      </c>
      <c r="O19" s="92" t="str">
        <v>EUR1E6E12Y=ICAP</v>
      </c>
      <c r="P19" s="151">
        <v>17.8</v>
      </c>
      <c r="Q19" s="151">
        <v>0</v>
      </c>
      <c r="R19" s="151">
        <f>_xll.qlMidEquivalent(P19,Q19)</f>
        <v>17.8</v>
      </c>
      <c r="S19" s="151">
        <f t="shared" si="5"/>
        <v>0</v>
      </c>
      <c r="T19" s="25"/>
      <c r="U19" s="150">
        <v>16.8</v>
      </c>
      <c r="V19" s="29"/>
      <c r="W19" s="152">
        <v>17.8</v>
      </c>
      <c r="X19" s="93" t="e">
        <f>_xll.qlSimpleQuoteSetValue(F19,ROUND(W19/10000,6),Trigger)</f>
        <v>#N/A</v>
      </c>
      <c r="Y19" s="145"/>
    </row>
    <row r="20" spans="1:25" x14ac:dyDescent="0.2">
      <c r="A20" s="69"/>
      <c r="B20" s="65" t="str">
        <f t="shared" si="0"/>
        <v>13Y</v>
      </c>
      <c r="C20" s="65" t="str">
        <f t="shared" si="1"/>
        <v>1E</v>
      </c>
      <c r="D20" s="65" t="str">
        <f t="shared" si="2"/>
        <v>6E</v>
      </c>
      <c r="E20" s="55" t="str">
        <f t="shared" si="3"/>
        <v>EUR1E6E13Y_LCHQuote</v>
      </c>
      <c r="F20" s="55" t="str">
        <f>_xll.qlSimpleQuote(E20,,RateTickValue,Permanent,Trigger,ObjectOverwrite)</f>
        <v>EUR1E6E13Y_LCHQuote#0003</v>
      </c>
      <c r="G20" s="59" t="str">
        <f>_xll.ohRangeRetrieveError(F20)</f>
        <v/>
      </c>
      <c r="H20" s="124"/>
      <c r="J20" s="69"/>
      <c r="K20" s="135" t="s">
        <v>44</v>
      </c>
      <c r="L20" s="135" t="s">
        <v>62</v>
      </c>
      <c r="M20" s="135" t="s">
        <v>61</v>
      </c>
      <c r="N20" s="97" t="str">
        <f t="shared" si="4"/>
        <v>EUR1E6E13Y</v>
      </c>
      <c r="O20" s="92" t="str">
        <v>EUR1E6E13Y=ICAP</v>
      </c>
      <c r="P20" s="151" t="s">
        <v>127</v>
      </c>
      <c r="Q20" s="151" t="s">
        <v>127</v>
      </c>
      <c r="R20" s="151" t="e">
        <f>_xll.qlMidEquivalent(P20,Q20)</f>
        <v>#NUM!</v>
      </c>
      <c r="S20" s="151" t="e">
        <f t="shared" si="5"/>
        <v>#NUM!</v>
      </c>
      <c r="T20" s="25"/>
      <c r="U20" s="150" t="e">
        <v>#NUM!</v>
      </c>
      <c r="V20" s="29"/>
      <c r="W20" s="152" t="e">
        <v>#NUM!</v>
      </c>
      <c r="X20" s="93">
        <f>_xll.qlSimpleQuoteSetValue(F20,ROUND(W20/10000,6),Trigger)</f>
        <v>0</v>
      </c>
      <c r="Y20" s="145"/>
    </row>
    <row r="21" spans="1:25" x14ac:dyDescent="0.2">
      <c r="A21" s="69"/>
      <c r="B21" s="65" t="str">
        <f t="shared" si="0"/>
        <v>14Y</v>
      </c>
      <c r="C21" s="65" t="str">
        <f t="shared" si="1"/>
        <v>1E</v>
      </c>
      <c r="D21" s="65" t="str">
        <f t="shared" si="2"/>
        <v>6E</v>
      </c>
      <c r="E21" s="55" t="str">
        <f t="shared" si="3"/>
        <v>EUR1E6E14Y_LCHQuote</v>
      </c>
      <c r="F21" s="55" t="str">
        <f>_xll.qlSimpleQuote(E21,,RateTickValue,Permanent,Trigger,ObjectOverwrite)</f>
        <v>EUR1E6E14Y_LCHQuote#0003</v>
      </c>
      <c r="G21" s="59" t="str">
        <f>_xll.ohRangeRetrieveError(F21)</f>
        <v/>
      </c>
      <c r="H21" s="124"/>
      <c r="J21" s="69"/>
      <c r="K21" s="135" t="s">
        <v>43</v>
      </c>
      <c r="L21" s="135" t="s">
        <v>62</v>
      </c>
      <c r="M21" s="135" t="s">
        <v>61</v>
      </c>
      <c r="N21" s="97" t="str">
        <f t="shared" si="4"/>
        <v>EUR1E6E14Y</v>
      </c>
      <c r="O21" s="92" t="str">
        <v>EUR1E6E14Y=ICAP</v>
      </c>
      <c r="P21" s="151" t="s">
        <v>127</v>
      </c>
      <c r="Q21" s="151" t="s">
        <v>127</v>
      </c>
      <c r="R21" s="151" t="e">
        <f>_xll.qlMidEquivalent(P21,Q21)</f>
        <v>#NUM!</v>
      </c>
      <c r="S21" s="151" t="e">
        <f t="shared" si="5"/>
        <v>#NUM!</v>
      </c>
      <c r="T21" s="25"/>
      <c r="U21" s="150" t="e">
        <v>#NUM!</v>
      </c>
      <c r="V21" s="29"/>
      <c r="W21" s="152" t="e">
        <v>#NUM!</v>
      </c>
      <c r="X21" s="93">
        <f>_xll.qlSimpleQuoteSetValue(F21,ROUND(W21/10000,6),Trigger)</f>
        <v>0</v>
      </c>
      <c r="Y21" s="145"/>
    </row>
    <row r="22" spans="1:25" x14ac:dyDescent="0.2">
      <c r="A22" s="69"/>
      <c r="B22" s="65" t="str">
        <f t="shared" si="0"/>
        <v>15Y</v>
      </c>
      <c r="C22" s="65" t="str">
        <f t="shared" si="1"/>
        <v>1E</v>
      </c>
      <c r="D22" s="65" t="str">
        <f t="shared" si="2"/>
        <v>6E</v>
      </c>
      <c r="E22" s="55" t="str">
        <f t="shared" si="3"/>
        <v>EUR1E6E15Y_LCHQuote</v>
      </c>
      <c r="F22" s="55" t="str">
        <f>_xll.qlSimpleQuote(E22,,RateTickValue,Permanent,Trigger,ObjectOverwrite)</f>
        <v>EUR1E6E15Y_LCHQuote#0003</v>
      </c>
      <c r="G22" s="59" t="str">
        <f>_xll.ohRangeRetrieveError(F22)</f>
        <v/>
      </c>
      <c r="H22" s="124"/>
      <c r="J22" s="69"/>
      <c r="K22" s="135" t="s">
        <v>42</v>
      </c>
      <c r="L22" s="135" t="s">
        <v>62</v>
      </c>
      <c r="M22" s="135" t="s">
        <v>61</v>
      </c>
      <c r="N22" s="97" t="str">
        <f t="shared" si="4"/>
        <v>EUR1E6E15Y</v>
      </c>
      <c r="O22" s="92" t="str">
        <v>EUR1E6E15Y=ICAP</v>
      </c>
      <c r="P22" s="151">
        <v>15.9</v>
      </c>
      <c r="Q22" s="151">
        <v>0</v>
      </c>
      <c r="R22" s="151">
        <f>_xll.qlMidEquivalent(P22,Q22)</f>
        <v>15.9</v>
      </c>
      <c r="S22" s="151">
        <f t="shared" si="5"/>
        <v>0</v>
      </c>
      <c r="T22" s="25"/>
      <c r="U22" s="150">
        <v>15.1</v>
      </c>
      <c r="V22" s="29"/>
      <c r="W22" s="152">
        <v>15.9</v>
      </c>
      <c r="X22" s="93" t="e">
        <f>_xll.qlSimpleQuoteSetValue(F22,ROUND(W22/10000,6),Trigger)</f>
        <v>#N/A</v>
      </c>
      <c r="Y22" s="145"/>
    </row>
    <row r="23" spans="1:25" x14ac:dyDescent="0.2">
      <c r="A23" s="69"/>
      <c r="B23" s="65" t="str">
        <f t="shared" si="0"/>
        <v>16Y</v>
      </c>
      <c r="C23" s="65" t="str">
        <f t="shared" si="1"/>
        <v>1E</v>
      </c>
      <c r="D23" s="65" t="str">
        <f t="shared" si="2"/>
        <v>6E</v>
      </c>
      <c r="E23" s="55" t="str">
        <f t="shared" si="3"/>
        <v>EUR1E6E16Y_LCHQuote</v>
      </c>
      <c r="F23" s="55" t="str">
        <f>_xll.qlSimpleQuote(E23,,RateTickValue,Permanent,Trigger,ObjectOverwrite)</f>
        <v>EUR1E6E16Y_LCHQuote#0003</v>
      </c>
      <c r="G23" s="59" t="str">
        <f>_xll.ohRangeRetrieveError(F23)</f>
        <v/>
      </c>
      <c r="H23" s="124"/>
      <c r="J23" s="69"/>
      <c r="K23" s="135" t="s">
        <v>41</v>
      </c>
      <c r="L23" s="135" t="s">
        <v>62</v>
      </c>
      <c r="M23" s="135" t="s">
        <v>61</v>
      </c>
      <c r="N23" s="97" t="str">
        <f t="shared" si="4"/>
        <v>EUR1E6E16Y</v>
      </c>
      <c r="O23" s="92" t="str">
        <v>EUR1E6E16Y=ICAP</v>
      </c>
      <c r="P23" s="151" t="s">
        <v>127</v>
      </c>
      <c r="Q23" s="151" t="s">
        <v>127</v>
      </c>
      <c r="R23" s="151" t="e">
        <f>_xll.qlMidEquivalent(P23,Q23)</f>
        <v>#NUM!</v>
      </c>
      <c r="S23" s="151" t="e">
        <f t="shared" si="5"/>
        <v>#NUM!</v>
      </c>
      <c r="T23" s="25"/>
      <c r="U23" s="150" t="e">
        <v>#NUM!</v>
      </c>
      <c r="V23" s="29"/>
      <c r="W23" s="152" t="e">
        <v>#NUM!</v>
      </c>
      <c r="X23" s="93">
        <f>_xll.qlSimpleQuoteSetValue(F23,ROUND(W23/10000,6),Trigger)</f>
        <v>0</v>
      </c>
      <c r="Y23" s="145"/>
    </row>
    <row r="24" spans="1:25" x14ac:dyDescent="0.2">
      <c r="A24" s="69"/>
      <c r="B24" s="65" t="str">
        <f t="shared" si="0"/>
        <v>17Y</v>
      </c>
      <c r="C24" s="65" t="str">
        <f t="shared" si="1"/>
        <v>1E</v>
      </c>
      <c r="D24" s="65" t="str">
        <f t="shared" si="2"/>
        <v>6E</v>
      </c>
      <c r="E24" s="55" t="str">
        <f t="shared" si="3"/>
        <v>EUR1E6E17Y_LCHQuote</v>
      </c>
      <c r="F24" s="55" t="str">
        <f>_xll.qlSimpleQuote(E24,,RateTickValue,Permanent,Trigger,ObjectOverwrite)</f>
        <v>EUR1E6E17Y_LCHQuote#0003</v>
      </c>
      <c r="G24" s="59" t="str">
        <f>_xll.ohRangeRetrieveError(F24)</f>
        <v/>
      </c>
      <c r="H24" s="124"/>
      <c r="J24" s="69"/>
      <c r="K24" s="135" t="s">
        <v>40</v>
      </c>
      <c r="L24" s="135" t="s">
        <v>62</v>
      </c>
      <c r="M24" s="135" t="s">
        <v>61</v>
      </c>
      <c r="N24" s="97" t="str">
        <f t="shared" si="4"/>
        <v>EUR1E6E17Y</v>
      </c>
      <c r="O24" s="92" t="str">
        <v>EUR1E6E17Y=ICAP</v>
      </c>
      <c r="P24" s="151" t="s">
        <v>127</v>
      </c>
      <c r="Q24" s="151" t="s">
        <v>127</v>
      </c>
      <c r="R24" s="151" t="e">
        <f>_xll.qlMidEquivalent(P24,Q24)</f>
        <v>#NUM!</v>
      </c>
      <c r="S24" s="151" t="e">
        <f t="shared" si="5"/>
        <v>#NUM!</v>
      </c>
      <c r="T24" s="25"/>
      <c r="U24" s="150" t="e">
        <v>#NUM!</v>
      </c>
      <c r="V24" s="29"/>
      <c r="W24" s="152" t="e">
        <v>#NUM!</v>
      </c>
      <c r="X24" s="93">
        <f>_xll.qlSimpleQuoteSetValue(F24,ROUND(W24/10000,6),Trigger)</f>
        <v>0</v>
      </c>
      <c r="Y24" s="145"/>
    </row>
    <row r="25" spans="1:25" x14ac:dyDescent="0.2">
      <c r="A25" s="69"/>
      <c r="B25" s="65" t="str">
        <f t="shared" si="0"/>
        <v>18Y</v>
      </c>
      <c r="C25" s="65" t="str">
        <f t="shared" si="1"/>
        <v>1E</v>
      </c>
      <c r="D25" s="65" t="str">
        <f t="shared" si="2"/>
        <v>6E</v>
      </c>
      <c r="E25" s="55" t="str">
        <f t="shared" si="3"/>
        <v>EUR1E6E18Y_LCHQuote</v>
      </c>
      <c r="F25" s="55" t="str">
        <f>_xll.qlSimpleQuote(E25,,RateTickValue,Permanent,Trigger,ObjectOverwrite)</f>
        <v>EUR1E6E18Y_LCHQuote#0003</v>
      </c>
      <c r="G25" s="59" t="str">
        <f>_xll.ohRangeRetrieveError(F25)</f>
        <v/>
      </c>
      <c r="H25" s="124"/>
      <c r="J25" s="69"/>
      <c r="K25" s="135" t="s">
        <v>39</v>
      </c>
      <c r="L25" s="135" t="s">
        <v>62</v>
      </c>
      <c r="M25" s="135" t="s">
        <v>61</v>
      </c>
      <c r="N25" s="97" t="str">
        <f t="shared" si="4"/>
        <v>EUR1E6E18Y</v>
      </c>
      <c r="O25" s="92" t="str">
        <v>EUR1E6E18Y=ICAP</v>
      </c>
      <c r="P25" s="151" t="s">
        <v>127</v>
      </c>
      <c r="Q25" s="151" t="s">
        <v>127</v>
      </c>
      <c r="R25" s="151" t="e">
        <f>_xll.qlMidEquivalent(P25,Q25)</f>
        <v>#NUM!</v>
      </c>
      <c r="S25" s="151" t="e">
        <f t="shared" si="5"/>
        <v>#NUM!</v>
      </c>
      <c r="T25" s="25"/>
      <c r="U25" s="150" t="e">
        <v>#NUM!</v>
      </c>
      <c r="V25" s="29"/>
      <c r="W25" s="152" t="e">
        <v>#NUM!</v>
      </c>
      <c r="X25" s="93">
        <f>_xll.qlSimpleQuoteSetValue(F25,ROUND(W25/10000,6),Trigger)</f>
        <v>0</v>
      </c>
      <c r="Y25" s="145"/>
    </row>
    <row r="26" spans="1:25" x14ac:dyDescent="0.2">
      <c r="A26" s="69"/>
      <c r="B26" s="65" t="str">
        <f t="shared" si="0"/>
        <v>19Y</v>
      </c>
      <c r="C26" s="65" t="str">
        <f t="shared" si="1"/>
        <v>1E</v>
      </c>
      <c r="D26" s="65" t="str">
        <f t="shared" si="2"/>
        <v>6E</v>
      </c>
      <c r="E26" s="55" t="str">
        <f t="shared" si="3"/>
        <v>EUR1E6E19Y_LCHQuote</v>
      </c>
      <c r="F26" s="55" t="str">
        <f>_xll.qlSimpleQuote(E26,,RateTickValue,Permanent,Trigger,ObjectOverwrite)</f>
        <v>EUR1E6E19Y_LCHQuote#0003</v>
      </c>
      <c r="G26" s="59" t="str">
        <f>_xll.ohRangeRetrieveError(F26)</f>
        <v/>
      </c>
      <c r="H26" s="124"/>
      <c r="J26" s="69"/>
      <c r="K26" s="135" t="s">
        <v>38</v>
      </c>
      <c r="L26" s="135" t="s">
        <v>62</v>
      </c>
      <c r="M26" s="135" t="s">
        <v>61</v>
      </c>
      <c r="N26" s="97" t="str">
        <f t="shared" si="4"/>
        <v>EUR1E6E19Y</v>
      </c>
      <c r="O26" s="92" t="str">
        <v>EUR1E6E19Y=ICAP</v>
      </c>
      <c r="P26" s="151" t="s">
        <v>127</v>
      </c>
      <c r="Q26" s="151" t="s">
        <v>127</v>
      </c>
      <c r="R26" s="151" t="e">
        <f>_xll.qlMidEquivalent(P26,Q26)</f>
        <v>#NUM!</v>
      </c>
      <c r="S26" s="151" t="e">
        <f t="shared" si="5"/>
        <v>#NUM!</v>
      </c>
      <c r="T26" s="25"/>
      <c r="U26" s="150" t="e">
        <v>#NUM!</v>
      </c>
      <c r="V26" s="29"/>
      <c r="W26" s="152" t="e">
        <v>#NUM!</v>
      </c>
      <c r="X26" s="93">
        <f>_xll.qlSimpleQuoteSetValue(F26,ROUND(W26/10000,6),Trigger)</f>
        <v>0</v>
      </c>
      <c r="Y26" s="145"/>
    </row>
    <row r="27" spans="1:25" x14ac:dyDescent="0.2">
      <c r="A27" s="69"/>
      <c r="B27" s="65" t="str">
        <f t="shared" si="0"/>
        <v>20Y</v>
      </c>
      <c r="C27" s="65" t="str">
        <f t="shared" si="1"/>
        <v>1E</v>
      </c>
      <c r="D27" s="65" t="str">
        <f t="shared" si="2"/>
        <v>6E</v>
      </c>
      <c r="E27" s="55" t="str">
        <f t="shared" si="3"/>
        <v>EUR1E6E20Y_LCHQuote</v>
      </c>
      <c r="F27" s="55" t="str">
        <f>_xll.qlSimpleQuote(E27,,RateTickValue,Permanent,Trigger,ObjectOverwrite)</f>
        <v>EUR1E6E20Y_LCHQuote#0003</v>
      </c>
      <c r="G27" s="59" t="str">
        <f>_xll.ohRangeRetrieveError(F27)</f>
        <v/>
      </c>
      <c r="H27" s="124"/>
      <c r="J27" s="69"/>
      <c r="K27" s="135" t="s">
        <v>37</v>
      </c>
      <c r="L27" s="135" t="s">
        <v>62</v>
      </c>
      <c r="M27" s="135" t="s">
        <v>61</v>
      </c>
      <c r="N27" s="97" t="str">
        <f t="shared" si="4"/>
        <v>EUR1E6E20Y</v>
      </c>
      <c r="O27" s="92" t="str">
        <v>EUR1E6E20Y=ICAP</v>
      </c>
      <c r="P27" s="151">
        <v>13.3</v>
      </c>
      <c r="Q27" s="151">
        <v>0</v>
      </c>
      <c r="R27" s="151">
        <f>_xll.qlMidEquivalent(P27,Q27)</f>
        <v>13.3</v>
      </c>
      <c r="S27" s="151">
        <f t="shared" si="5"/>
        <v>0</v>
      </c>
      <c r="T27" s="25"/>
      <c r="U27" s="150">
        <v>12.7</v>
      </c>
      <c r="V27" s="29"/>
      <c r="W27" s="152">
        <v>13.3</v>
      </c>
      <c r="X27" s="93" t="e">
        <f>_xll.qlSimpleQuoteSetValue(F27,ROUND(W27/10000,6),Trigger)</f>
        <v>#N/A</v>
      </c>
      <c r="Y27" s="145"/>
    </row>
    <row r="28" spans="1:25" x14ac:dyDescent="0.2">
      <c r="A28" s="69"/>
      <c r="B28" s="65" t="str">
        <f t="shared" si="0"/>
        <v>21Y</v>
      </c>
      <c r="C28" s="65" t="str">
        <f t="shared" si="1"/>
        <v>1E</v>
      </c>
      <c r="D28" s="65" t="str">
        <f t="shared" si="2"/>
        <v>6E</v>
      </c>
      <c r="E28" s="55" t="str">
        <f t="shared" si="3"/>
        <v>EUR1E6E21Y_LCHQuote</v>
      </c>
      <c r="F28" s="55" t="str">
        <f>_xll.qlSimpleQuote(E28,,RateTickValue,Permanent,Trigger,ObjectOverwrite)</f>
        <v>EUR1E6E21Y_LCHQuote#0003</v>
      </c>
      <c r="G28" s="59" t="str">
        <f>_xll.ohRangeRetrieveError(F28)</f>
        <v/>
      </c>
      <c r="H28" s="124"/>
      <c r="J28" s="69"/>
      <c r="K28" s="135" t="s">
        <v>36</v>
      </c>
      <c r="L28" s="135" t="s">
        <v>62</v>
      </c>
      <c r="M28" s="135" t="s">
        <v>61</v>
      </c>
      <c r="N28" s="97" t="str">
        <f t="shared" si="4"/>
        <v>EUR1E6E21Y</v>
      </c>
      <c r="O28" s="92" t="str">
        <v>EUR1E6E21Y=ICAP</v>
      </c>
      <c r="P28" s="151" t="s">
        <v>127</v>
      </c>
      <c r="Q28" s="151" t="s">
        <v>127</v>
      </c>
      <c r="R28" s="151" t="e">
        <f>_xll.qlMidEquivalent(P28,Q28)</f>
        <v>#NUM!</v>
      </c>
      <c r="S28" s="151" t="e">
        <f t="shared" si="5"/>
        <v>#NUM!</v>
      </c>
      <c r="T28" s="25"/>
      <c r="U28" s="150" t="e">
        <v>#NUM!</v>
      </c>
      <c r="V28" s="29"/>
      <c r="W28" s="152" t="e">
        <v>#NUM!</v>
      </c>
      <c r="X28" s="93">
        <f>_xll.qlSimpleQuoteSetValue(F28,ROUND(W28/10000,6),Trigger)</f>
        <v>0</v>
      </c>
      <c r="Y28" s="145"/>
    </row>
    <row r="29" spans="1:25" x14ac:dyDescent="0.2">
      <c r="A29" s="69"/>
      <c r="B29" s="65" t="str">
        <f t="shared" si="0"/>
        <v>22Y</v>
      </c>
      <c r="C29" s="65" t="str">
        <f t="shared" si="1"/>
        <v>1E</v>
      </c>
      <c r="D29" s="65" t="str">
        <f t="shared" si="2"/>
        <v>6E</v>
      </c>
      <c r="E29" s="55" t="str">
        <f t="shared" si="3"/>
        <v>EUR1E6E22Y_LCHQuote</v>
      </c>
      <c r="F29" s="55" t="str">
        <f>_xll.qlSimpleQuote(E29,,RateTickValue,Permanent,Trigger,ObjectOverwrite)</f>
        <v>EUR1E6E22Y_LCHQuote#0003</v>
      </c>
      <c r="G29" s="59" t="str">
        <f>_xll.ohRangeRetrieveError(F29)</f>
        <v/>
      </c>
      <c r="H29" s="124"/>
      <c r="J29" s="69"/>
      <c r="K29" s="135" t="s">
        <v>35</v>
      </c>
      <c r="L29" s="135" t="s">
        <v>62</v>
      </c>
      <c r="M29" s="135" t="s">
        <v>61</v>
      </c>
      <c r="N29" s="97" t="str">
        <f t="shared" si="4"/>
        <v>EUR1E6E22Y</v>
      </c>
      <c r="O29" s="92" t="str">
        <v>EUR1E6E22Y=ICAP</v>
      </c>
      <c r="P29" s="151" t="s">
        <v>127</v>
      </c>
      <c r="Q29" s="151" t="s">
        <v>127</v>
      </c>
      <c r="R29" s="151" t="e">
        <f>_xll.qlMidEquivalent(P29,Q29)</f>
        <v>#NUM!</v>
      </c>
      <c r="S29" s="151" t="e">
        <f t="shared" si="5"/>
        <v>#NUM!</v>
      </c>
      <c r="T29" s="25"/>
      <c r="U29" s="150" t="e">
        <v>#NUM!</v>
      </c>
      <c r="V29" s="29"/>
      <c r="W29" s="152" t="e">
        <v>#NUM!</v>
      </c>
      <c r="X29" s="93">
        <f>_xll.qlSimpleQuoteSetValue(F29,ROUND(W29/10000,6),Trigger)</f>
        <v>0</v>
      </c>
      <c r="Y29" s="145"/>
    </row>
    <row r="30" spans="1:25" x14ac:dyDescent="0.2">
      <c r="A30" s="69"/>
      <c r="B30" s="65" t="str">
        <f t="shared" si="0"/>
        <v>23Y</v>
      </c>
      <c r="C30" s="65" t="str">
        <f t="shared" si="1"/>
        <v>1E</v>
      </c>
      <c r="D30" s="65" t="str">
        <f t="shared" si="2"/>
        <v>6E</v>
      </c>
      <c r="E30" s="55" t="str">
        <f t="shared" si="3"/>
        <v>EUR1E6E23Y_LCHQuote</v>
      </c>
      <c r="F30" s="55" t="str">
        <f>_xll.qlSimpleQuote(E30,,RateTickValue,Permanent,Trigger,ObjectOverwrite)</f>
        <v>EUR1E6E23Y_LCHQuote#0003</v>
      </c>
      <c r="G30" s="59" t="str">
        <f>_xll.ohRangeRetrieveError(F30)</f>
        <v/>
      </c>
      <c r="H30" s="124"/>
      <c r="J30" s="69"/>
      <c r="K30" s="135" t="s">
        <v>34</v>
      </c>
      <c r="L30" s="135" t="s">
        <v>62</v>
      </c>
      <c r="M30" s="135" t="s">
        <v>61</v>
      </c>
      <c r="N30" s="97" t="str">
        <f t="shared" si="4"/>
        <v>EUR1E6E23Y</v>
      </c>
      <c r="O30" s="92" t="str">
        <v>EUR1E6E23Y=ICAP</v>
      </c>
      <c r="P30" s="151" t="s">
        <v>127</v>
      </c>
      <c r="Q30" s="151" t="s">
        <v>127</v>
      </c>
      <c r="R30" s="151" t="e">
        <f>_xll.qlMidEquivalent(P30,Q30)</f>
        <v>#NUM!</v>
      </c>
      <c r="S30" s="151" t="e">
        <f t="shared" si="5"/>
        <v>#NUM!</v>
      </c>
      <c r="T30" s="25"/>
      <c r="U30" s="150" t="e">
        <v>#NUM!</v>
      </c>
      <c r="V30" s="29"/>
      <c r="W30" s="152" t="e">
        <v>#NUM!</v>
      </c>
      <c r="X30" s="93">
        <f>_xll.qlSimpleQuoteSetValue(F30,ROUND(W30/10000,6),Trigger)</f>
        <v>0</v>
      </c>
      <c r="Y30" s="145"/>
    </row>
    <row r="31" spans="1:25" x14ac:dyDescent="0.2">
      <c r="A31" s="69"/>
      <c r="B31" s="65" t="str">
        <f t="shared" si="0"/>
        <v>24Y</v>
      </c>
      <c r="C31" s="65" t="str">
        <f t="shared" si="1"/>
        <v>1E</v>
      </c>
      <c r="D31" s="65" t="str">
        <f t="shared" si="2"/>
        <v>6E</v>
      </c>
      <c r="E31" s="55" t="str">
        <f t="shared" si="3"/>
        <v>EUR1E6E24Y_LCHQuote</v>
      </c>
      <c r="F31" s="55" t="str">
        <f>_xll.qlSimpleQuote(E31,,RateTickValue,Permanent,Trigger,ObjectOverwrite)</f>
        <v>EUR1E6E24Y_LCHQuote#0003</v>
      </c>
      <c r="G31" s="59" t="str">
        <f>_xll.ohRangeRetrieveError(F31)</f>
        <v/>
      </c>
      <c r="H31" s="124"/>
      <c r="J31" s="69"/>
      <c r="K31" s="135" t="s">
        <v>33</v>
      </c>
      <c r="L31" s="135" t="s">
        <v>62</v>
      </c>
      <c r="M31" s="135" t="s">
        <v>61</v>
      </c>
      <c r="N31" s="97" t="str">
        <f t="shared" si="4"/>
        <v>EUR1E6E24Y</v>
      </c>
      <c r="O31" s="92" t="str">
        <v>EUR1E6E24Y=ICAP</v>
      </c>
      <c r="P31" s="151" t="s">
        <v>127</v>
      </c>
      <c r="Q31" s="151" t="s">
        <v>127</v>
      </c>
      <c r="R31" s="151" t="e">
        <f>_xll.qlMidEquivalent(P31,Q31)</f>
        <v>#NUM!</v>
      </c>
      <c r="S31" s="151" t="e">
        <f t="shared" si="5"/>
        <v>#NUM!</v>
      </c>
      <c r="T31" s="25"/>
      <c r="U31" s="150" t="e">
        <v>#NUM!</v>
      </c>
      <c r="V31" s="29"/>
      <c r="W31" s="152" t="e">
        <v>#NUM!</v>
      </c>
      <c r="X31" s="93">
        <f>_xll.qlSimpleQuoteSetValue(F31,ROUND(W31/10000,6),Trigger)</f>
        <v>0</v>
      </c>
      <c r="Y31" s="145"/>
    </row>
    <row r="32" spans="1:25" x14ac:dyDescent="0.2">
      <c r="A32" s="69"/>
      <c r="B32" s="65" t="str">
        <f t="shared" si="0"/>
        <v>25Y</v>
      </c>
      <c r="C32" s="65" t="str">
        <f t="shared" si="1"/>
        <v>1E</v>
      </c>
      <c r="D32" s="65" t="str">
        <f t="shared" si="2"/>
        <v>6E</v>
      </c>
      <c r="E32" s="55" t="str">
        <f t="shared" si="3"/>
        <v>EUR1E6E25Y_LCHQuote</v>
      </c>
      <c r="F32" s="55" t="str">
        <f>_xll.qlSimpleQuote(E32,,RateTickValue,Permanent,Trigger,ObjectOverwrite)</f>
        <v>EUR1E6E25Y_LCHQuote#0003</v>
      </c>
      <c r="G32" s="59" t="str">
        <f>_xll.ohRangeRetrieveError(F32)</f>
        <v/>
      </c>
      <c r="H32" s="124"/>
      <c r="J32" s="69"/>
      <c r="K32" s="135" t="s">
        <v>32</v>
      </c>
      <c r="L32" s="135" t="s">
        <v>62</v>
      </c>
      <c r="M32" s="135" t="s">
        <v>61</v>
      </c>
      <c r="N32" s="97" t="str">
        <f t="shared" si="4"/>
        <v>EUR1E6E25Y</v>
      </c>
      <c r="O32" s="92" t="str">
        <v>EUR1E6E25Y=ICAP</v>
      </c>
      <c r="P32" s="151">
        <v>11.7</v>
      </c>
      <c r="Q32" s="151">
        <v>0</v>
      </c>
      <c r="R32" s="151">
        <f>_xll.qlMidEquivalent(P32,Q32)</f>
        <v>11.7</v>
      </c>
      <c r="S32" s="151">
        <f t="shared" si="5"/>
        <v>0</v>
      </c>
      <c r="T32" s="25"/>
      <c r="U32" s="150">
        <v>11</v>
      </c>
      <c r="V32" s="29"/>
      <c r="W32" s="152">
        <v>11.7</v>
      </c>
      <c r="X32" s="93" t="e">
        <f>_xll.qlSimpleQuoteSetValue(F32,ROUND(W32/10000,6),Trigger)</f>
        <v>#N/A</v>
      </c>
      <c r="Y32" s="145"/>
    </row>
    <row r="33" spans="1:25" x14ac:dyDescent="0.2">
      <c r="A33" s="69"/>
      <c r="B33" s="65" t="str">
        <f t="shared" si="0"/>
        <v>26Y</v>
      </c>
      <c r="C33" s="65" t="str">
        <f t="shared" si="1"/>
        <v>1E</v>
      </c>
      <c r="D33" s="65" t="str">
        <f t="shared" si="2"/>
        <v>6E</v>
      </c>
      <c r="E33" s="55" t="str">
        <f t="shared" si="3"/>
        <v>EUR1E6E26Y_LCHQuote</v>
      </c>
      <c r="F33" s="55" t="str">
        <f>_xll.qlSimpleQuote(E33,,RateTickValue,Permanent,Trigger,ObjectOverwrite)</f>
        <v>EUR1E6E26Y_LCHQuote#0003</v>
      </c>
      <c r="G33" s="59" t="str">
        <f>_xll.ohRangeRetrieveError(F33)</f>
        <v/>
      </c>
      <c r="H33" s="124"/>
      <c r="J33" s="69"/>
      <c r="K33" s="135" t="s">
        <v>31</v>
      </c>
      <c r="L33" s="135" t="s">
        <v>62</v>
      </c>
      <c r="M33" s="135" t="s">
        <v>61</v>
      </c>
      <c r="N33" s="97" t="str">
        <f t="shared" si="4"/>
        <v>EUR1E6E26Y</v>
      </c>
      <c r="O33" s="92" t="str">
        <v>EUR1E6E26Y=ICAP</v>
      </c>
      <c r="P33" s="151" t="s">
        <v>127</v>
      </c>
      <c r="Q33" s="151" t="s">
        <v>127</v>
      </c>
      <c r="R33" s="151" t="e">
        <f>_xll.qlMidEquivalent(P33,Q33)</f>
        <v>#NUM!</v>
      </c>
      <c r="S33" s="151" t="e">
        <f t="shared" si="5"/>
        <v>#NUM!</v>
      </c>
      <c r="T33" s="25"/>
      <c r="U33" s="150" t="e">
        <v>#NUM!</v>
      </c>
      <c r="V33" s="29"/>
      <c r="W33" s="152" t="e">
        <v>#NUM!</v>
      </c>
      <c r="X33" s="93">
        <f>_xll.qlSimpleQuoteSetValue(F33,ROUND(W33/10000,6),Trigger)</f>
        <v>0</v>
      </c>
      <c r="Y33" s="145"/>
    </row>
    <row r="34" spans="1:25" x14ac:dyDescent="0.2">
      <c r="A34" s="69"/>
      <c r="B34" s="65" t="str">
        <f t="shared" si="0"/>
        <v>27Y</v>
      </c>
      <c r="C34" s="65" t="str">
        <f t="shared" si="1"/>
        <v>1E</v>
      </c>
      <c r="D34" s="65" t="str">
        <f t="shared" si="2"/>
        <v>6E</v>
      </c>
      <c r="E34" s="55" t="str">
        <f t="shared" si="3"/>
        <v>EUR1E6E27Y_LCHQuote</v>
      </c>
      <c r="F34" s="55" t="str">
        <f>_xll.qlSimpleQuote(E34,,RateTickValue,Permanent,Trigger,ObjectOverwrite)</f>
        <v>EUR1E6E27Y_LCHQuote#0003</v>
      </c>
      <c r="G34" s="59" t="str">
        <f>_xll.ohRangeRetrieveError(F34)</f>
        <v/>
      </c>
      <c r="H34" s="124"/>
      <c r="J34" s="69"/>
      <c r="K34" s="135" t="s">
        <v>30</v>
      </c>
      <c r="L34" s="135" t="s">
        <v>62</v>
      </c>
      <c r="M34" s="135" t="s">
        <v>61</v>
      </c>
      <c r="N34" s="97" t="str">
        <f t="shared" si="4"/>
        <v>EUR1E6E27Y</v>
      </c>
      <c r="O34" s="92" t="str">
        <v>EUR1E6E27Y=ICAP</v>
      </c>
      <c r="P34" s="151" t="s">
        <v>127</v>
      </c>
      <c r="Q34" s="151" t="s">
        <v>127</v>
      </c>
      <c r="R34" s="151" t="e">
        <f>_xll.qlMidEquivalent(P34,Q34)</f>
        <v>#NUM!</v>
      </c>
      <c r="S34" s="151" t="e">
        <f t="shared" si="5"/>
        <v>#NUM!</v>
      </c>
      <c r="T34" s="25"/>
      <c r="U34" s="150" t="e">
        <v>#NUM!</v>
      </c>
      <c r="V34" s="29"/>
      <c r="W34" s="152" t="e">
        <v>#NUM!</v>
      </c>
      <c r="X34" s="93">
        <f>_xll.qlSimpleQuoteSetValue(F34,ROUND(W34/10000,6),Trigger)</f>
        <v>0</v>
      </c>
      <c r="Y34" s="145"/>
    </row>
    <row r="35" spans="1:25" x14ac:dyDescent="0.2">
      <c r="A35" s="69"/>
      <c r="B35" s="65" t="str">
        <f t="shared" si="0"/>
        <v>28Y</v>
      </c>
      <c r="C35" s="65" t="str">
        <f t="shared" si="1"/>
        <v>1E</v>
      </c>
      <c r="D35" s="65" t="str">
        <f t="shared" si="2"/>
        <v>6E</v>
      </c>
      <c r="E35" s="55" t="str">
        <f t="shared" si="3"/>
        <v>EUR1E6E28Y_LCHQuote</v>
      </c>
      <c r="F35" s="55" t="str">
        <f>_xll.qlSimpleQuote(E35,,RateTickValue,Permanent,Trigger,ObjectOverwrite)</f>
        <v>EUR1E6E28Y_LCHQuote#0003</v>
      </c>
      <c r="G35" s="59" t="str">
        <f>_xll.ohRangeRetrieveError(F35)</f>
        <v/>
      </c>
      <c r="H35" s="124"/>
      <c r="J35" s="69"/>
      <c r="K35" s="135" t="s">
        <v>29</v>
      </c>
      <c r="L35" s="135" t="s">
        <v>62</v>
      </c>
      <c r="M35" s="135" t="s">
        <v>61</v>
      </c>
      <c r="N35" s="97" t="str">
        <f t="shared" si="4"/>
        <v>EUR1E6E28Y</v>
      </c>
      <c r="O35" s="92" t="str">
        <v>EUR1E6E28Y=ICAP</v>
      </c>
      <c r="P35" s="151" t="s">
        <v>127</v>
      </c>
      <c r="Q35" s="151" t="s">
        <v>127</v>
      </c>
      <c r="R35" s="151" t="e">
        <f>_xll.qlMidEquivalent(P35,Q35)</f>
        <v>#NUM!</v>
      </c>
      <c r="S35" s="151" t="e">
        <f t="shared" si="5"/>
        <v>#NUM!</v>
      </c>
      <c r="T35" s="25"/>
      <c r="U35" s="150" t="e">
        <v>#NUM!</v>
      </c>
      <c r="V35" s="29"/>
      <c r="W35" s="152" t="e">
        <v>#NUM!</v>
      </c>
      <c r="X35" s="93">
        <f>_xll.qlSimpleQuoteSetValue(F35,ROUND(W35/10000,6),Trigger)</f>
        <v>0</v>
      </c>
      <c r="Y35" s="145"/>
    </row>
    <row r="36" spans="1:25" x14ac:dyDescent="0.2">
      <c r="A36" s="69"/>
      <c r="B36" s="65" t="str">
        <f t="shared" si="0"/>
        <v>29Y</v>
      </c>
      <c r="C36" s="65" t="str">
        <f t="shared" si="1"/>
        <v>1E</v>
      </c>
      <c r="D36" s="65" t="str">
        <f t="shared" si="2"/>
        <v>6E</v>
      </c>
      <c r="E36" s="55" t="str">
        <f t="shared" si="3"/>
        <v>EUR1E6E29Y_LCHQuote</v>
      </c>
      <c r="F36" s="55" t="str">
        <f>_xll.qlSimpleQuote(E36,,RateTickValue,Permanent,Trigger,ObjectOverwrite)</f>
        <v>EUR1E6E29Y_LCHQuote#0003</v>
      </c>
      <c r="G36" s="59" t="str">
        <f>_xll.ohRangeRetrieveError(F36)</f>
        <v/>
      </c>
      <c r="H36" s="124"/>
      <c r="J36" s="69"/>
      <c r="K36" s="135" t="s">
        <v>28</v>
      </c>
      <c r="L36" s="135" t="s">
        <v>62</v>
      </c>
      <c r="M36" s="135" t="s">
        <v>61</v>
      </c>
      <c r="N36" s="97" t="str">
        <f t="shared" si="4"/>
        <v>EUR1E6E29Y</v>
      </c>
      <c r="O36" s="92" t="str">
        <v>EUR1E6E29Y=ICAP</v>
      </c>
      <c r="P36" s="151" t="s">
        <v>127</v>
      </c>
      <c r="Q36" s="151" t="s">
        <v>127</v>
      </c>
      <c r="R36" s="151" t="e">
        <f>_xll.qlMidEquivalent(P36,Q36)</f>
        <v>#NUM!</v>
      </c>
      <c r="S36" s="151" t="e">
        <f t="shared" si="5"/>
        <v>#NUM!</v>
      </c>
      <c r="T36" s="25"/>
      <c r="U36" s="150" t="e">
        <v>#NUM!</v>
      </c>
      <c r="V36" s="29"/>
      <c r="W36" s="152" t="e">
        <v>#NUM!</v>
      </c>
      <c r="X36" s="93">
        <f>_xll.qlSimpleQuoteSetValue(F36,ROUND(W36/10000,6),Trigger)</f>
        <v>0</v>
      </c>
      <c r="Y36" s="145"/>
    </row>
    <row r="37" spans="1:25" x14ac:dyDescent="0.2">
      <c r="A37" s="69"/>
      <c r="B37" s="65" t="str">
        <f t="shared" si="0"/>
        <v>30Y</v>
      </c>
      <c r="C37" s="65" t="str">
        <f t="shared" si="1"/>
        <v>1E</v>
      </c>
      <c r="D37" s="65" t="str">
        <f t="shared" si="2"/>
        <v>6E</v>
      </c>
      <c r="E37" s="55" t="str">
        <f t="shared" si="3"/>
        <v>EUR1E6E30Y_LCHQuote</v>
      </c>
      <c r="F37" s="55" t="str">
        <f>_xll.qlSimpleQuote(E37,,RateTickValue,Permanent,Trigger,ObjectOverwrite)</f>
        <v>EUR1E6E30Y_LCHQuote#0003</v>
      </c>
      <c r="G37" s="59" t="str">
        <f>_xll.ohRangeRetrieveError(F37)</f>
        <v/>
      </c>
      <c r="H37" s="124"/>
      <c r="J37" s="69"/>
      <c r="K37" s="135" t="s">
        <v>27</v>
      </c>
      <c r="L37" s="135" t="s">
        <v>62</v>
      </c>
      <c r="M37" s="135" t="s">
        <v>61</v>
      </c>
      <c r="N37" s="97" t="str">
        <f t="shared" si="4"/>
        <v>EUR1E6E30Y</v>
      </c>
      <c r="O37" s="92" t="str">
        <v>EUR1E6E30Y=ICAP</v>
      </c>
      <c r="P37" s="151">
        <v>10.6</v>
      </c>
      <c r="Q37" s="151">
        <v>0</v>
      </c>
      <c r="R37" s="151">
        <f>_xll.qlMidEquivalent(P37,Q37)</f>
        <v>10.6</v>
      </c>
      <c r="S37" s="151">
        <f t="shared" si="5"/>
        <v>0</v>
      </c>
      <c r="T37" s="25"/>
      <c r="U37" s="150">
        <v>9.9</v>
      </c>
      <c r="V37" s="29"/>
      <c r="W37" s="152">
        <v>10.6</v>
      </c>
      <c r="X37" s="93" t="e">
        <f>_xll.qlSimpleQuoteSetValue(F37,ROUND(W37/10000,6),Trigger)</f>
        <v>#N/A</v>
      </c>
      <c r="Y37" s="145"/>
    </row>
    <row r="38" spans="1:25" x14ac:dyDescent="0.2">
      <c r="A38" s="69"/>
      <c r="B38" s="65" t="str">
        <f t="shared" si="0"/>
        <v>35Y</v>
      </c>
      <c r="C38" s="65" t="str">
        <f t="shared" si="1"/>
        <v>1E</v>
      </c>
      <c r="D38" s="65" t="str">
        <f t="shared" si="2"/>
        <v>6E</v>
      </c>
      <c r="E38" s="55" t="str">
        <f t="shared" si="3"/>
        <v>EUR1E6E35Y_LCHQuote</v>
      </c>
      <c r="F38" s="55" t="str">
        <f>_xll.qlSimpleQuote(E38,,RateTickValue,Permanent,Trigger,ObjectOverwrite)</f>
        <v>EUR1E6E35Y_LCHQuote#0003</v>
      </c>
      <c r="G38" s="59" t="str">
        <f>_xll.ohRangeRetrieveError(F38)</f>
        <v/>
      </c>
      <c r="H38" s="124"/>
      <c r="J38" s="69"/>
      <c r="K38" s="135" t="s">
        <v>26</v>
      </c>
      <c r="L38" s="135" t="s">
        <v>62</v>
      </c>
      <c r="M38" s="135" t="s">
        <v>61</v>
      </c>
      <c r="N38" s="97" t="str">
        <f t="shared" si="4"/>
        <v>EUR1E6E35Y</v>
      </c>
      <c r="O38" s="92" t="str">
        <v>EUR1E6E35Y=ICAP</v>
      </c>
      <c r="P38" s="151" t="s">
        <v>127</v>
      </c>
      <c r="Q38" s="151" t="s">
        <v>127</v>
      </c>
      <c r="R38" s="151" t="e">
        <f>_xll.qlMidEquivalent(P38,Q38)</f>
        <v>#NUM!</v>
      </c>
      <c r="S38" s="151" t="e">
        <f t="shared" si="5"/>
        <v>#NUM!</v>
      </c>
      <c r="T38" s="25"/>
      <c r="U38" s="150" t="e">
        <v>#NUM!</v>
      </c>
      <c r="V38" s="29"/>
      <c r="W38" s="152" t="e">
        <v>#NUM!</v>
      </c>
      <c r="X38" s="93">
        <f>_xll.qlSimpleQuoteSetValue(F38,ROUND(W38/10000,6),Trigger)</f>
        <v>0</v>
      </c>
      <c r="Y38" s="145"/>
    </row>
    <row r="39" spans="1:25" x14ac:dyDescent="0.2">
      <c r="A39" s="69"/>
      <c r="B39" s="65" t="str">
        <f t="shared" si="0"/>
        <v>40Y</v>
      </c>
      <c r="C39" s="65" t="str">
        <f t="shared" si="1"/>
        <v>1E</v>
      </c>
      <c r="D39" s="65" t="str">
        <f t="shared" si="2"/>
        <v>6E</v>
      </c>
      <c r="E39" s="55" t="str">
        <f t="shared" si="3"/>
        <v>EUR1E6E40Y_LCHQuote</v>
      </c>
      <c r="F39" s="55" t="str">
        <f>_xll.qlSimpleQuote(E39,,RateTickValue,Permanent,Trigger,ObjectOverwrite)</f>
        <v>EUR1E6E40Y_LCHQuote#0003</v>
      </c>
      <c r="G39" s="59" t="str">
        <f>_xll.ohRangeRetrieveError(F39)</f>
        <v/>
      </c>
      <c r="H39" s="124"/>
      <c r="J39" s="69"/>
      <c r="K39" s="135" t="s">
        <v>25</v>
      </c>
      <c r="L39" s="135" t="s">
        <v>62</v>
      </c>
      <c r="M39" s="135" t="s">
        <v>61</v>
      </c>
      <c r="N39" s="97" t="str">
        <f t="shared" si="4"/>
        <v>EUR1E6E40Y</v>
      </c>
      <c r="O39" s="92" t="str">
        <v>EUR1E6E40Y=ICAP</v>
      </c>
      <c r="P39" s="151">
        <v>9</v>
      </c>
      <c r="Q39" s="151">
        <v>0</v>
      </c>
      <c r="R39" s="151">
        <f>_xll.qlMidEquivalent(P39,Q39)</f>
        <v>9</v>
      </c>
      <c r="S39" s="151">
        <f t="shared" si="5"/>
        <v>0</v>
      </c>
      <c r="T39" s="25"/>
      <c r="U39" s="150">
        <v>8.4</v>
      </c>
      <c r="V39" s="29"/>
      <c r="W39" s="152">
        <v>9</v>
      </c>
      <c r="X39" s="93" t="e">
        <f>_xll.qlSimpleQuoteSetValue(F39,ROUND(W39/10000,6),Trigger)</f>
        <v>#N/A</v>
      </c>
      <c r="Y39" s="145"/>
    </row>
    <row r="40" spans="1:25" x14ac:dyDescent="0.2">
      <c r="A40" s="69"/>
      <c r="B40" s="65" t="str">
        <f t="shared" si="0"/>
        <v>50Y</v>
      </c>
      <c r="C40" s="65" t="str">
        <f t="shared" si="1"/>
        <v>1E</v>
      </c>
      <c r="D40" s="65" t="str">
        <f t="shared" si="2"/>
        <v>6E</v>
      </c>
      <c r="E40" s="55" t="str">
        <f t="shared" si="3"/>
        <v>EUR1E6E50Y_LCHQuote</v>
      </c>
      <c r="F40" s="66" t="str">
        <f>_xll.qlSimpleQuote(E40,,RateTickValue,Permanent,Trigger,ObjectOverwrite)</f>
        <v>EUR1E6E50Y_LCHQuote#0003</v>
      </c>
      <c r="G40" s="59" t="str">
        <f>_xll.ohRangeRetrieveError(F40)</f>
        <v/>
      </c>
      <c r="H40" s="124"/>
      <c r="J40" s="69"/>
      <c r="K40" s="135" t="s">
        <v>24</v>
      </c>
      <c r="L40" s="135" t="s">
        <v>62</v>
      </c>
      <c r="M40" s="135" t="s">
        <v>61</v>
      </c>
      <c r="N40" s="97" t="str">
        <f t="shared" si="4"/>
        <v>EUR1E6E50Y</v>
      </c>
      <c r="O40" s="92" t="str">
        <v>EUR1E6E50Y=ICAP</v>
      </c>
      <c r="P40" s="151">
        <v>7.9</v>
      </c>
      <c r="Q40" s="151">
        <v>0</v>
      </c>
      <c r="R40" s="151">
        <f>_xll.qlMidEquivalent(P40,Q40)</f>
        <v>7.9</v>
      </c>
      <c r="S40" s="151">
        <f t="shared" si="5"/>
        <v>0</v>
      </c>
      <c r="T40" s="25"/>
      <c r="U40" s="150">
        <v>7.5</v>
      </c>
      <c r="V40" s="29"/>
      <c r="W40" s="152">
        <v>7.9</v>
      </c>
      <c r="X40" s="93" t="e">
        <f>_xll.qlSimpleQuoteSetValue(F40,ROUND(W40/10000,6),Trigger)</f>
        <v>#N/A</v>
      </c>
      <c r="Y40" s="145"/>
    </row>
    <row r="41" spans="1:25" x14ac:dyDescent="0.2">
      <c r="A41" s="69"/>
      <c r="B41" s="67" t="str">
        <f t="shared" si="0"/>
        <v>60Y</v>
      </c>
      <c r="C41" s="67" t="str">
        <f t="shared" si="1"/>
        <v>1E</v>
      </c>
      <c r="D41" s="67" t="str">
        <f t="shared" si="2"/>
        <v>6E</v>
      </c>
      <c r="E41" s="58" t="str">
        <f t="shared" si="3"/>
        <v>EUR1E6E60Y_LCHQuote</v>
      </c>
      <c r="F41" s="68" t="str">
        <f>_xll.qlSimpleQuote(E41,,RateTickValue,Permanent,Trigger,ObjectOverwrite)</f>
        <v>EUR1E6E60Y_LCHQuote#0003</v>
      </c>
      <c r="G41" s="61" t="str">
        <f>_xll.ohRangeRetrieveError(F41)</f>
        <v/>
      </c>
      <c r="H41" s="124"/>
      <c r="J41" s="69"/>
      <c r="K41" s="142" t="s">
        <v>23</v>
      </c>
      <c r="L41" s="142" t="s">
        <v>62</v>
      </c>
      <c r="M41" s="142" t="s">
        <v>61</v>
      </c>
      <c r="N41" s="100" t="str">
        <f t="shared" si="4"/>
        <v>EUR1E6E60Y</v>
      </c>
      <c r="O41" s="95" t="str">
        <v>EUR1E6E60Y=ICAP</v>
      </c>
      <c r="P41" s="153">
        <v>7.2</v>
      </c>
      <c r="Q41" s="153">
        <v>0</v>
      </c>
      <c r="R41" s="153">
        <f>_xll.qlMidEquivalent(P41,Q41)</f>
        <v>7.2</v>
      </c>
      <c r="S41" s="153">
        <f t="shared" si="5"/>
        <v>0</v>
      </c>
      <c r="T41" s="25"/>
      <c r="U41" s="150">
        <v>6.8</v>
      </c>
      <c r="V41" s="29"/>
      <c r="W41" s="154">
        <v>7.2</v>
      </c>
      <c r="X41" s="96" t="e">
        <f>_xll.qlSimpleQuoteSetValue(F41,ROUND(W41/10000,6),Trigger)</f>
        <v>#N/A</v>
      </c>
      <c r="Y41" s="145"/>
    </row>
    <row r="42" spans="1:25" x14ac:dyDescent="0.2">
      <c r="A42" s="129"/>
      <c r="B42" s="130"/>
      <c r="C42" s="130"/>
      <c r="D42" s="130"/>
      <c r="E42" s="130"/>
      <c r="F42" s="155"/>
      <c r="G42" s="155"/>
      <c r="H42" s="131"/>
      <c r="J42" s="129"/>
      <c r="K42" s="156"/>
      <c r="L42" s="156"/>
      <c r="M42" s="156"/>
      <c r="N42" s="156"/>
      <c r="O42" s="156"/>
      <c r="P42" s="156"/>
      <c r="Q42" s="156"/>
      <c r="R42" s="156"/>
      <c r="S42" s="232"/>
      <c r="T42" s="130"/>
      <c r="U42" s="156"/>
      <c r="V42" s="130"/>
      <c r="W42" s="156"/>
      <c r="X42" s="156"/>
      <c r="Y42" s="157"/>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87"/>
      <c r="B1" s="83"/>
      <c r="C1" s="83"/>
      <c r="D1" s="83"/>
      <c r="E1" s="83"/>
      <c r="F1" s="83"/>
      <c r="G1" s="83"/>
      <c r="H1" s="84"/>
      <c r="J1" s="220" t="s">
        <v>168</v>
      </c>
      <c r="K1" s="191"/>
      <c r="L1" s="191"/>
      <c r="M1" s="191"/>
      <c r="N1" s="191"/>
      <c r="O1" s="191" t="str">
        <f>VLOOKUP(J1,AreaTable,2,FALSE)</f>
        <v>ICAP</v>
      </c>
      <c r="P1" s="191"/>
      <c r="Q1" s="191"/>
      <c r="R1" s="191"/>
      <c r="S1" s="191"/>
      <c r="T1" s="191"/>
      <c r="U1" s="191"/>
      <c r="V1" s="191"/>
      <c r="W1" s="191"/>
      <c r="X1" s="191"/>
      <c r="Y1" s="228"/>
    </row>
    <row r="2" spans="1:25" ht="11.25" customHeight="1" x14ac:dyDescent="0.2">
      <c r="A2" s="54"/>
      <c r="B2" s="54"/>
      <c r="C2" s="54"/>
      <c r="D2" s="54"/>
      <c r="E2" s="54"/>
      <c r="F2" s="54"/>
      <c r="G2" s="54"/>
      <c r="H2" s="86"/>
      <c r="J2" s="229"/>
      <c r="K2" s="187"/>
      <c r="L2" s="190"/>
      <c r="M2" s="190"/>
      <c r="N2" s="190"/>
      <c r="O2" s="275" t="s">
        <v>96</v>
      </c>
      <c r="P2" s="190"/>
      <c r="Q2" s="190"/>
      <c r="R2" s="190"/>
      <c r="S2" s="190"/>
      <c r="T2" s="190"/>
      <c r="U2" s="190"/>
      <c r="V2" s="190"/>
      <c r="W2" s="190"/>
      <c r="X2" s="209">
        <f>_xll.ohTrigger(X5:X41)</f>
        <v>6</v>
      </c>
      <c r="Y2" s="230"/>
    </row>
    <row r="3" spans="1:25" ht="11.25" customHeight="1" x14ac:dyDescent="0.2">
      <c r="A3" s="30"/>
      <c r="B3" s="54"/>
      <c r="C3" s="54"/>
      <c r="D3" s="54"/>
      <c r="E3" s="54"/>
      <c r="F3" s="88"/>
      <c r="G3" s="54"/>
      <c r="H3" s="86"/>
      <c r="J3" s="192"/>
      <c r="K3" s="190"/>
      <c r="L3" s="187"/>
      <c r="M3" s="187"/>
      <c r="N3" s="187"/>
      <c r="O3" s="187"/>
      <c r="P3" s="187"/>
      <c r="Q3" s="187"/>
      <c r="R3" s="187"/>
      <c r="S3" s="187"/>
      <c r="T3" s="190"/>
      <c r="U3" s="190"/>
      <c r="V3" s="190"/>
      <c r="W3" s="187"/>
      <c r="X3" s="188"/>
      <c r="Y3" s="193"/>
    </row>
    <row r="4" spans="1:25" ht="21" customHeight="1" x14ac:dyDescent="0.2">
      <c r="A4" s="69"/>
      <c r="B4" s="56" t="s">
        <v>20</v>
      </c>
      <c r="C4" s="56"/>
      <c r="D4" s="56"/>
      <c r="E4" s="57" t="s">
        <v>148</v>
      </c>
      <c r="F4" s="57" t="s">
        <v>160</v>
      </c>
      <c r="G4" s="60" t="s">
        <v>159</v>
      </c>
      <c r="H4" s="124"/>
      <c r="J4" s="192"/>
      <c r="K4" s="225"/>
      <c r="L4" s="227"/>
      <c r="M4" s="227"/>
      <c r="N4" s="227" t="s">
        <v>128</v>
      </c>
      <c r="O4" s="64" t="str">
        <f>_xll.RData(O5:O41,P4:Q4,,ReutersRtMode,,P5)</f>
        <v>Updated at 18:27:54</v>
      </c>
      <c r="P4" s="227" t="s">
        <v>108</v>
      </c>
      <c r="Q4" s="227" t="s">
        <v>88</v>
      </c>
      <c r="R4" s="178" t="s">
        <v>171</v>
      </c>
      <c r="S4" s="178" t="s">
        <v>157</v>
      </c>
      <c r="T4" s="189"/>
      <c r="U4" s="227" t="s">
        <v>106</v>
      </c>
      <c r="V4" s="190"/>
      <c r="W4" s="225" t="s">
        <v>105</v>
      </c>
      <c r="X4" s="227" t="s">
        <v>104</v>
      </c>
      <c r="Y4" s="193"/>
    </row>
    <row r="5" spans="1:25" ht="11.25" customHeight="1" x14ac:dyDescent="0.2">
      <c r="A5" s="69"/>
      <c r="B5" s="65" t="str">
        <f t="shared" ref="B5:B41" si="0">K5</f>
        <v>1Y</v>
      </c>
      <c r="C5" s="65" t="str">
        <f t="shared" ref="C5:C41" si="1">L5</f>
        <v>3E</v>
      </c>
      <c r="D5" s="65" t="str">
        <f t="shared" ref="D5:D41" si="2">M5</f>
        <v>6E</v>
      </c>
      <c r="E5" s="55" t="str">
        <f t="shared" ref="E5:E41" si="3">IF(ISBLANK(C5),"#",Currency&amp;$C5&amp;$D5&amp;$B5&amp;QuoteSuffix)</f>
        <v>EUR3E6E1Y_LCHQuote</v>
      </c>
      <c r="F5" s="55" t="str">
        <f>_xll.qlSimpleQuote(E5,,RateTickValue,Permanent,Trigger,ObjectOverwrite)</f>
        <v>EUR3E6E1Y_LCHQuote#0003</v>
      </c>
      <c r="G5" s="59" t="str">
        <f>_xll.ohRangeRetrieveError(F5)</f>
        <v/>
      </c>
      <c r="H5" s="124"/>
      <c r="J5" s="149"/>
      <c r="K5" s="280" t="s">
        <v>5</v>
      </c>
      <c r="L5" s="280" t="s">
        <v>67</v>
      </c>
      <c r="M5" s="280" t="s">
        <v>61</v>
      </c>
      <c r="N5" s="213" t="str">
        <f t="shared" ref="N5:N41" si="4">Currency&amp;$L5&amp;$M5&amp;$K5</f>
        <v>EUR3E6E1Y</v>
      </c>
      <c r="O5" s="281" t="str">
        <f t="array" ref="O5:O41">Instruments&amp;"="&amp;VLOOKUP(Contributor,ContributorTable,2,FALSE)</f>
        <v>EUR3E6E1Y=ICAP</v>
      </c>
      <c r="P5" s="151">
        <v>11.05</v>
      </c>
      <c r="Q5" s="151">
        <v>12.05</v>
      </c>
      <c r="R5" s="151">
        <f>_xll.qlMidSafe(P5,Q5)</f>
        <v>11.55</v>
      </c>
      <c r="S5" s="151">
        <f t="shared" ref="S5:S41" si="5">(R5-P5)*2</f>
        <v>1</v>
      </c>
      <c r="T5" s="189"/>
      <c r="U5" s="150">
        <v>10.45</v>
      </c>
      <c r="V5" s="190"/>
      <c r="W5" s="152">
        <f t="array" ref="W5:W41">QuoteLive</f>
        <v>11.55</v>
      </c>
      <c r="X5" s="215" t="e">
        <f>_xll.qlSimpleQuoteSetValue(F5,ROUND(W5/10000,6),Trigger)</f>
        <v>#N/A</v>
      </c>
      <c r="Y5" s="193"/>
    </row>
    <row r="6" spans="1:25" ht="11.25" customHeight="1" x14ac:dyDescent="0.2">
      <c r="A6" s="69"/>
      <c r="B6" s="65" t="str">
        <f t="shared" si="0"/>
        <v>15M</v>
      </c>
      <c r="C6" s="65" t="str">
        <f t="shared" si="1"/>
        <v>3E</v>
      </c>
      <c r="D6" s="65" t="str">
        <f t="shared" si="2"/>
        <v>6E</v>
      </c>
      <c r="E6" s="55" t="str">
        <f t="shared" si="3"/>
        <v>EUR3E6E15M_LCHQuote</v>
      </c>
      <c r="F6" s="55" t="str">
        <f>_xll.qlSimpleQuote(E6,,RateTickValue,Permanent,Trigger,ObjectOverwrite)</f>
        <v>EUR3E6E15M_LCHQuote#0003</v>
      </c>
      <c r="G6" s="59" t="str">
        <f>_xll.ohRangeRetrieveError(F6)</f>
        <v/>
      </c>
      <c r="H6" s="124"/>
      <c r="J6" s="149"/>
      <c r="K6" s="280" t="s">
        <v>65</v>
      </c>
      <c r="L6" s="280" t="s">
        <v>67</v>
      </c>
      <c r="M6" s="280" t="s">
        <v>61</v>
      </c>
      <c r="N6" s="213" t="str">
        <f t="shared" si="4"/>
        <v>EUR3E6E15M</v>
      </c>
      <c r="O6" s="281" t="str">
        <v>EUR3E6E15M=ICAP</v>
      </c>
      <c r="P6" s="151" t="s">
        <v>127</v>
      </c>
      <c r="Q6" s="151" t="s">
        <v>127</v>
      </c>
      <c r="R6" s="151" t="e">
        <f>_xll.qlMidSafe(P6,Q6)</f>
        <v>#NUM!</v>
      </c>
      <c r="S6" s="151" t="e">
        <f t="shared" si="5"/>
        <v>#NUM!</v>
      </c>
      <c r="T6" s="189"/>
      <c r="U6" s="150" t="e">
        <v>#NUM!</v>
      </c>
      <c r="V6" s="190"/>
      <c r="W6" s="152" t="e">
        <v>#NUM!</v>
      </c>
      <c r="X6" s="215">
        <f>_xll.qlSimpleQuoteSetValue(F6,ROUND(W6/10000,6),Trigger)</f>
        <v>0</v>
      </c>
      <c r="Y6" s="193"/>
    </row>
    <row r="7" spans="1:25" ht="11.25" customHeight="1" x14ac:dyDescent="0.2">
      <c r="A7" s="69"/>
      <c r="B7" s="65" t="str">
        <f t="shared" si="0"/>
        <v>18M</v>
      </c>
      <c r="C7" s="65" t="str">
        <f t="shared" si="1"/>
        <v>3E</v>
      </c>
      <c r="D7" s="65" t="str">
        <f t="shared" si="2"/>
        <v>6E</v>
      </c>
      <c r="E7" s="55" t="str">
        <f t="shared" si="3"/>
        <v>EUR3E6E18M_LCHQuote</v>
      </c>
      <c r="F7" s="55" t="str">
        <f>_xll.qlSimpleQuote(E7,,RateTickValue,Permanent,Trigger,ObjectOverwrite)</f>
        <v>EUR3E6E18M_LCHQuote#0003</v>
      </c>
      <c r="G7" s="59" t="str">
        <f>_xll.ohRangeRetrieveError(F7)</f>
        <v/>
      </c>
      <c r="H7" s="124"/>
      <c r="J7" s="149"/>
      <c r="K7" s="280" t="s">
        <v>64</v>
      </c>
      <c r="L7" s="280" t="s">
        <v>67</v>
      </c>
      <c r="M7" s="280" t="s">
        <v>61</v>
      </c>
      <c r="N7" s="213" t="str">
        <f t="shared" si="4"/>
        <v>EUR3E6E18M</v>
      </c>
      <c r="O7" s="281" t="str">
        <v>EUR3E6E18M=ICAP</v>
      </c>
      <c r="P7" s="151">
        <v>10.5</v>
      </c>
      <c r="Q7" s="151">
        <v>11.5</v>
      </c>
      <c r="R7" s="151">
        <f>_xll.qlMidSafe(P7,Q7)</f>
        <v>11</v>
      </c>
      <c r="S7" s="151">
        <f t="shared" si="5"/>
        <v>1</v>
      </c>
      <c r="T7" s="189"/>
      <c r="U7" s="150">
        <v>10.1</v>
      </c>
      <c r="V7" s="190"/>
      <c r="W7" s="152">
        <v>11</v>
      </c>
      <c r="X7" s="215" t="e">
        <f>_xll.qlSimpleQuoteSetValue(F7,ROUND(W7/10000,6),Trigger)</f>
        <v>#N/A</v>
      </c>
      <c r="Y7" s="193"/>
    </row>
    <row r="8" spans="1:25" ht="11.25" customHeight="1" x14ac:dyDescent="0.2">
      <c r="A8" s="69"/>
      <c r="B8" s="65" t="str">
        <f t="shared" si="0"/>
        <v>21M</v>
      </c>
      <c r="C8" s="65" t="str">
        <f t="shared" si="1"/>
        <v>3E</v>
      </c>
      <c r="D8" s="65" t="str">
        <f t="shared" si="2"/>
        <v>6E</v>
      </c>
      <c r="E8" s="55" t="str">
        <f t="shared" si="3"/>
        <v>EUR3E6E21M_LCHQuote</v>
      </c>
      <c r="F8" s="55" t="str">
        <f>_xll.qlSimpleQuote(E8,,RateTickValue,Permanent,Trigger,ObjectOverwrite)</f>
        <v>EUR3E6E21M_LCHQuote#0003</v>
      </c>
      <c r="G8" s="59" t="str">
        <f>_xll.ohRangeRetrieveError(F8)</f>
        <v/>
      </c>
      <c r="H8" s="124"/>
      <c r="J8" s="149"/>
      <c r="K8" s="280" t="s">
        <v>63</v>
      </c>
      <c r="L8" s="280" t="s">
        <v>67</v>
      </c>
      <c r="M8" s="280" t="s">
        <v>61</v>
      </c>
      <c r="N8" s="213" t="str">
        <f t="shared" si="4"/>
        <v>EUR3E6E21M</v>
      </c>
      <c r="O8" s="281" t="str">
        <v>EUR3E6E21M=ICAP</v>
      </c>
      <c r="P8" s="151" t="s">
        <v>127</v>
      </c>
      <c r="Q8" s="151" t="s">
        <v>127</v>
      </c>
      <c r="R8" s="151" t="e">
        <f>_xll.qlMidSafe(P8,Q8)</f>
        <v>#NUM!</v>
      </c>
      <c r="S8" s="151" t="e">
        <f t="shared" si="5"/>
        <v>#NUM!</v>
      </c>
      <c r="T8" s="189"/>
      <c r="U8" s="150" t="e">
        <v>#NUM!</v>
      </c>
      <c r="V8" s="190"/>
      <c r="W8" s="152" t="e">
        <v>#NUM!</v>
      </c>
      <c r="X8" s="215">
        <f>_xll.qlSimpleQuoteSetValue(F8,ROUND(W8/10000,6),Trigger)</f>
        <v>0</v>
      </c>
      <c r="Y8" s="193"/>
    </row>
    <row r="9" spans="1:25" ht="11.25" customHeight="1" x14ac:dyDescent="0.2">
      <c r="A9" s="69"/>
      <c r="B9" s="65" t="str">
        <f t="shared" si="0"/>
        <v>2Y</v>
      </c>
      <c r="C9" s="65" t="str">
        <f t="shared" si="1"/>
        <v>3E</v>
      </c>
      <c r="D9" s="65" t="str">
        <f t="shared" si="2"/>
        <v>6E</v>
      </c>
      <c r="E9" s="55" t="str">
        <f t="shared" si="3"/>
        <v>EUR3E6E2Y_LCHQuote</v>
      </c>
      <c r="F9" s="55" t="str">
        <f>_xll.qlSimpleQuote(E9,,RateTickValue,Permanent,Trigger,ObjectOverwrite)</f>
        <v>EUR3E6E2Y_LCHQuote#0003</v>
      </c>
      <c r="G9" s="59" t="str">
        <f>_xll.ohRangeRetrieveError(F9)</f>
        <v/>
      </c>
      <c r="H9" s="124"/>
      <c r="J9" s="192"/>
      <c r="K9" s="280" t="s">
        <v>55</v>
      </c>
      <c r="L9" s="280" t="s">
        <v>67</v>
      </c>
      <c r="M9" s="280" t="s">
        <v>61</v>
      </c>
      <c r="N9" s="213" t="str">
        <f t="shared" si="4"/>
        <v>EUR3E6E2Y</v>
      </c>
      <c r="O9" s="281" t="str">
        <v>EUR3E6E2Y=ICAP</v>
      </c>
      <c r="P9" s="151">
        <v>10.3</v>
      </c>
      <c r="Q9" s="151">
        <v>11.3</v>
      </c>
      <c r="R9" s="151">
        <f>_xll.qlMidSafe(P9,Q9)</f>
        <v>10.8</v>
      </c>
      <c r="S9" s="151">
        <f t="shared" si="5"/>
        <v>1</v>
      </c>
      <c r="T9" s="189"/>
      <c r="U9" s="150">
        <v>9.9499999999999993</v>
      </c>
      <c r="V9" s="190"/>
      <c r="W9" s="152">
        <v>10.8</v>
      </c>
      <c r="X9" s="215" t="e">
        <f>_xll.qlSimpleQuoteSetValue(F9,ROUND(W9/10000,6),Trigger)</f>
        <v>#N/A</v>
      </c>
      <c r="Y9" s="193"/>
    </row>
    <row r="10" spans="1:25" ht="11.25" customHeight="1" x14ac:dyDescent="0.2">
      <c r="A10" s="69"/>
      <c r="B10" s="65" t="str">
        <f t="shared" si="0"/>
        <v>3Y</v>
      </c>
      <c r="C10" s="65" t="str">
        <f t="shared" si="1"/>
        <v>3E</v>
      </c>
      <c r="D10" s="65" t="str">
        <f t="shared" si="2"/>
        <v>6E</v>
      </c>
      <c r="E10" s="55" t="str">
        <f t="shared" si="3"/>
        <v>EUR3E6E3Y_LCHQuote</v>
      </c>
      <c r="F10" s="55" t="str">
        <f>_xll.qlSimpleQuote(E10,,RateTickValue,Permanent,Trigger,ObjectOverwrite)</f>
        <v>EUR3E6E3Y_LCHQuote#0003</v>
      </c>
      <c r="G10" s="59" t="str">
        <f>_xll.ohRangeRetrieveError(F10)</f>
        <v/>
      </c>
      <c r="H10" s="124"/>
      <c r="J10" s="192"/>
      <c r="K10" s="280" t="s">
        <v>54</v>
      </c>
      <c r="L10" s="280" t="s">
        <v>67</v>
      </c>
      <c r="M10" s="280" t="s">
        <v>61</v>
      </c>
      <c r="N10" s="213" t="str">
        <f t="shared" si="4"/>
        <v>EUR3E6E3Y</v>
      </c>
      <c r="O10" s="281" t="str">
        <v>EUR3E6E3Y=ICAP</v>
      </c>
      <c r="P10" s="151">
        <v>10.3</v>
      </c>
      <c r="Q10" s="151">
        <v>11.3</v>
      </c>
      <c r="R10" s="151">
        <f>_xll.qlMidSafe(P10,Q10)</f>
        <v>10.8</v>
      </c>
      <c r="S10" s="151">
        <f t="shared" si="5"/>
        <v>1</v>
      </c>
      <c r="T10" s="189"/>
      <c r="U10" s="150">
        <v>9.85</v>
      </c>
      <c r="V10" s="190"/>
      <c r="W10" s="152">
        <v>10.8</v>
      </c>
      <c r="X10" s="215" t="e">
        <f>_xll.qlSimpleQuoteSetValue(F10,ROUND(W10/10000,6),Trigger)</f>
        <v>#N/A</v>
      </c>
      <c r="Y10" s="193"/>
    </row>
    <row r="11" spans="1:25" ht="11.25" customHeight="1" x14ac:dyDescent="0.2">
      <c r="A11" s="69"/>
      <c r="B11" s="65" t="str">
        <f t="shared" si="0"/>
        <v>4Y</v>
      </c>
      <c r="C11" s="65" t="str">
        <f t="shared" si="1"/>
        <v>3E</v>
      </c>
      <c r="D11" s="65" t="str">
        <f t="shared" si="2"/>
        <v>6E</v>
      </c>
      <c r="E11" s="55" t="str">
        <f t="shared" si="3"/>
        <v>EUR3E6E4Y_LCHQuote</v>
      </c>
      <c r="F11" s="55" t="str">
        <f>_xll.qlSimpleQuote(E11,,RateTickValue,Permanent,Trigger,ObjectOverwrite)</f>
        <v>EUR3E6E4Y_LCHQuote#0003</v>
      </c>
      <c r="G11" s="59" t="str">
        <f>_xll.ohRangeRetrieveError(F11)</f>
        <v/>
      </c>
      <c r="H11" s="124"/>
      <c r="J11" s="192"/>
      <c r="K11" s="280" t="s">
        <v>53</v>
      </c>
      <c r="L11" s="280" t="s">
        <v>67</v>
      </c>
      <c r="M11" s="280" t="s">
        <v>61</v>
      </c>
      <c r="N11" s="213" t="str">
        <f t="shared" si="4"/>
        <v>EUR3E6E4Y</v>
      </c>
      <c r="O11" s="281" t="str">
        <v>EUR3E6E4Y=ICAP</v>
      </c>
      <c r="P11" s="151">
        <v>10.5</v>
      </c>
      <c r="Q11" s="151">
        <v>11.5</v>
      </c>
      <c r="R11" s="151">
        <f>_xll.qlMidSafe(P11,Q11)</f>
        <v>11</v>
      </c>
      <c r="S11" s="151">
        <f t="shared" si="5"/>
        <v>1</v>
      </c>
      <c r="T11" s="189"/>
      <c r="U11" s="150">
        <v>10.15</v>
      </c>
      <c r="V11" s="190"/>
      <c r="W11" s="152">
        <v>11</v>
      </c>
      <c r="X11" s="215" t="e">
        <f>_xll.qlSimpleQuoteSetValue(F11,ROUND(W11/10000,6),Trigger)</f>
        <v>#N/A</v>
      </c>
      <c r="Y11" s="193"/>
    </row>
    <row r="12" spans="1:25" ht="11.25" customHeight="1" x14ac:dyDescent="0.2">
      <c r="A12" s="69"/>
      <c r="B12" s="65" t="str">
        <f t="shared" si="0"/>
        <v>5Y</v>
      </c>
      <c r="C12" s="65" t="str">
        <f t="shared" si="1"/>
        <v>3E</v>
      </c>
      <c r="D12" s="65" t="str">
        <f t="shared" si="2"/>
        <v>6E</v>
      </c>
      <c r="E12" s="55" t="str">
        <f t="shared" si="3"/>
        <v>EUR3E6E5Y_LCHQuote</v>
      </c>
      <c r="F12" s="55" t="str">
        <f>_xll.qlSimpleQuote(E12,,RateTickValue,Permanent,Trigger,ObjectOverwrite)</f>
        <v>EUR3E6E5Y_LCHQuote#0003</v>
      </c>
      <c r="G12" s="59" t="str">
        <f>_xll.ohRangeRetrieveError(F12)</f>
        <v/>
      </c>
      <c r="H12" s="124"/>
      <c r="J12" s="192"/>
      <c r="K12" s="280" t="s">
        <v>52</v>
      </c>
      <c r="L12" s="280" t="s">
        <v>67</v>
      </c>
      <c r="M12" s="280" t="s">
        <v>61</v>
      </c>
      <c r="N12" s="213" t="str">
        <f t="shared" si="4"/>
        <v>EUR3E6E5Y</v>
      </c>
      <c r="O12" s="281" t="str">
        <v>EUR3E6E5Y=ICAP</v>
      </c>
      <c r="P12" s="151">
        <v>10.65</v>
      </c>
      <c r="Q12" s="151">
        <v>11.65</v>
      </c>
      <c r="R12" s="151">
        <f>_xll.qlMidSafe(P12,Q12)</f>
        <v>11.15</v>
      </c>
      <c r="S12" s="151">
        <f t="shared" si="5"/>
        <v>1</v>
      </c>
      <c r="T12" s="189"/>
      <c r="U12" s="150">
        <v>10.35</v>
      </c>
      <c r="V12" s="190"/>
      <c r="W12" s="152">
        <v>11.15</v>
      </c>
      <c r="X12" s="215" t="e">
        <f>_xll.qlSimpleQuoteSetValue(F12,ROUND(W12/10000,6),Trigger)</f>
        <v>#N/A</v>
      </c>
      <c r="Y12" s="193"/>
    </row>
    <row r="13" spans="1:25" ht="11.25" customHeight="1" x14ac:dyDescent="0.2">
      <c r="A13" s="69"/>
      <c r="B13" s="65" t="str">
        <f t="shared" si="0"/>
        <v>6Y</v>
      </c>
      <c r="C13" s="65" t="str">
        <f t="shared" si="1"/>
        <v>3E</v>
      </c>
      <c r="D13" s="65" t="str">
        <f t="shared" si="2"/>
        <v>6E</v>
      </c>
      <c r="E13" s="55" t="str">
        <f t="shared" si="3"/>
        <v>EUR3E6E6Y_LCHQuote</v>
      </c>
      <c r="F13" s="55" t="str">
        <f>_xll.qlSimpleQuote(E13,,RateTickValue,Permanent,Trigger,ObjectOverwrite)</f>
        <v>EUR3E6E6Y_LCHQuote#0003</v>
      </c>
      <c r="G13" s="59" t="str">
        <f>_xll.ohRangeRetrieveError(F13)</f>
        <v/>
      </c>
      <c r="H13" s="124"/>
      <c r="J13" s="192"/>
      <c r="K13" s="280" t="s">
        <v>51</v>
      </c>
      <c r="L13" s="280" t="s">
        <v>67</v>
      </c>
      <c r="M13" s="280" t="s">
        <v>61</v>
      </c>
      <c r="N13" s="213" t="str">
        <f t="shared" si="4"/>
        <v>EUR3E6E6Y</v>
      </c>
      <c r="O13" s="281" t="str">
        <v>EUR3E6E6Y=ICAP</v>
      </c>
      <c r="P13" s="151">
        <v>10.6</v>
      </c>
      <c r="Q13" s="151">
        <v>11.6</v>
      </c>
      <c r="R13" s="151">
        <f>_xll.qlMidSafe(P13,Q13)</f>
        <v>11.1</v>
      </c>
      <c r="S13" s="151">
        <f t="shared" si="5"/>
        <v>1</v>
      </c>
      <c r="T13" s="189"/>
      <c r="U13" s="150">
        <v>10.25</v>
      </c>
      <c r="V13" s="190"/>
      <c r="W13" s="152">
        <v>11.1</v>
      </c>
      <c r="X13" s="215" t="e">
        <f>_xll.qlSimpleQuoteSetValue(F13,ROUND(W13/10000,6),Trigger)</f>
        <v>#N/A</v>
      </c>
      <c r="Y13" s="193"/>
    </row>
    <row r="14" spans="1:25" ht="11.25" customHeight="1" x14ac:dyDescent="0.2">
      <c r="A14" s="69"/>
      <c r="B14" s="65" t="str">
        <f t="shared" si="0"/>
        <v>7Y</v>
      </c>
      <c r="C14" s="65" t="str">
        <f t="shared" si="1"/>
        <v>3E</v>
      </c>
      <c r="D14" s="65" t="str">
        <f t="shared" si="2"/>
        <v>6E</v>
      </c>
      <c r="E14" s="55" t="str">
        <f t="shared" si="3"/>
        <v>EUR3E6E7Y_LCHQuote</v>
      </c>
      <c r="F14" s="55" t="str">
        <f>_xll.qlSimpleQuote(E14,,RateTickValue,Permanent,Trigger,ObjectOverwrite)</f>
        <v>EUR3E6E7Y_LCHQuote#0003</v>
      </c>
      <c r="G14" s="59" t="str">
        <f>_xll.ohRangeRetrieveError(F14)</f>
        <v/>
      </c>
      <c r="H14" s="124"/>
      <c r="J14" s="192"/>
      <c r="K14" s="280" t="s">
        <v>50</v>
      </c>
      <c r="L14" s="280" t="s">
        <v>67</v>
      </c>
      <c r="M14" s="280" t="s">
        <v>61</v>
      </c>
      <c r="N14" s="213" t="str">
        <f t="shared" si="4"/>
        <v>EUR3E6E7Y</v>
      </c>
      <c r="O14" s="281" t="str">
        <v>EUR3E6E7Y=ICAP</v>
      </c>
      <c r="P14" s="151">
        <v>10.3</v>
      </c>
      <c r="Q14" s="151">
        <v>11.3</v>
      </c>
      <c r="R14" s="151">
        <f>_xll.qlMidSafe(P14,Q14)</f>
        <v>10.8</v>
      </c>
      <c r="S14" s="151">
        <f t="shared" si="5"/>
        <v>1</v>
      </c>
      <c r="T14" s="189"/>
      <c r="U14" s="150">
        <v>10</v>
      </c>
      <c r="V14" s="190"/>
      <c r="W14" s="152">
        <v>10.8</v>
      </c>
      <c r="X14" s="215" t="e">
        <f>_xll.qlSimpleQuoteSetValue(F14,ROUND(W14/10000,6),Trigger)</f>
        <v>#N/A</v>
      </c>
      <c r="Y14" s="193"/>
    </row>
    <row r="15" spans="1:25" ht="11.25" customHeight="1" x14ac:dyDescent="0.2">
      <c r="A15" s="69"/>
      <c r="B15" s="65" t="str">
        <f t="shared" si="0"/>
        <v>8Y</v>
      </c>
      <c r="C15" s="65" t="str">
        <f t="shared" si="1"/>
        <v>3E</v>
      </c>
      <c r="D15" s="65" t="str">
        <f t="shared" si="2"/>
        <v>6E</v>
      </c>
      <c r="E15" s="55" t="str">
        <f t="shared" si="3"/>
        <v>EUR3E6E8Y_LCHQuote</v>
      </c>
      <c r="F15" s="55" t="str">
        <f>_xll.qlSimpleQuote(E15,,RateTickValue,Permanent,Trigger,ObjectOverwrite)</f>
        <v>EUR3E6E8Y_LCHQuote#0003</v>
      </c>
      <c r="G15" s="59" t="str">
        <f>_xll.ohRangeRetrieveError(F15)</f>
        <v/>
      </c>
      <c r="H15" s="124"/>
      <c r="J15" s="192"/>
      <c r="K15" s="280" t="s">
        <v>49</v>
      </c>
      <c r="L15" s="280" t="s">
        <v>67</v>
      </c>
      <c r="M15" s="280" t="s">
        <v>61</v>
      </c>
      <c r="N15" s="213" t="str">
        <f t="shared" si="4"/>
        <v>EUR3E6E8Y</v>
      </c>
      <c r="O15" s="281" t="str">
        <v>EUR3E6E8Y=ICAP</v>
      </c>
      <c r="P15" s="151">
        <v>9.9499999999999993</v>
      </c>
      <c r="Q15" s="151">
        <v>10.95</v>
      </c>
      <c r="R15" s="151">
        <f>_xll.qlMidSafe(P15,Q15)</f>
        <v>10.45</v>
      </c>
      <c r="S15" s="151">
        <f t="shared" si="5"/>
        <v>1</v>
      </c>
      <c r="T15" s="189"/>
      <c r="U15" s="150">
        <v>9.6</v>
      </c>
      <c r="V15" s="190"/>
      <c r="W15" s="152">
        <v>10.45</v>
      </c>
      <c r="X15" s="215" t="e">
        <f>_xll.qlSimpleQuoteSetValue(F15,ROUND(W15/10000,6),Trigger)</f>
        <v>#N/A</v>
      </c>
      <c r="Y15" s="193"/>
    </row>
    <row r="16" spans="1:25" ht="11.25" customHeight="1" x14ac:dyDescent="0.2">
      <c r="A16" s="69"/>
      <c r="B16" s="65" t="str">
        <f t="shared" si="0"/>
        <v>9Y</v>
      </c>
      <c r="C16" s="65" t="str">
        <f t="shared" si="1"/>
        <v>3E</v>
      </c>
      <c r="D16" s="65" t="str">
        <f t="shared" si="2"/>
        <v>6E</v>
      </c>
      <c r="E16" s="55" t="str">
        <f t="shared" si="3"/>
        <v>EUR3E6E9Y_LCHQuote</v>
      </c>
      <c r="F16" s="55" t="str">
        <f>_xll.qlSimpleQuote(E16,,RateTickValue,Permanent,Trigger,ObjectOverwrite)</f>
        <v>EUR3E6E9Y_LCHQuote#0003</v>
      </c>
      <c r="G16" s="59" t="str">
        <f>_xll.ohRangeRetrieveError(F16)</f>
        <v/>
      </c>
      <c r="H16" s="124"/>
      <c r="J16" s="192"/>
      <c r="K16" s="280" t="s">
        <v>48</v>
      </c>
      <c r="L16" s="280" t="s">
        <v>67</v>
      </c>
      <c r="M16" s="280" t="s">
        <v>61</v>
      </c>
      <c r="N16" s="213" t="str">
        <f t="shared" si="4"/>
        <v>EUR3E6E9Y</v>
      </c>
      <c r="O16" s="281" t="str">
        <v>EUR3E6E9Y=ICAP</v>
      </c>
      <c r="P16" s="151">
        <v>9.4499999999999993</v>
      </c>
      <c r="Q16" s="151">
        <v>10.45</v>
      </c>
      <c r="R16" s="151">
        <f>_xll.qlMidSafe(P16,Q16)</f>
        <v>9.9499999999999993</v>
      </c>
      <c r="S16" s="151">
        <f t="shared" si="5"/>
        <v>1</v>
      </c>
      <c r="T16" s="189"/>
      <c r="U16" s="150">
        <v>9.15</v>
      </c>
      <c r="V16" s="190"/>
      <c r="W16" s="152">
        <v>9.9499999999999993</v>
      </c>
      <c r="X16" s="215" t="e">
        <f>_xll.qlSimpleQuoteSetValue(F16,ROUND(W16/10000,6),Trigger)</f>
        <v>#N/A</v>
      </c>
      <c r="Y16" s="193"/>
    </row>
    <row r="17" spans="1:25" ht="11.25" customHeight="1" x14ac:dyDescent="0.2">
      <c r="A17" s="69"/>
      <c r="B17" s="65" t="str">
        <f t="shared" si="0"/>
        <v>10Y</v>
      </c>
      <c r="C17" s="65" t="str">
        <f t="shared" si="1"/>
        <v>3E</v>
      </c>
      <c r="D17" s="65" t="str">
        <f t="shared" si="2"/>
        <v>6E</v>
      </c>
      <c r="E17" s="55" t="str">
        <f t="shared" si="3"/>
        <v>EUR3E6E10Y_LCHQuote</v>
      </c>
      <c r="F17" s="55" t="str">
        <f>_xll.qlSimpleQuote(E17,,RateTickValue,Permanent,Trigger,ObjectOverwrite)</f>
        <v>EUR3E6E10Y_LCHQuote#0003</v>
      </c>
      <c r="G17" s="59" t="str">
        <f>_xll.ohRangeRetrieveError(F17)</f>
        <v/>
      </c>
      <c r="H17" s="124"/>
      <c r="J17" s="192"/>
      <c r="K17" s="280" t="s">
        <v>47</v>
      </c>
      <c r="L17" s="280" t="s">
        <v>67</v>
      </c>
      <c r="M17" s="280" t="s">
        <v>61</v>
      </c>
      <c r="N17" s="213" t="str">
        <f t="shared" si="4"/>
        <v>EUR3E6E10Y</v>
      </c>
      <c r="O17" s="281" t="str">
        <v>EUR3E6E10Y=ICAP</v>
      </c>
      <c r="P17" s="151">
        <v>8.9</v>
      </c>
      <c r="Q17" s="151">
        <v>9.9</v>
      </c>
      <c r="R17" s="151">
        <f>_xll.qlMidSafe(P17,Q17)</f>
        <v>9.4</v>
      </c>
      <c r="S17" s="151">
        <f t="shared" si="5"/>
        <v>1</v>
      </c>
      <c r="T17" s="189"/>
      <c r="U17" s="150">
        <v>8.6</v>
      </c>
      <c r="V17" s="190"/>
      <c r="W17" s="152">
        <v>9.4</v>
      </c>
      <c r="X17" s="215" t="e">
        <f>_xll.qlSimpleQuoteSetValue(F17,ROUND(W17/10000,6),Trigger)</f>
        <v>#N/A</v>
      </c>
      <c r="Y17" s="193"/>
    </row>
    <row r="18" spans="1:25" ht="11.25" customHeight="1" x14ac:dyDescent="0.2">
      <c r="A18" s="69"/>
      <c r="B18" s="65" t="str">
        <f t="shared" si="0"/>
        <v>11Y</v>
      </c>
      <c r="C18" s="65" t="str">
        <f t="shared" si="1"/>
        <v>3E</v>
      </c>
      <c r="D18" s="65" t="str">
        <f t="shared" si="2"/>
        <v>6E</v>
      </c>
      <c r="E18" s="55" t="str">
        <f t="shared" si="3"/>
        <v>EUR3E6E11Y_LCHQuote</v>
      </c>
      <c r="F18" s="55" t="str">
        <f>_xll.qlSimpleQuote(E18,,RateTickValue,Permanent,Trigger,ObjectOverwrite)</f>
        <v>EUR3E6E11Y_LCHQuote#0003</v>
      </c>
      <c r="G18" s="59" t="str">
        <f>_xll.ohRangeRetrieveError(F18)</f>
        <v/>
      </c>
      <c r="H18" s="124"/>
      <c r="J18" s="192"/>
      <c r="K18" s="280" t="s">
        <v>46</v>
      </c>
      <c r="L18" s="280" t="s">
        <v>67</v>
      </c>
      <c r="M18" s="280" t="s">
        <v>61</v>
      </c>
      <c r="N18" s="213" t="str">
        <f t="shared" si="4"/>
        <v>EUR3E6E11Y</v>
      </c>
      <c r="O18" s="281" t="str">
        <v>EUR3E6E11Y=ICAP</v>
      </c>
      <c r="P18" s="151">
        <v>8.3000000000000007</v>
      </c>
      <c r="Q18" s="151">
        <v>9.3000000000000007</v>
      </c>
      <c r="R18" s="151">
        <f>_xll.qlMidSafe(P18,Q18)</f>
        <v>8.8000000000000007</v>
      </c>
      <c r="S18" s="151">
        <f t="shared" si="5"/>
        <v>1</v>
      </c>
      <c r="T18" s="189"/>
      <c r="U18" s="150">
        <v>8.15</v>
      </c>
      <c r="V18" s="190"/>
      <c r="W18" s="152">
        <v>8.8000000000000007</v>
      </c>
      <c r="X18" s="215" t="e">
        <f>_xll.qlSimpleQuoteSetValue(F18,ROUND(W18/10000,6),Trigger)</f>
        <v>#N/A</v>
      </c>
      <c r="Y18" s="193"/>
    </row>
    <row r="19" spans="1:25" ht="11.25" customHeight="1" x14ac:dyDescent="0.2">
      <c r="A19" s="69"/>
      <c r="B19" s="65" t="str">
        <f t="shared" si="0"/>
        <v>12Y</v>
      </c>
      <c r="C19" s="65" t="str">
        <f t="shared" si="1"/>
        <v>3E</v>
      </c>
      <c r="D19" s="65" t="str">
        <f t="shared" si="2"/>
        <v>6E</v>
      </c>
      <c r="E19" s="55" t="str">
        <f t="shared" si="3"/>
        <v>EUR3E6E12Y_LCHQuote</v>
      </c>
      <c r="F19" s="55" t="str">
        <f>_xll.qlSimpleQuote(E19,,RateTickValue,Permanent,Trigger,ObjectOverwrite)</f>
        <v>EUR3E6E12Y_LCHQuote#0003</v>
      </c>
      <c r="G19" s="59" t="str">
        <f>_xll.ohRangeRetrieveError(F19)</f>
        <v/>
      </c>
      <c r="H19" s="124"/>
      <c r="J19" s="192"/>
      <c r="K19" s="280" t="s">
        <v>45</v>
      </c>
      <c r="L19" s="280" t="s">
        <v>67</v>
      </c>
      <c r="M19" s="280" t="s">
        <v>61</v>
      </c>
      <c r="N19" s="213" t="str">
        <f t="shared" si="4"/>
        <v>EUR3E6E12Y</v>
      </c>
      <c r="O19" s="281" t="str">
        <v>EUR3E6E12Y=ICAP</v>
      </c>
      <c r="P19" s="151">
        <v>7.85</v>
      </c>
      <c r="Q19" s="151">
        <v>8.85</v>
      </c>
      <c r="R19" s="151">
        <f>_xll.qlMidSafe(P19,Q19)</f>
        <v>8.35</v>
      </c>
      <c r="S19" s="151">
        <f t="shared" si="5"/>
        <v>1</v>
      </c>
      <c r="T19" s="189"/>
      <c r="U19" s="150">
        <v>7.6999999999999993</v>
      </c>
      <c r="V19" s="190"/>
      <c r="W19" s="152">
        <v>8.35</v>
      </c>
      <c r="X19" s="215" t="e">
        <f>_xll.qlSimpleQuoteSetValue(F19,ROUND(W19/10000,6),Trigger)</f>
        <v>#N/A</v>
      </c>
      <c r="Y19" s="193"/>
    </row>
    <row r="20" spans="1:25" ht="11.25" customHeight="1" x14ac:dyDescent="0.2">
      <c r="A20" s="69"/>
      <c r="B20" s="65" t="str">
        <f t="shared" si="0"/>
        <v>13Y</v>
      </c>
      <c r="C20" s="65" t="str">
        <f t="shared" si="1"/>
        <v>3E</v>
      </c>
      <c r="D20" s="65" t="str">
        <f t="shared" si="2"/>
        <v>6E</v>
      </c>
      <c r="E20" s="55" t="str">
        <f t="shared" si="3"/>
        <v>EUR3E6E13Y_LCHQuote</v>
      </c>
      <c r="F20" s="55" t="str">
        <f>_xll.qlSimpleQuote(E20,,RateTickValue,Permanent,Trigger,ObjectOverwrite)</f>
        <v>EUR3E6E13Y_LCHQuote#0003</v>
      </c>
      <c r="G20" s="59" t="str">
        <f>_xll.ohRangeRetrieveError(F20)</f>
        <v/>
      </c>
      <c r="H20" s="124"/>
      <c r="J20" s="192"/>
      <c r="K20" s="280" t="s">
        <v>44</v>
      </c>
      <c r="L20" s="280" t="s">
        <v>67</v>
      </c>
      <c r="M20" s="280" t="s">
        <v>61</v>
      </c>
      <c r="N20" s="213" t="str">
        <f t="shared" si="4"/>
        <v>EUR3E6E13Y</v>
      </c>
      <c r="O20" s="281" t="str">
        <v>EUR3E6E13Y=ICAP</v>
      </c>
      <c r="P20" s="151" t="s">
        <v>127</v>
      </c>
      <c r="Q20" s="151" t="s">
        <v>127</v>
      </c>
      <c r="R20" s="151" t="e">
        <f>_xll.qlMidSafe(P20,Q20)</f>
        <v>#NUM!</v>
      </c>
      <c r="S20" s="151" t="e">
        <f t="shared" si="5"/>
        <v>#NUM!</v>
      </c>
      <c r="T20" s="189"/>
      <c r="U20" s="150" t="e">
        <v>#NUM!</v>
      </c>
      <c r="V20" s="190"/>
      <c r="W20" s="152" t="e">
        <v>#NUM!</v>
      </c>
      <c r="X20" s="215">
        <f>_xll.qlSimpleQuoteSetValue(F20,ROUND(W20/10000,6),Trigger)</f>
        <v>0</v>
      </c>
      <c r="Y20" s="193"/>
    </row>
    <row r="21" spans="1:25" ht="11.25" customHeight="1" x14ac:dyDescent="0.2">
      <c r="A21" s="69"/>
      <c r="B21" s="65" t="str">
        <f t="shared" si="0"/>
        <v>14Y</v>
      </c>
      <c r="C21" s="65" t="str">
        <f t="shared" si="1"/>
        <v>3E</v>
      </c>
      <c r="D21" s="65" t="str">
        <f t="shared" si="2"/>
        <v>6E</v>
      </c>
      <c r="E21" s="55" t="str">
        <f t="shared" si="3"/>
        <v>EUR3E6E14Y_LCHQuote</v>
      </c>
      <c r="F21" s="55" t="str">
        <f>_xll.qlSimpleQuote(E21,,RateTickValue,Permanent,Trigger,ObjectOverwrite)</f>
        <v>EUR3E6E14Y_LCHQuote#0003</v>
      </c>
      <c r="G21" s="59" t="str">
        <f>_xll.ohRangeRetrieveError(F21)</f>
        <v/>
      </c>
      <c r="H21" s="124"/>
      <c r="J21" s="192"/>
      <c r="K21" s="280" t="s">
        <v>43</v>
      </c>
      <c r="L21" s="280" t="s">
        <v>67</v>
      </c>
      <c r="M21" s="280" t="s">
        <v>61</v>
      </c>
      <c r="N21" s="213" t="str">
        <f t="shared" si="4"/>
        <v>EUR3E6E14Y</v>
      </c>
      <c r="O21" s="281" t="str">
        <v>EUR3E6E14Y=ICAP</v>
      </c>
      <c r="P21" s="151" t="s">
        <v>127</v>
      </c>
      <c r="Q21" s="151" t="s">
        <v>127</v>
      </c>
      <c r="R21" s="151" t="e">
        <f>_xll.qlMidSafe(P21,Q21)</f>
        <v>#NUM!</v>
      </c>
      <c r="S21" s="151" t="e">
        <f t="shared" si="5"/>
        <v>#NUM!</v>
      </c>
      <c r="T21" s="189"/>
      <c r="U21" s="150" t="e">
        <v>#NUM!</v>
      </c>
      <c r="V21" s="190"/>
      <c r="W21" s="152" t="e">
        <v>#NUM!</v>
      </c>
      <c r="X21" s="215">
        <f>_xll.qlSimpleQuoteSetValue(F21,ROUND(W21/10000,6),Trigger)</f>
        <v>0</v>
      </c>
      <c r="Y21" s="193"/>
    </row>
    <row r="22" spans="1:25" ht="11.25" customHeight="1" x14ac:dyDescent="0.2">
      <c r="A22" s="69"/>
      <c r="B22" s="65" t="str">
        <f t="shared" si="0"/>
        <v>15Y</v>
      </c>
      <c r="C22" s="65" t="str">
        <f t="shared" si="1"/>
        <v>3E</v>
      </c>
      <c r="D22" s="65" t="str">
        <f t="shared" si="2"/>
        <v>6E</v>
      </c>
      <c r="E22" s="55" t="str">
        <f t="shared" si="3"/>
        <v>EUR3E6E15Y_LCHQuote</v>
      </c>
      <c r="F22" s="55" t="str">
        <f>_xll.qlSimpleQuote(E22,,RateTickValue,Permanent,Trigger,ObjectOverwrite)</f>
        <v>EUR3E6E15Y_LCHQuote#0003</v>
      </c>
      <c r="G22" s="59" t="str">
        <f>_xll.ohRangeRetrieveError(F22)</f>
        <v/>
      </c>
      <c r="H22" s="124"/>
      <c r="J22" s="192"/>
      <c r="K22" s="280" t="s">
        <v>42</v>
      </c>
      <c r="L22" s="280" t="s">
        <v>67</v>
      </c>
      <c r="M22" s="280" t="s">
        <v>61</v>
      </c>
      <c r="N22" s="213" t="str">
        <f t="shared" si="4"/>
        <v>EUR3E6E15Y</v>
      </c>
      <c r="O22" s="281" t="str">
        <v>EUR3E6E15Y=ICAP</v>
      </c>
      <c r="P22" s="151">
        <v>6.7</v>
      </c>
      <c r="Q22" s="151">
        <v>7.7</v>
      </c>
      <c r="R22" s="151">
        <f>_xll.qlMidSafe(P22,Q22)</f>
        <v>7.2</v>
      </c>
      <c r="S22" s="151">
        <f t="shared" si="5"/>
        <v>1</v>
      </c>
      <c r="T22" s="189"/>
      <c r="U22" s="150">
        <v>6.65</v>
      </c>
      <c r="V22" s="190"/>
      <c r="W22" s="152">
        <v>7.2</v>
      </c>
      <c r="X22" s="215" t="e">
        <f>_xll.qlSimpleQuoteSetValue(F22,ROUND(W22/10000,6),Trigger)</f>
        <v>#N/A</v>
      </c>
      <c r="Y22" s="193"/>
    </row>
    <row r="23" spans="1:25" ht="11.25" customHeight="1" x14ac:dyDescent="0.2">
      <c r="A23" s="69"/>
      <c r="B23" s="65" t="str">
        <f t="shared" si="0"/>
        <v>16Y</v>
      </c>
      <c r="C23" s="65" t="str">
        <f t="shared" si="1"/>
        <v>3E</v>
      </c>
      <c r="D23" s="65" t="str">
        <f t="shared" si="2"/>
        <v>6E</v>
      </c>
      <c r="E23" s="55" t="str">
        <f t="shared" si="3"/>
        <v>EUR3E6E16Y_LCHQuote</v>
      </c>
      <c r="F23" s="55" t="str">
        <f>_xll.qlSimpleQuote(E23,,RateTickValue,Permanent,Trigger,ObjectOverwrite)</f>
        <v>EUR3E6E16Y_LCHQuote#0003</v>
      </c>
      <c r="G23" s="59" t="str">
        <f>_xll.ohRangeRetrieveError(F23)</f>
        <v/>
      </c>
      <c r="H23" s="124"/>
      <c r="J23" s="192"/>
      <c r="K23" s="280" t="s">
        <v>41</v>
      </c>
      <c r="L23" s="280" t="s">
        <v>67</v>
      </c>
      <c r="M23" s="280" t="s">
        <v>61</v>
      </c>
      <c r="N23" s="213" t="str">
        <f t="shared" si="4"/>
        <v>EUR3E6E16Y</v>
      </c>
      <c r="O23" s="281" t="str">
        <v>EUR3E6E16Y=ICAP</v>
      </c>
      <c r="P23" s="151" t="s">
        <v>127</v>
      </c>
      <c r="Q23" s="151" t="s">
        <v>127</v>
      </c>
      <c r="R23" s="151" t="e">
        <f>_xll.qlMidSafe(P23,Q23)</f>
        <v>#NUM!</v>
      </c>
      <c r="S23" s="151" t="e">
        <f t="shared" si="5"/>
        <v>#NUM!</v>
      </c>
      <c r="T23" s="189"/>
      <c r="U23" s="150" t="e">
        <v>#NUM!</v>
      </c>
      <c r="V23" s="190"/>
      <c r="W23" s="152" t="e">
        <v>#NUM!</v>
      </c>
      <c r="X23" s="215">
        <f>_xll.qlSimpleQuoteSetValue(F23,ROUND(W23/10000,6),Trigger)</f>
        <v>0</v>
      </c>
      <c r="Y23" s="193"/>
    </row>
    <row r="24" spans="1:25" ht="11.25" customHeight="1" x14ac:dyDescent="0.2">
      <c r="A24" s="69"/>
      <c r="B24" s="65" t="str">
        <f t="shared" si="0"/>
        <v>17Y</v>
      </c>
      <c r="C24" s="65" t="str">
        <f t="shared" si="1"/>
        <v>3E</v>
      </c>
      <c r="D24" s="65" t="str">
        <f t="shared" si="2"/>
        <v>6E</v>
      </c>
      <c r="E24" s="55" t="str">
        <f t="shared" si="3"/>
        <v>EUR3E6E17Y_LCHQuote</v>
      </c>
      <c r="F24" s="55" t="str">
        <f>_xll.qlSimpleQuote(E24,,RateTickValue,Permanent,Trigger,ObjectOverwrite)</f>
        <v>EUR3E6E17Y_LCHQuote#0003</v>
      </c>
      <c r="G24" s="59" t="str">
        <f>_xll.ohRangeRetrieveError(F24)</f>
        <v/>
      </c>
      <c r="H24" s="124"/>
      <c r="J24" s="192"/>
      <c r="K24" s="280" t="s">
        <v>40</v>
      </c>
      <c r="L24" s="280" t="s">
        <v>67</v>
      </c>
      <c r="M24" s="280" t="s">
        <v>61</v>
      </c>
      <c r="N24" s="213" t="str">
        <f t="shared" si="4"/>
        <v>EUR3E6E17Y</v>
      </c>
      <c r="O24" s="281" t="str">
        <v>EUR3E6E17Y=ICAP</v>
      </c>
      <c r="P24" s="151" t="s">
        <v>127</v>
      </c>
      <c r="Q24" s="151" t="s">
        <v>127</v>
      </c>
      <c r="R24" s="151" t="e">
        <f>_xll.qlMidSafe(P24,Q24)</f>
        <v>#NUM!</v>
      </c>
      <c r="S24" s="151" t="e">
        <f t="shared" si="5"/>
        <v>#NUM!</v>
      </c>
      <c r="T24" s="189"/>
      <c r="U24" s="150" t="e">
        <v>#NUM!</v>
      </c>
      <c r="V24" s="190"/>
      <c r="W24" s="152" t="e">
        <v>#NUM!</v>
      </c>
      <c r="X24" s="215">
        <f>_xll.qlSimpleQuoteSetValue(F24,ROUND(W24/10000,6),Trigger)</f>
        <v>0</v>
      </c>
      <c r="Y24" s="193"/>
    </row>
    <row r="25" spans="1:25" ht="11.25" customHeight="1" x14ac:dyDescent="0.2">
      <c r="A25" s="69"/>
      <c r="B25" s="65" t="str">
        <f t="shared" si="0"/>
        <v>18Y</v>
      </c>
      <c r="C25" s="65" t="str">
        <f t="shared" si="1"/>
        <v>3E</v>
      </c>
      <c r="D25" s="65" t="str">
        <f t="shared" si="2"/>
        <v>6E</v>
      </c>
      <c r="E25" s="55" t="str">
        <f t="shared" si="3"/>
        <v>EUR3E6E18Y_LCHQuote</v>
      </c>
      <c r="F25" s="55" t="str">
        <f>_xll.qlSimpleQuote(E25,,RateTickValue,Permanent,Trigger,ObjectOverwrite)</f>
        <v>EUR3E6E18Y_LCHQuote#0003</v>
      </c>
      <c r="G25" s="59" t="str">
        <f>_xll.ohRangeRetrieveError(F25)</f>
        <v/>
      </c>
      <c r="H25" s="124"/>
      <c r="J25" s="192"/>
      <c r="K25" s="280" t="s">
        <v>39</v>
      </c>
      <c r="L25" s="280" t="s">
        <v>67</v>
      </c>
      <c r="M25" s="280" t="s">
        <v>61</v>
      </c>
      <c r="N25" s="213" t="str">
        <f t="shared" si="4"/>
        <v>EUR3E6E18Y</v>
      </c>
      <c r="O25" s="281" t="str">
        <v>EUR3E6E18Y=ICAP</v>
      </c>
      <c r="P25" s="151" t="s">
        <v>127</v>
      </c>
      <c r="Q25" s="151" t="s">
        <v>127</v>
      </c>
      <c r="R25" s="151" t="e">
        <f>_xll.qlMidSafe(P25,Q25)</f>
        <v>#NUM!</v>
      </c>
      <c r="S25" s="151" t="e">
        <f t="shared" si="5"/>
        <v>#NUM!</v>
      </c>
      <c r="T25" s="189"/>
      <c r="U25" s="150" t="e">
        <v>#NUM!</v>
      </c>
      <c r="V25" s="190"/>
      <c r="W25" s="152" t="e">
        <v>#NUM!</v>
      </c>
      <c r="X25" s="215">
        <f>_xll.qlSimpleQuoteSetValue(F25,ROUND(W25/10000,6),Trigger)</f>
        <v>0</v>
      </c>
      <c r="Y25" s="193"/>
    </row>
    <row r="26" spans="1:25" ht="11.25" customHeight="1" x14ac:dyDescent="0.2">
      <c r="A26" s="69"/>
      <c r="B26" s="65" t="str">
        <f t="shared" si="0"/>
        <v>19Y</v>
      </c>
      <c r="C26" s="65" t="str">
        <f t="shared" si="1"/>
        <v>3E</v>
      </c>
      <c r="D26" s="65" t="str">
        <f t="shared" si="2"/>
        <v>6E</v>
      </c>
      <c r="E26" s="55" t="str">
        <f t="shared" si="3"/>
        <v>EUR3E6E19Y_LCHQuote</v>
      </c>
      <c r="F26" s="55" t="str">
        <f>_xll.qlSimpleQuote(E26,,RateTickValue,Permanent,Trigger,ObjectOverwrite)</f>
        <v>EUR3E6E19Y_LCHQuote#0003</v>
      </c>
      <c r="G26" s="59" t="str">
        <f>_xll.ohRangeRetrieveError(F26)</f>
        <v/>
      </c>
      <c r="H26" s="124"/>
      <c r="J26" s="192"/>
      <c r="K26" s="280" t="s">
        <v>38</v>
      </c>
      <c r="L26" s="280" t="s">
        <v>67</v>
      </c>
      <c r="M26" s="280" t="s">
        <v>61</v>
      </c>
      <c r="N26" s="213" t="str">
        <f t="shared" si="4"/>
        <v>EUR3E6E19Y</v>
      </c>
      <c r="O26" s="281" t="str">
        <v>EUR3E6E19Y=ICAP</v>
      </c>
      <c r="P26" s="151" t="s">
        <v>127</v>
      </c>
      <c r="Q26" s="151" t="s">
        <v>127</v>
      </c>
      <c r="R26" s="151" t="e">
        <f>_xll.qlMidSafe(P26,Q26)</f>
        <v>#NUM!</v>
      </c>
      <c r="S26" s="151" t="e">
        <f t="shared" si="5"/>
        <v>#NUM!</v>
      </c>
      <c r="T26" s="189"/>
      <c r="U26" s="150" t="e">
        <v>#NUM!</v>
      </c>
      <c r="V26" s="190"/>
      <c r="W26" s="152" t="e">
        <v>#NUM!</v>
      </c>
      <c r="X26" s="215">
        <f>_xll.qlSimpleQuoteSetValue(F26,ROUND(W26/10000,6),Trigger)</f>
        <v>0</v>
      </c>
      <c r="Y26" s="193"/>
    </row>
    <row r="27" spans="1:25" ht="11.25" customHeight="1" x14ac:dyDescent="0.2">
      <c r="A27" s="69"/>
      <c r="B27" s="65" t="str">
        <f t="shared" si="0"/>
        <v>20Y</v>
      </c>
      <c r="C27" s="65" t="str">
        <f t="shared" si="1"/>
        <v>3E</v>
      </c>
      <c r="D27" s="65" t="str">
        <f t="shared" si="2"/>
        <v>6E</v>
      </c>
      <c r="E27" s="55" t="str">
        <f t="shared" si="3"/>
        <v>EUR3E6E20Y_LCHQuote</v>
      </c>
      <c r="F27" s="55" t="str">
        <f>_xll.qlSimpleQuote(E27,,RateTickValue,Permanent,Trigger,ObjectOverwrite)</f>
        <v>EUR3E6E20Y_LCHQuote#0003</v>
      </c>
      <c r="G27" s="59" t="str">
        <f>_xll.ohRangeRetrieveError(F27)</f>
        <v/>
      </c>
      <c r="H27" s="124"/>
      <c r="J27" s="192"/>
      <c r="K27" s="280" t="s">
        <v>37</v>
      </c>
      <c r="L27" s="280" t="s">
        <v>67</v>
      </c>
      <c r="M27" s="280" t="s">
        <v>61</v>
      </c>
      <c r="N27" s="213" t="str">
        <f t="shared" si="4"/>
        <v>EUR3E6E20Y</v>
      </c>
      <c r="O27" s="281" t="str">
        <v>EUR3E6E20Y=ICAP</v>
      </c>
      <c r="P27" s="151">
        <v>5.4</v>
      </c>
      <c r="Q27" s="151">
        <v>6.4</v>
      </c>
      <c r="R27" s="151">
        <f>_xll.qlMidSafe(P27,Q27)</f>
        <v>5.9</v>
      </c>
      <c r="S27" s="151">
        <f t="shared" si="5"/>
        <v>1</v>
      </c>
      <c r="T27" s="189"/>
      <c r="U27" s="150">
        <v>5.4</v>
      </c>
      <c r="V27" s="190"/>
      <c r="W27" s="152">
        <v>5.9</v>
      </c>
      <c r="X27" s="215" t="e">
        <f>_xll.qlSimpleQuoteSetValue(F27,ROUND(W27/10000,6),Trigger)</f>
        <v>#N/A</v>
      </c>
      <c r="Y27" s="193"/>
    </row>
    <row r="28" spans="1:25" ht="11.25" customHeight="1" x14ac:dyDescent="0.2">
      <c r="A28" s="69"/>
      <c r="B28" s="65" t="str">
        <f t="shared" si="0"/>
        <v>21Y</v>
      </c>
      <c r="C28" s="65" t="str">
        <f t="shared" si="1"/>
        <v>3E</v>
      </c>
      <c r="D28" s="65" t="str">
        <f t="shared" si="2"/>
        <v>6E</v>
      </c>
      <c r="E28" s="55" t="str">
        <f t="shared" si="3"/>
        <v>EUR3E6E21Y_LCHQuote</v>
      </c>
      <c r="F28" s="55" t="str">
        <f>_xll.qlSimpleQuote(E28,,RateTickValue,Permanent,Trigger,ObjectOverwrite)</f>
        <v>EUR3E6E21Y_LCHQuote#0003</v>
      </c>
      <c r="G28" s="59" t="str">
        <f>_xll.ohRangeRetrieveError(F28)</f>
        <v/>
      </c>
      <c r="H28" s="124"/>
      <c r="J28" s="192"/>
      <c r="K28" s="280" t="s">
        <v>36</v>
      </c>
      <c r="L28" s="280" t="s">
        <v>67</v>
      </c>
      <c r="M28" s="280" t="s">
        <v>61</v>
      </c>
      <c r="N28" s="213" t="str">
        <f t="shared" si="4"/>
        <v>EUR3E6E21Y</v>
      </c>
      <c r="O28" s="281" t="str">
        <v>EUR3E6E21Y=ICAP</v>
      </c>
      <c r="P28" s="151" t="s">
        <v>127</v>
      </c>
      <c r="Q28" s="151" t="s">
        <v>127</v>
      </c>
      <c r="R28" s="151" t="e">
        <f>_xll.qlMidSafe(P28,Q28)</f>
        <v>#NUM!</v>
      </c>
      <c r="S28" s="151" t="e">
        <f t="shared" si="5"/>
        <v>#NUM!</v>
      </c>
      <c r="T28" s="189"/>
      <c r="U28" s="150" t="e">
        <v>#NUM!</v>
      </c>
      <c r="V28" s="190"/>
      <c r="W28" s="152" t="e">
        <v>#NUM!</v>
      </c>
      <c r="X28" s="215">
        <f>_xll.qlSimpleQuoteSetValue(F28,ROUND(W28/10000,6),Trigger)</f>
        <v>0</v>
      </c>
      <c r="Y28" s="193"/>
    </row>
    <row r="29" spans="1:25" ht="11.25" customHeight="1" x14ac:dyDescent="0.2">
      <c r="A29" s="69"/>
      <c r="B29" s="65" t="str">
        <f t="shared" si="0"/>
        <v>22Y</v>
      </c>
      <c r="C29" s="65" t="str">
        <f t="shared" si="1"/>
        <v>3E</v>
      </c>
      <c r="D29" s="65" t="str">
        <f t="shared" si="2"/>
        <v>6E</v>
      </c>
      <c r="E29" s="55" t="str">
        <f t="shared" si="3"/>
        <v>EUR3E6E22Y_LCHQuote</v>
      </c>
      <c r="F29" s="55" t="str">
        <f>_xll.qlSimpleQuote(E29,,RateTickValue,Permanent,Trigger,ObjectOverwrite)</f>
        <v>EUR3E6E22Y_LCHQuote#0003</v>
      </c>
      <c r="G29" s="59" t="str">
        <f>_xll.ohRangeRetrieveError(F29)</f>
        <v/>
      </c>
      <c r="H29" s="124"/>
      <c r="J29" s="192"/>
      <c r="K29" s="280" t="s">
        <v>35</v>
      </c>
      <c r="L29" s="280" t="s">
        <v>67</v>
      </c>
      <c r="M29" s="280" t="s">
        <v>61</v>
      </c>
      <c r="N29" s="213" t="str">
        <f t="shared" si="4"/>
        <v>EUR3E6E22Y</v>
      </c>
      <c r="O29" s="281" t="str">
        <v>EUR3E6E22Y=ICAP</v>
      </c>
      <c r="P29" s="151" t="s">
        <v>127</v>
      </c>
      <c r="Q29" s="151" t="s">
        <v>127</v>
      </c>
      <c r="R29" s="151" t="e">
        <f>_xll.qlMidSafe(P29,Q29)</f>
        <v>#NUM!</v>
      </c>
      <c r="S29" s="151" t="e">
        <f t="shared" si="5"/>
        <v>#NUM!</v>
      </c>
      <c r="T29" s="189"/>
      <c r="U29" s="150" t="e">
        <v>#NUM!</v>
      </c>
      <c r="V29" s="190"/>
      <c r="W29" s="152" t="e">
        <v>#NUM!</v>
      </c>
      <c r="X29" s="215">
        <f>_xll.qlSimpleQuoteSetValue(F29,ROUND(W29/10000,6),Trigger)</f>
        <v>0</v>
      </c>
      <c r="Y29" s="193"/>
    </row>
    <row r="30" spans="1:25" ht="11.25" customHeight="1" x14ac:dyDescent="0.2">
      <c r="A30" s="69"/>
      <c r="B30" s="65" t="str">
        <f t="shared" si="0"/>
        <v>23Y</v>
      </c>
      <c r="C30" s="65" t="str">
        <f t="shared" si="1"/>
        <v>3E</v>
      </c>
      <c r="D30" s="65" t="str">
        <f t="shared" si="2"/>
        <v>6E</v>
      </c>
      <c r="E30" s="55" t="str">
        <f t="shared" si="3"/>
        <v>EUR3E6E23Y_LCHQuote</v>
      </c>
      <c r="F30" s="55" t="str">
        <f>_xll.qlSimpleQuote(E30,,RateTickValue,Permanent,Trigger,ObjectOverwrite)</f>
        <v>EUR3E6E23Y_LCHQuote#0003</v>
      </c>
      <c r="G30" s="59" t="str">
        <f>_xll.ohRangeRetrieveError(F30)</f>
        <v/>
      </c>
      <c r="H30" s="124"/>
      <c r="J30" s="192"/>
      <c r="K30" s="280" t="s">
        <v>34</v>
      </c>
      <c r="L30" s="280" t="s">
        <v>67</v>
      </c>
      <c r="M30" s="280" t="s">
        <v>61</v>
      </c>
      <c r="N30" s="213" t="str">
        <f t="shared" si="4"/>
        <v>EUR3E6E23Y</v>
      </c>
      <c r="O30" s="281" t="str">
        <v>EUR3E6E23Y=ICAP</v>
      </c>
      <c r="P30" s="151" t="s">
        <v>127</v>
      </c>
      <c r="Q30" s="151" t="s">
        <v>127</v>
      </c>
      <c r="R30" s="151" t="e">
        <f>_xll.qlMidSafe(P30,Q30)</f>
        <v>#NUM!</v>
      </c>
      <c r="S30" s="151" t="e">
        <f t="shared" si="5"/>
        <v>#NUM!</v>
      </c>
      <c r="T30" s="189"/>
      <c r="U30" s="150" t="e">
        <v>#NUM!</v>
      </c>
      <c r="V30" s="190"/>
      <c r="W30" s="152" t="e">
        <v>#NUM!</v>
      </c>
      <c r="X30" s="215">
        <f>_xll.qlSimpleQuoteSetValue(F30,ROUND(W30/10000,6),Trigger)</f>
        <v>0</v>
      </c>
      <c r="Y30" s="193"/>
    </row>
    <row r="31" spans="1:25" ht="11.25" customHeight="1" x14ac:dyDescent="0.2">
      <c r="A31" s="69"/>
      <c r="B31" s="65" t="str">
        <f t="shared" si="0"/>
        <v>24Y</v>
      </c>
      <c r="C31" s="65" t="str">
        <f t="shared" si="1"/>
        <v>3E</v>
      </c>
      <c r="D31" s="65" t="str">
        <f t="shared" si="2"/>
        <v>6E</v>
      </c>
      <c r="E31" s="55" t="str">
        <f t="shared" si="3"/>
        <v>EUR3E6E24Y_LCHQuote</v>
      </c>
      <c r="F31" s="55" t="str">
        <f>_xll.qlSimpleQuote(E31,,RateTickValue,Permanent,Trigger,ObjectOverwrite)</f>
        <v>EUR3E6E24Y_LCHQuote#0003</v>
      </c>
      <c r="G31" s="59" t="str">
        <f>_xll.ohRangeRetrieveError(F31)</f>
        <v/>
      </c>
      <c r="H31" s="124"/>
      <c r="J31" s="192"/>
      <c r="K31" s="280" t="s">
        <v>33</v>
      </c>
      <c r="L31" s="280" t="s">
        <v>67</v>
      </c>
      <c r="M31" s="280" t="s">
        <v>61</v>
      </c>
      <c r="N31" s="213" t="str">
        <f t="shared" si="4"/>
        <v>EUR3E6E24Y</v>
      </c>
      <c r="O31" s="281" t="str">
        <v>EUR3E6E24Y=ICAP</v>
      </c>
      <c r="P31" s="151" t="s">
        <v>127</v>
      </c>
      <c r="Q31" s="151" t="s">
        <v>127</v>
      </c>
      <c r="R31" s="151" t="e">
        <f>_xll.qlMidSafe(P31,Q31)</f>
        <v>#NUM!</v>
      </c>
      <c r="S31" s="151" t="e">
        <f t="shared" si="5"/>
        <v>#NUM!</v>
      </c>
      <c r="T31" s="189"/>
      <c r="U31" s="150" t="e">
        <v>#NUM!</v>
      </c>
      <c r="V31" s="190"/>
      <c r="W31" s="152" t="e">
        <v>#NUM!</v>
      </c>
      <c r="X31" s="215">
        <f>_xll.qlSimpleQuoteSetValue(F31,ROUND(W31/10000,6),Trigger)</f>
        <v>0</v>
      </c>
      <c r="Y31" s="193"/>
    </row>
    <row r="32" spans="1:25" ht="11.25" customHeight="1" x14ac:dyDescent="0.2">
      <c r="A32" s="69"/>
      <c r="B32" s="65" t="str">
        <f t="shared" si="0"/>
        <v>25Y</v>
      </c>
      <c r="C32" s="65" t="str">
        <f t="shared" si="1"/>
        <v>3E</v>
      </c>
      <c r="D32" s="65" t="str">
        <f t="shared" si="2"/>
        <v>6E</v>
      </c>
      <c r="E32" s="55" t="str">
        <f t="shared" si="3"/>
        <v>EUR3E6E25Y_LCHQuote</v>
      </c>
      <c r="F32" s="55" t="str">
        <f>_xll.qlSimpleQuote(E32,,RateTickValue,Permanent,Trigger,ObjectOverwrite)</f>
        <v>EUR3E6E25Y_LCHQuote#0003</v>
      </c>
      <c r="G32" s="59" t="str">
        <f>_xll.ohRangeRetrieveError(F32)</f>
        <v/>
      </c>
      <c r="H32" s="124"/>
      <c r="J32" s="192"/>
      <c r="K32" s="280" t="s">
        <v>32</v>
      </c>
      <c r="L32" s="280" t="s">
        <v>67</v>
      </c>
      <c r="M32" s="280" t="s">
        <v>61</v>
      </c>
      <c r="N32" s="213" t="str">
        <f t="shared" si="4"/>
        <v>EUR3E6E25Y</v>
      </c>
      <c r="O32" s="281" t="str">
        <v>EUR3E6E25Y=ICAP</v>
      </c>
      <c r="P32" s="151">
        <v>4.5999999999999996</v>
      </c>
      <c r="Q32" s="151">
        <v>5.6</v>
      </c>
      <c r="R32" s="151">
        <f>_xll.qlMidSafe(P32,Q32)</f>
        <v>5.0999999999999996</v>
      </c>
      <c r="S32" s="151">
        <f t="shared" si="5"/>
        <v>1</v>
      </c>
      <c r="T32" s="189"/>
      <c r="U32" s="150">
        <v>4.5999999999999996</v>
      </c>
      <c r="V32" s="190"/>
      <c r="W32" s="152">
        <v>5.0999999999999996</v>
      </c>
      <c r="X32" s="215" t="e">
        <f>_xll.qlSimpleQuoteSetValue(F32,ROUND(W32/10000,6),Trigger)</f>
        <v>#N/A</v>
      </c>
      <c r="Y32" s="193"/>
    </row>
    <row r="33" spans="1:25" ht="11.25" customHeight="1" x14ac:dyDescent="0.2">
      <c r="A33" s="69"/>
      <c r="B33" s="65" t="str">
        <f t="shared" si="0"/>
        <v>26Y</v>
      </c>
      <c r="C33" s="65" t="str">
        <f t="shared" si="1"/>
        <v>3E</v>
      </c>
      <c r="D33" s="65" t="str">
        <f t="shared" si="2"/>
        <v>6E</v>
      </c>
      <c r="E33" s="55" t="str">
        <f t="shared" si="3"/>
        <v>EUR3E6E26Y_LCHQuote</v>
      </c>
      <c r="F33" s="55" t="str">
        <f>_xll.qlSimpleQuote(E33,,RateTickValue,Permanent,Trigger,ObjectOverwrite)</f>
        <v>EUR3E6E26Y_LCHQuote#0003</v>
      </c>
      <c r="G33" s="59" t="str">
        <f>_xll.ohRangeRetrieveError(F33)</f>
        <v/>
      </c>
      <c r="H33" s="124"/>
      <c r="J33" s="192"/>
      <c r="K33" s="280" t="s">
        <v>31</v>
      </c>
      <c r="L33" s="280" t="s">
        <v>67</v>
      </c>
      <c r="M33" s="280" t="s">
        <v>61</v>
      </c>
      <c r="N33" s="213" t="str">
        <f t="shared" si="4"/>
        <v>EUR3E6E26Y</v>
      </c>
      <c r="O33" s="281" t="str">
        <v>EUR3E6E26Y=ICAP</v>
      </c>
      <c r="P33" s="151" t="s">
        <v>127</v>
      </c>
      <c r="Q33" s="151" t="s">
        <v>127</v>
      </c>
      <c r="R33" s="151" t="e">
        <f>_xll.qlMidSafe(P33,Q33)</f>
        <v>#NUM!</v>
      </c>
      <c r="S33" s="151" t="e">
        <f t="shared" si="5"/>
        <v>#NUM!</v>
      </c>
      <c r="T33" s="189"/>
      <c r="U33" s="150" t="e">
        <v>#NUM!</v>
      </c>
      <c r="V33" s="190"/>
      <c r="W33" s="152" t="e">
        <v>#NUM!</v>
      </c>
      <c r="X33" s="215">
        <f>_xll.qlSimpleQuoteSetValue(F33,ROUND(W33/10000,6),Trigger)</f>
        <v>0</v>
      </c>
      <c r="Y33" s="193"/>
    </row>
    <row r="34" spans="1:25" ht="11.25" customHeight="1" x14ac:dyDescent="0.2">
      <c r="A34" s="69"/>
      <c r="B34" s="65" t="str">
        <f t="shared" si="0"/>
        <v>27Y</v>
      </c>
      <c r="C34" s="65" t="str">
        <f t="shared" si="1"/>
        <v>3E</v>
      </c>
      <c r="D34" s="65" t="str">
        <f t="shared" si="2"/>
        <v>6E</v>
      </c>
      <c r="E34" s="55" t="str">
        <f t="shared" si="3"/>
        <v>EUR3E6E27Y_LCHQuote</v>
      </c>
      <c r="F34" s="55" t="str">
        <f>_xll.qlSimpleQuote(E34,,RateTickValue,Permanent,Trigger,ObjectOverwrite)</f>
        <v>EUR3E6E27Y_LCHQuote#0003</v>
      </c>
      <c r="G34" s="59" t="str">
        <f>_xll.ohRangeRetrieveError(F34)</f>
        <v/>
      </c>
      <c r="H34" s="124"/>
      <c r="J34" s="192"/>
      <c r="K34" s="280" t="s">
        <v>30</v>
      </c>
      <c r="L34" s="280" t="s">
        <v>67</v>
      </c>
      <c r="M34" s="280" t="s">
        <v>61</v>
      </c>
      <c r="N34" s="213" t="str">
        <f t="shared" si="4"/>
        <v>EUR3E6E27Y</v>
      </c>
      <c r="O34" s="281" t="str">
        <v>EUR3E6E27Y=ICAP</v>
      </c>
      <c r="P34" s="151" t="s">
        <v>127</v>
      </c>
      <c r="Q34" s="151" t="s">
        <v>127</v>
      </c>
      <c r="R34" s="151" t="e">
        <f>_xll.qlMidSafe(P34,Q34)</f>
        <v>#NUM!</v>
      </c>
      <c r="S34" s="151" t="e">
        <f t="shared" si="5"/>
        <v>#NUM!</v>
      </c>
      <c r="T34" s="189"/>
      <c r="U34" s="150" t="e">
        <v>#NUM!</v>
      </c>
      <c r="V34" s="190"/>
      <c r="W34" s="152" t="e">
        <v>#NUM!</v>
      </c>
      <c r="X34" s="215">
        <f>_xll.qlSimpleQuoteSetValue(F34,ROUND(W34/10000,6),Trigger)</f>
        <v>0</v>
      </c>
      <c r="Y34" s="193"/>
    </row>
    <row r="35" spans="1:25" ht="11.25" customHeight="1" x14ac:dyDescent="0.2">
      <c r="A35" s="69"/>
      <c r="B35" s="65" t="str">
        <f t="shared" si="0"/>
        <v>28Y</v>
      </c>
      <c r="C35" s="65" t="str">
        <f t="shared" si="1"/>
        <v>3E</v>
      </c>
      <c r="D35" s="65" t="str">
        <f t="shared" si="2"/>
        <v>6E</v>
      </c>
      <c r="E35" s="55" t="str">
        <f t="shared" si="3"/>
        <v>EUR3E6E28Y_LCHQuote</v>
      </c>
      <c r="F35" s="55" t="str">
        <f>_xll.qlSimpleQuote(E35,,RateTickValue,Permanent,Trigger,ObjectOverwrite)</f>
        <v>EUR3E6E28Y_LCHQuote#0003</v>
      </c>
      <c r="G35" s="59" t="str">
        <f>_xll.ohRangeRetrieveError(F35)</f>
        <v/>
      </c>
      <c r="H35" s="124"/>
      <c r="J35" s="192"/>
      <c r="K35" s="280" t="s">
        <v>29</v>
      </c>
      <c r="L35" s="280" t="s">
        <v>67</v>
      </c>
      <c r="M35" s="280" t="s">
        <v>61</v>
      </c>
      <c r="N35" s="213" t="str">
        <f t="shared" si="4"/>
        <v>EUR3E6E28Y</v>
      </c>
      <c r="O35" s="281" t="str">
        <v>EUR3E6E28Y=ICAP</v>
      </c>
      <c r="P35" s="151" t="s">
        <v>127</v>
      </c>
      <c r="Q35" s="151" t="s">
        <v>127</v>
      </c>
      <c r="R35" s="151" t="e">
        <f>_xll.qlMidSafe(P35,Q35)</f>
        <v>#NUM!</v>
      </c>
      <c r="S35" s="151" t="e">
        <f t="shared" si="5"/>
        <v>#NUM!</v>
      </c>
      <c r="T35" s="189"/>
      <c r="U35" s="150" t="e">
        <v>#NUM!</v>
      </c>
      <c r="V35" s="190"/>
      <c r="W35" s="152" t="e">
        <v>#NUM!</v>
      </c>
      <c r="X35" s="215">
        <f>_xll.qlSimpleQuoteSetValue(F35,ROUND(W35/10000,6),Trigger)</f>
        <v>0</v>
      </c>
      <c r="Y35" s="193"/>
    </row>
    <row r="36" spans="1:25" ht="11.25" customHeight="1" x14ac:dyDescent="0.2">
      <c r="A36" s="69"/>
      <c r="B36" s="65" t="str">
        <f t="shared" si="0"/>
        <v>29Y</v>
      </c>
      <c r="C36" s="65" t="str">
        <f t="shared" si="1"/>
        <v>3E</v>
      </c>
      <c r="D36" s="65" t="str">
        <f t="shared" si="2"/>
        <v>6E</v>
      </c>
      <c r="E36" s="55" t="str">
        <f t="shared" si="3"/>
        <v>EUR3E6E29Y_LCHQuote</v>
      </c>
      <c r="F36" s="55" t="str">
        <f>_xll.qlSimpleQuote(E36,,RateTickValue,Permanent,Trigger,ObjectOverwrite)</f>
        <v>EUR3E6E29Y_LCHQuote#0003</v>
      </c>
      <c r="G36" s="59" t="str">
        <f>_xll.ohRangeRetrieveError(F36)</f>
        <v/>
      </c>
      <c r="H36" s="124"/>
      <c r="J36" s="192"/>
      <c r="K36" s="280" t="s">
        <v>28</v>
      </c>
      <c r="L36" s="280" t="s">
        <v>67</v>
      </c>
      <c r="M36" s="280" t="s">
        <v>61</v>
      </c>
      <c r="N36" s="213" t="str">
        <f t="shared" si="4"/>
        <v>EUR3E6E29Y</v>
      </c>
      <c r="O36" s="281" t="str">
        <v>EUR3E6E29Y=ICAP</v>
      </c>
      <c r="P36" s="151" t="s">
        <v>127</v>
      </c>
      <c r="Q36" s="151" t="s">
        <v>127</v>
      </c>
      <c r="R36" s="151" t="e">
        <f>_xll.qlMidSafe(P36,Q36)</f>
        <v>#NUM!</v>
      </c>
      <c r="S36" s="151" t="e">
        <f t="shared" si="5"/>
        <v>#NUM!</v>
      </c>
      <c r="T36" s="189"/>
      <c r="U36" s="150" t="e">
        <v>#NUM!</v>
      </c>
      <c r="V36" s="190"/>
      <c r="W36" s="152" t="e">
        <v>#NUM!</v>
      </c>
      <c r="X36" s="215">
        <f>_xll.qlSimpleQuoteSetValue(F36,ROUND(W36/10000,6),Trigger)</f>
        <v>0</v>
      </c>
      <c r="Y36" s="193"/>
    </row>
    <row r="37" spans="1:25" ht="11.25" customHeight="1" x14ac:dyDescent="0.2">
      <c r="A37" s="69"/>
      <c r="B37" s="65" t="str">
        <f t="shared" si="0"/>
        <v>30Y</v>
      </c>
      <c r="C37" s="65" t="str">
        <f t="shared" si="1"/>
        <v>3E</v>
      </c>
      <c r="D37" s="65" t="str">
        <f t="shared" si="2"/>
        <v>6E</v>
      </c>
      <c r="E37" s="55" t="str">
        <f t="shared" si="3"/>
        <v>EUR3E6E30Y_LCHQuote</v>
      </c>
      <c r="F37" s="55" t="str">
        <f>_xll.qlSimpleQuote(E37,,RateTickValue,Permanent,Trigger,ObjectOverwrite)</f>
        <v>EUR3E6E30Y_LCHQuote#0003</v>
      </c>
      <c r="G37" s="59" t="str">
        <f>_xll.ohRangeRetrieveError(F37)</f>
        <v/>
      </c>
      <c r="H37" s="124"/>
      <c r="J37" s="192"/>
      <c r="K37" s="280" t="s">
        <v>27</v>
      </c>
      <c r="L37" s="280" t="s">
        <v>67</v>
      </c>
      <c r="M37" s="280" t="s">
        <v>61</v>
      </c>
      <c r="N37" s="213" t="str">
        <f t="shared" si="4"/>
        <v>EUR3E6E30Y</v>
      </c>
      <c r="O37" s="281" t="str">
        <v>EUR3E6E30Y=ICAP</v>
      </c>
      <c r="P37" s="151">
        <v>4.0999999999999996</v>
      </c>
      <c r="Q37" s="151">
        <v>5.0999999999999996</v>
      </c>
      <c r="R37" s="151">
        <f>_xll.qlMidSafe(P37,Q37)</f>
        <v>4.5999999999999996</v>
      </c>
      <c r="S37" s="151">
        <f t="shared" si="5"/>
        <v>1</v>
      </c>
      <c r="T37" s="189"/>
      <c r="U37" s="150">
        <v>4.1500000000000004</v>
      </c>
      <c r="V37" s="190"/>
      <c r="W37" s="152">
        <v>4.5999999999999996</v>
      </c>
      <c r="X37" s="215" t="e">
        <f>_xll.qlSimpleQuoteSetValue(F37,ROUND(W37/10000,6),Trigger)</f>
        <v>#N/A</v>
      </c>
      <c r="Y37" s="193"/>
    </row>
    <row r="38" spans="1:25" ht="11.25" customHeight="1" x14ac:dyDescent="0.2">
      <c r="A38" s="69"/>
      <c r="B38" s="65" t="str">
        <f t="shared" si="0"/>
        <v>35Y</v>
      </c>
      <c r="C38" s="65" t="str">
        <f t="shared" si="1"/>
        <v>3E</v>
      </c>
      <c r="D38" s="65" t="str">
        <f t="shared" si="2"/>
        <v>6E</v>
      </c>
      <c r="E38" s="55" t="str">
        <f t="shared" si="3"/>
        <v>EUR3E6E35Y_LCHQuote</v>
      </c>
      <c r="F38" s="55" t="str">
        <f>_xll.qlSimpleQuote(E38,,RateTickValue,Permanent,Trigger,ObjectOverwrite)</f>
        <v>EUR3E6E35Y_LCHQuote#0003</v>
      </c>
      <c r="G38" s="59" t="str">
        <f>_xll.ohRangeRetrieveError(F38)</f>
        <v/>
      </c>
      <c r="H38" s="124"/>
      <c r="J38" s="192"/>
      <c r="K38" s="280" t="s">
        <v>26</v>
      </c>
      <c r="L38" s="280" t="s">
        <v>67</v>
      </c>
      <c r="M38" s="280" t="s">
        <v>61</v>
      </c>
      <c r="N38" s="213" t="str">
        <f t="shared" si="4"/>
        <v>EUR3E6E35Y</v>
      </c>
      <c r="O38" s="281" t="str">
        <v>EUR3E6E35Y=ICAP</v>
      </c>
      <c r="P38" s="151" t="s">
        <v>127</v>
      </c>
      <c r="Q38" s="151" t="s">
        <v>127</v>
      </c>
      <c r="R38" s="151" t="e">
        <f>_xll.qlMidSafe(P38,Q38)</f>
        <v>#NUM!</v>
      </c>
      <c r="S38" s="151" t="e">
        <f t="shared" si="5"/>
        <v>#NUM!</v>
      </c>
      <c r="T38" s="189"/>
      <c r="U38" s="150" t="e">
        <v>#NUM!</v>
      </c>
      <c r="V38" s="190"/>
      <c r="W38" s="152" t="e">
        <v>#NUM!</v>
      </c>
      <c r="X38" s="215">
        <f>_xll.qlSimpleQuoteSetValue(F38,ROUND(W38/10000,6),Trigger)</f>
        <v>0</v>
      </c>
      <c r="Y38" s="193"/>
    </row>
    <row r="39" spans="1:25" ht="11.25" customHeight="1" x14ac:dyDescent="0.2">
      <c r="A39" s="69"/>
      <c r="B39" s="65" t="str">
        <f t="shared" si="0"/>
        <v>40Y</v>
      </c>
      <c r="C39" s="65" t="str">
        <f t="shared" si="1"/>
        <v>3E</v>
      </c>
      <c r="D39" s="65" t="str">
        <f t="shared" si="2"/>
        <v>6E</v>
      </c>
      <c r="E39" s="55" t="str">
        <f t="shared" si="3"/>
        <v>EUR3E6E40Y_LCHQuote</v>
      </c>
      <c r="F39" s="55" t="str">
        <f>_xll.qlSimpleQuote(E39,,RateTickValue,Permanent,Trigger,ObjectOverwrite)</f>
        <v>EUR3E6E40Y_LCHQuote#0003</v>
      </c>
      <c r="G39" s="59" t="str">
        <f>_xll.ohRangeRetrieveError(F39)</f>
        <v/>
      </c>
      <c r="H39" s="124"/>
      <c r="J39" s="192"/>
      <c r="K39" s="280" t="s">
        <v>25</v>
      </c>
      <c r="L39" s="280" t="s">
        <v>67</v>
      </c>
      <c r="M39" s="280" t="s">
        <v>61</v>
      </c>
      <c r="N39" s="213" t="str">
        <f t="shared" si="4"/>
        <v>EUR3E6E40Y</v>
      </c>
      <c r="O39" s="281" t="str">
        <v>EUR3E6E40Y=ICAP</v>
      </c>
      <c r="P39" s="151">
        <v>3.35</v>
      </c>
      <c r="Q39" s="151">
        <v>4.3499999999999996</v>
      </c>
      <c r="R39" s="151">
        <f>_xll.qlMidSafe(P39,Q39)</f>
        <v>3.8499999999999996</v>
      </c>
      <c r="S39" s="151">
        <f t="shared" si="5"/>
        <v>0.99999999999999911</v>
      </c>
      <c r="T39" s="189"/>
      <c r="U39" s="150">
        <v>3.5</v>
      </c>
      <c r="V39" s="190"/>
      <c r="W39" s="152">
        <v>3.8499999999999996</v>
      </c>
      <c r="X39" s="215" t="e">
        <f>_xll.qlSimpleQuoteSetValue(F39,ROUND(W39/10000,6),Trigger)</f>
        <v>#N/A</v>
      </c>
      <c r="Y39" s="193"/>
    </row>
    <row r="40" spans="1:25" ht="11.25" customHeight="1" x14ac:dyDescent="0.2">
      <c r="A40" s="69"/>
      <c r="B40" s="65" t="str">
        <f t="shared" si="0"/>
        <v>50Y</v>
      </c>
      <c r="C40" s="65" t="str">
        <f t="shared" si="1"/>
        <v>3E</v>
      </c>
      <c r="D40" s="65" t="str">
        <f t="shared" si="2"/>
        <v>6E</v>
      </c>
      <c r="E40" s="55" t="str">
        <f t="shared" si="3"/>
        <v>EUR3E6E50Y_LCHQuote</v>
      </c>
      <c r="F40" s="55" t="str">
        <f>_xll.qlSimpleQuote(E40,,RateTickValue,Permanent,Trigger,ObjectOverwrite)</f>
        <v>EUR3E6E50Y_LCHQuote#0003</v>
      </c>
      <c r="G40" s="59" t="str">
        <f>_xll.ohRangeRetrieveError(F40)</f>
        <v/>
      </c>
      <c r="H40" s="124"/>
      <c r="J40" s="192"/>
      <c r="K40" s="280" t="s">
        <v>24</v>
      </c>
      <c r="L40" s="280" t="s">
        <v>67</v>
      </c>
      <c r="M40" s="280" t="s">
        <v>61</v>
      </c>
      <c r="N40" s="213" t="str">
        <f t="shared" si="4"/>
        <v>EUR3E6E50Y</v>
      </c>
      <c r="O40" s="281" t="str">
        <v>EUR3E6E50Y=ICAP</v>
      </c>
      <c r="P40" s="151">
        <v>2.85</v>
      </c>
      <c r="Q40" s="151">
        <v>3.85</v>
      </c>
      <c r="R40" s="151">
        <f>_xll.qlMidSafe(P40,Q40)</f>
        <v>3.35</v>
      </c>
      <c r="S40" s="151">
        <f t="shared" si="5"/>
        <v>1</v>
      </c>
      <c r="T40" s="189"/>
      <c r="U40" s="150">
        <v>3.1</v>
      </c>
      <c r="V40" s="190"/>
      <c r="W40" s="152">
        <v>3.35</v>
      </c>
      <c r="X40" s="215" t="e">
        <f>_xll.qlSimpleQuoteSetValue(F40,ROUND(W40/10000,6),Trigger)</f>
        <v>#N/A</v>
      </c>
      <c r="Y40" s="193"/>
    </row>
    <row r="41" spans="1:25" ht="11.25" customHeight="1" x14ac:dyDescent="0.2">
      <c r="A41" s="69"/>
      <c r="B41" s="67" t="str">
        <f t="shared" si="0"/>
        <v>60Y</v>
      </c>
      <c r="C41" s="67" t="str">
        <f t="shared" si="1"/>
        <v>3E</v>
      </c>
      <c r="D41" s="67" t="str">
        <f t="shared" si="2"/>
        <v>6E</v>
      </c>
      <c r="E41" s="58" t="str">
        <f t="shared" si="3"/>
        <v>EUR3E6E60Y_LCHQuote</v>
      </c>
      <c r="F41" s="58" t="str">
        <f>_xll.qlSimpleQuote(E41,,RateTickValue,Permanent,Trigger,ObjectOverwrite)</f>
        <v>EUR3E6E60Y_LCHQuote#0003</v>
      </c>
      <c r="G41" s="61" t="str">
        <f>_xll.ohRangeRetrieveError(F41)</f>
        <v/>
      </c>
      <c r="H41" s="124"/>
      <c r="J41" s="192"/>
      <c r="K41" s="280" t="s">
        <v>23</v>
      </c>
      <c r="L41" s="280" t="s">
        <v>67</v>
      </c>
      <c r="M41" s="280" t="s">
        <v>61</v>
      </c>
      <c r="N41" s="213" t="str">
        <f t="shared" si="4"/>
        <v>EUR3E6E60Y</v>
      </c>
      <c r="O41" s="281" t="str">
        <v>EUR3E6E60Y=ICAP</v>
      </c>
      <c r="P41" s="151">
        <v>2.5</v>
      </c>
      <c r="Q41" s="151">
        <v>3.5</v>
      </c>
      <c r="R41" s="151">
        <f>_xll.qlMidSafe(P41,Q41)</f>
        <v>3</v>
      </c>
      <c r="S41" s="153">
        <f t="shared" si="5"/>
        <v>1</v>
      </c>
      <c r="T41" s="189"/>
      <c r="U41" s="150">
        <v>2.8</v>
      </c>
      <c r="V41" s="190"/>
      <c r="W41" s="152">
        <v>3</v>
      </c>
      <c r="X41" s="215" t="e">
        <f>_xll.qlSimpleQuoteSetValue(F41,ROUND(W41/10000,6),Trigger)</f>
        <v>#N/A</v>
      </c>
      <c r="Y41" s="193"/>
    </row>
    <row r="42" spans="1:25" ht="11.25" customHeight="1" x14ac:dyDescent="0.2">
      <c r="A42" s="129"/>
      <c r="B42" s="130"/>
      <c r="C42" s="130"/>
      <c r="D42" s="130"/>
      <c r="E42" s="130"/>
      <c r="F42" s="155"/>
      <c r="G42" s="155"/>
      <c r="H42" s="131"/>
      <c r="J42" s="231"/>
      <c r="K42" s="272"/>
      <c r="L42" s="272"/>
      <c r="M42" s="272"/>
      <c r="N42" s="272"/>
      <c r="O42" s="272"/>
      <c r="P42" s="272"/>
      <c r="Q42" s="272"/>
      <c r="R42" s="272"/>
      <c r="S42" s="232"/>
      <c r="T42" s="232"/>
      <c r="U42" s="272"/>
      <c r="V42" s="232"/>
      <c r="W42" s="272"/>
      <c r="X42" s="272"/>
      <c r="Y42" s="273"/>
    </row>
  </sheetData>
  <dataValidations count="2">
    <dataValidation type="list" allowBlank="1" showInputMessage="1" showErrorMessage="1" sqref="O42">
      <formula1>"FirstDerivative,SecondDerivative,Lagrange,NotAKnot,Periodic"</formula1>
    </dataValidation>
    <dataValidation type="list" showInputMessage="1" showErrorMessage="1" sqref="O2">
      <formula1>Contributors</formula1>
    </dataValidation>
  </dataValidations>
  <pageMargins left="0.75" right="0.75" top="1" bottom="1" header="0.5" footer="0.5"/>
  <pageSetup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87"/>
      <c r="B1" s="54"/>
      <c r="C1" s="54"/>
      <c r="D1" s="54"/>
      <c r="E1" s="54"/>
      <c r="F1" s="54"/>
      <c r="G1" s="54"/>
      <c r="H1" s="86"/>
      <c r="J1" s="220" t="s">
        <v>169</v>
      </c>
      <c r="K1" s="191"/>
      <c r="L1" s="191"/>
      <c r="M1" s="191"/>
      <c r="N1" s="191"/>
      <c r="O1" s="191" t="str">
        <f>VLOOKUP(J1,AreaTable,2,FALSE)</f>
        <v>ICAP</v>
      </c>
      <c r="P1" s="191"/>
      <c r="Q1" s="191"/>
      <c r="R1" s="191"/>
      <c r="S1" s="191"/>
      <c r="T1" s="191"/>
      <c r="U1" s="191"/>
      <c r="V1" s="191"/>
      <c r="W1" s="191"/>
      <c r="X1" s="191"/>
      <c r="Y1" s="228"/>
    </row>
    <row r="2" spans="1:25" ht="11.25" customHeight="1" x14ac:dyDescent="0.2">
      <c r="A2" s="54"/>
      <c r="B2" s="54"/>
      <c r="C2" s="54"/>
      <c r="D2" s="54"/>
      <c r="E2" s="54"/>
      <c r="F2" s="54"/>
      <c r="G2" s="54"/>
      <c r="H2" s="86"/>
      <c r="J2" s="229"/>
      <c r="K2" s="187"/>
      <c r="L2" s="190"/>
      <c r="M2" s="190"/>
      <c r="N2" s="190"/>
      <c r="O2" s="275" t="str">
        <f>VLOOKUP(J1,AreaTable,2,FALSE)</f>
        <v>ICAP</v>
      </c>
      <c r="P2" s="190"/>
      <c r="Q2" s="190"/>
      <c r="R2" s="190"/>
      <c r="S2" s="190"/>
      <c r="T2" s="190"/>
      <c r="U2" s="190"/>
      <c r="V2" s="190"/>
      <c r="W2" s="190"/>
      <c r="X2" s="209">
        <f>_xll.ohTrigger(X5:X41)</f>
        <v>9</v>
      </c>
      <c r="Y2" s="230"/>
    </row>
    <row r="3" spans="1:25" ht="11.25" customHeight="1" x14ac:dyDescent="0.2">
      <c r="A3" s="30"/>
      <c r="B3" s="54"/>
      <c r="C3" s="54"/>
      <c r="D3" s="54"/>
      <c r="E3" s="54"/>
      <c r="F3" s="88"/>
      <c r="G3" s="54"/>
      <c r="H3" s="86"/>
      <c r="J3" s="192"/>
      <c r="K3" s="190"/>
      <c r="L3" s="187"/>
      <c r="M3" s="187"/>
      <c r="N3" s="187"/>
      <c r="O3" s="187"/>
      <c r="P3" s="187"/>
      <c r="Q3" s="187"/>
      <c r="R3" s="187"/>
      <c r="S3" s="187"/>
      <c r="T3" s="190"/>
      <c r="U3" s="190"/>
      <c r="V3" s="190"/>
      <c r="W3" s="187"/>
      <c r="X3" s="188"/>
      <c r="Y3" s="193"/>
    </row>
    <row r="4" spans="1:25" s="347" customFormat="1" ht="21" customHeight="1" x14ac:dyDescent="0.25">
      <c r="A4" s="343"/>
      <c r="B4" s="225" t="s">
        <v>20</v>
      </c>
      <c r="C4" s="225"/>
      <c r="D4" s="225"/>
      <c r="E4" s="205" t="s">
        <v>148</v>
      </c>
      <c r="F4" s="205" t="s">
        <v>160</v>
      </c>
      <c r="G4" s="227" t="s">
        <v>159</v>
      </c>
      <c r="H4" s="345"/>
      <c r="J4" s="343"/>
      <c r="K4" s="225"/>
      <c r="L4" s="227"/>
      <c r="M4" s="227"/>
      <c r="N4" s="227" t="s">
        <v>128</v>
      </c>
      <c r="O4" s="64" t="str">
        <f>_xll.RData(O5:O41,P4:Q4,,ReutersRtMode,,P5)</f>
        <v>Updated at 18:27:54</v>
      </c>
      <c r="P4" s="227" t="s">
        <v>108</v>
      </c>
      <c r="Q4" s="227" t="s">
        <v>88</v>
      </c>
      <c r="R4" s="342" t="s">
        <v>171</v>
      </c>
      <c r="S4" s="342" t="s">
        <v>157</v>
      </c>
      <c r="T4" s="348"/>
      <c r="U4" s="227" t="s">
        <v>106</v>
      </c>
      <c r="V4" s="344"/>
      <c r="W4" s="225" t="s">
        <v>105</v>
      </c>
      <c r="X4" s="227" t="s">
        <v>104</v>
      </c>
      <c r="Y4" s="345"/>
    </row>
    <row r="5" spans="1:25" ht="11.25" customHeight="1" x14ac:dyDescent="0.2">
      <c r="A5" s="69"/>
      <c r="B5" s="65" t="str">
        <f t="shared" ref="B5:B41" si="0">K5</f>
        <v>1Y</v>
      </c>
      <c r="C5" s="65" t="str">
        <f t="shared" ref="C5:C41" si="1">L5</f>
        <v>6E</v>
      </c>
      <c r="D5" s="65" t="str">
        <f t="shared" ref="D5:D41" si="2">M5</f>
        <v>12E</v>
      </c>
      <c r="E5" s="55" t="str">
        <f t="shared" ref="E5:E41" si="3">IF(ISBLANK(C5),"#",Currency&amp;$C5&amp;$D5&amp;$B5&amp;QuoteSuffix)</f>
        <v>EUR6E12E1Y_LCHQuote</v>
      </c>
      <c r="F5" s="55" t="str">
        <f>_xll.qlSimpleQuote(E5,,RateTickValue,Permanent,Trigger,ObjectOverwrite)</f>
        <v>EUR6E12E1Y_LCHQuote#0003</v>
      </c>
      <c r="G5" s="59" t="str">
        <f>_xll.ohRangeRetrieveError(F5)</f>
        <v/>
      </c>
      <c r="H5" s="124"/>
      <c r="J5" s="149"/>
      <c r="K5" s="280" t="s">
        <v>5</v>
      </c>
      <c r="L5" s="280" t="s">
        <v>61</v>
      </c>
      <c r="M5" s="280" t="s">
        <v>68</v>
      </c>
      <c r="N5" s="213" t="str">
        <f t="shared" ref="N5:N41" si="4">Currency&amp;$L5&amp;$M5&amp;$K5</f>
        <v>EUR6E12E1Y</v>
      </c>
      <c r="O5" s="281" t="str">
        <f t="array" ref="O5:O41">Instruments&amp;"="&amp;VLOOKUP(Contributor,ContributorTable,2,FALSE)</f>
        <v>EUR6E12E1Y=ICAP</v>
      </c>
      <c r="P5" s="151">
        <v>15</v>
      </c>
      <c r="Q5" s="151">
        <v>0</v>
      </c>
      <c r="R5" s="151">
        <f>_xll.qlMidEquivalent(P5,Q5)</f>
        <v>15</v>
      </c>
      <c r="S5" s="151">
        <f t="shared" ref="S5:S41" si="5">(R5-P5)*2</f>
        <v>0</v>
      </c>
      <c r="T5" s="189"/>
      <c r="U5" s="150">
        <v>14.2</v>
      </c>
      <c r="V5" s="190"/>
      <c r="W5" s="152">
        <f t="array" ref="W5:W41">QuoteLive</f>
        <v>15</v>
      </c>
      <c r="X5" s="215" t="e">
        <f>_xll.qlSimpleQuoteSetValue(F5,ROUND(W5/10000,6),Trigger)</f>
        <v>#N/A</v>
      </c>
      <c r="Y5" s="193"/>
    </row>
    <row r="6" spans="1:25" ht="11.25" customHeight="1" x14ac:dyDescent="0.2">
      <c r="A6" s="69"/>
      <c r="B6" s="65" t="str">
        <f t="shared" si="0"/>
        <v>15M</v>
      </c>
      <c r="C6" s="65" t="str">
        <f t="shared" si="1"/>
        <v>6E</v>
      </c>
      <c r="D6" s="65" t="str">
        <f t="shared" si="2"/>
        <v>12E</v>
      </c>
      <c r="E6" s="55" t="str">
        <f t="shared" si="3"/>
        <v>EUR6E12E15M_LCHQuote</v>
      </c>
      <c r="F6" s="55" t="str">
        <f>_xll.qlSimpleQuote(E6,,RateTickValue,Permanent,Trigger,ObjectOverwrite)</f>
        <v>EUR6E12E15M_LCHQuote#0003</v>
      </c>
      <c r="G6" s="59" t="str">
        <f>_xll.ohRangeRetrieveError(F6)</f>
        <v/>
      </c>
      <c r="H6" s="124"/>
      <c r="J6" s="149"/>
      <c r="K6" s="280" t="s">
        <v>65</v>
      </c>
      <c r="L6" s="280" t="s">
        <v>61</v>
      </c>
      <c r="M6" s="280" t="s">
        <v>68</v>
      </c>
      <c r="N6" s="213" t="str">
        <f t="shared" si="4"/>
        <v>EUR6E12E15M</v>
      </c>
      <c r="O6" s="281" t="str">
        <v>EUR6E12E15M=ICAP</v>
      </c>
      <c r="P6" s="151" t="s">
        <v>127</v>
      </c>
      <c r="Q6" s="151" t="s">
        <v>127</v>
      </c>
      <c r="R6" s="151" t="e">
        <f>_xll.qlMidEquivalent(P6,Q6)</f>
        <v>#NUM!</v>
      </c>
      <c r="S6" s="151" t="e">
        <f t="shared" si="5"/>
        <v>#NUM!</v>
      </c>
      <c r="T6" s="189"/>
      <c r="U6" s="150" t="e">
        <v>#NUM!</v>
      </c>
      <c r="V6" s="190"/>
      <c r="W6" s="152" t="e">
        <v>#NUM!</v>
      </c>
      <c r="X6" s="215">
        <f>_xll.qlSimpleQuoteSetValue(F6,ROUND(W6/10000,6),Trigger)</f>
        <v>0</v>
      </c>
      <c r="Y6" s="193"/>
    </row>
    <row r="7" spans="1:25" ht="11.25" customHeight="1" x14ac:dyDescent="0.2">
      <c r="A7" s="69"/>
      <c r="B7" s="65" t="str">
        <f t="shared" si="0"/>
        <v>18M</v>
      </c>
      <c r="C7" s="65" t="str">
        <f t="shared" si="1"/>
        <v>6E</v>
      </c>
      <c r="D7" s="65" t="str">
        <f t="shared" si="2"/>
        <v>12E</v>
      </c>
      <c r="E7" s="55" t="str">
        <f t="shared" si="3"/>
        <v>EUR6E12E18M_LCHQuote</v>
      </c>
      <c r="F7" s="55" t="str">
        <f>_xll.qlSimpleQuote(E7,,RateTickValue,Permanent,Trigger,ObjectOverwrite)</f>
        <v>EUR6E12E18M_LCHQuote#0003</v>
      </c>
      <c r="G7" s="59" t="str">
        <f>_xll.ohRangeRetrieveError(F7)</f>
        <v/>
      </c>
      <c r="H7" s="124"/>
      <c r="J7" s="149"/>
      <c r="K7" s="280" t="s">
        <v>64</v>
      </c>
      <c r="L7" s="280" t="s">
        <v>61</v>
      </c>
      <c r="M7" s="280" t="s">
        <v>68</v>
      </c>
      <c r="N7" s="213" t="str">
        <f t="shared" si="4"/>
        <v>EUR6E12E18M</v>
      </c>
      <c r="O7" s="281" t="str">
        <v>EUR6E12E18M=ICAP</v>
      </c>
      <c r="P7" s="151" t="s">
        <v>127</v>
      </c>
      <c r="Q7" s="151" t="s">
        <v>127</v>
      </c>
      <c r="R7" s="151" t="e">
        <f>_xll.qlMidEquivalent(P7,Q7)</f>
        <v>#NUM!</v>
      </c>
      <c r="S7" s="151" t="e">
        <f t="shared" si="5"/>
        <v>#NUM!</v>
      </c>
      <c r="T7" s="189"/>
      <c r="U7" s="150" t="e">
        <v>#NUM!</v>
      </c>
      <c r="V7" s="190"/>
      <c r="W7" s="152" t="e">
        <v>#NUM!</v>
      </c>
      <c r="X7" s="215">
        <f>_xll.qlSimpleQuoteSetValue(F7,ROUND(W7/10000,6),Trigger)</f>
        <v>0</v>
      </c>
      <c r="Y7" s="193"/>
    </row>
    <row r="8" spans="1:25" ht="11.25" customHeight="1" x14ac:dyDescent="0.2">
      <c r="A8" s="69"/>
      <c r="B8" s="65" t="str">
        <f t="shared" si="0"/>
        <v>21M</v>
      </c>
      <c r="C8" s="65" t="str">
        <f t="shared" si="1"/>
        <v>6E</v>
      </c>
      <c r="D8" s="65" t="str">
        <f t="shared" si="2"/>
        <v>12E</v>
      </c>
      <c r="E8" s="55" t="str">
        <f t="shared" si="3"/>
        <v>EUR6E12E21M_LCHQuote</v>
      </c>
      <c r="F8" s="55" t="str">
        <f>_xll.qlSimpleQuote(E8,,RateTickValue,Permanent,Trigger,ObjectOverwrite)</f>
        <v>EUR6E12E21M_LCHQuote#0003</v>
      </c>
      <c r="G8" s="59" t="str">
        <f>_xll.ohRangeRetrieveError(F8)</f>
        <v/>
      </c>
      <c r="H8" s="124"/>
      <c r="J8" s="149"/>
      <c r="K8" s="280" t="s">
        <v>63</v>
      </c>
      <c r="L8" s="280" t="s">
        <v>61</v>
      </c>
      <c r="M8" s="280" t="s">
        <v>68</v>
      </c>
      <c r="N8" s="213" t="str">
        <f t="shared" si="4"/>
        <v>EUR6E12E21M</v>
      </c>
      <c r="O8" s="281" t="str">
        <v>EUR6E12E21M=ICAP</v>
      </c>
      <c r="P8" s="151" t="s">
        <v>127</v>
      </c>
      <c r="Q8" s="151" t="s">
        <v>127</v>
      </c>
      <c r="R8" s="151" t="e">
        <f>_xll.qlMidEquivalent(P8,Q8)</f>
        <v>#NUM!</v>
      </c>
      <c r="S8" s="151" t="e">
        <f t="shared" si="5"/>
        <v>#NUM!</v>
      </c>
      <c r="T8" s="189"/>
      <c r="U8" s="150" t="e">
        <v>#NUM!</v>
      </c>
      <c r="V8" s="190"/>
      <c r="W8" s="152" t="e">
        <v>#NUM!</v>
      </c>
      <c r="X8" s="215">
        <f>_xll.qlSimpleQuoteSetValue(F8,ROUND(W8/10000,6),Trigger)</f>
        <v>0</v>
      </c>
      <c r="Y8" s="193"/>
    </row>
    <row r="9" spans="1:25" ht="11.25" customHeight="1" x14ac:dyDescent="0.2">
      <c r="A9" s="69"/>
      <c r="B9" s="65" t="str">
        <f t="shared" si="0"/>
        <v>2Y</v>
      </c>
      <c r="C9" s="65" t="str">
        <f t="shared" si="1"/>
        <v>6E</v>
      </c>
      <c r="D9" s="65" t="str">
        <f t="shared" si="2"/>
        <v>12E</v>
      </c>
      <c r="E9" s="55" t="str">
        <f t="shared" si="3"/>
        <v>EUR6E12E2Y_LCHQuote</v>
      </c>
      <c r="F9" s="55" t="str">
        <f>_xll.qlSimpleQuote(E9,,RateTickValue,Permanent,Trigger,ObjectOverwrite)</f>
        <v>EUR6E12E2Y_LCHQuote#0003</v>
      </c>
      <c r="G9" s="59" t="str">
        <f>_xll.ohRangeRetrieveError(F9)</f>
        <v/>
      </c>
      <c r="H9" s="124"/>
      <c r="J9" s="192"/>
      <c r="K9" s="280" t="s">
        <v>55</v>
      </c>
      <c r="L9" s="280" t="s">
        <v>61</v>
      </c>
      <c r="M9" s="280" t="s">
        <v>68</v>
      </c>
      <c r="N9" s="213" t="str">
        <f t="shared" si="4"/>
        <v>EUR6E12E2Y</v>
      </c>
      <c r="O9" s="281" t="str">
        <v>EUR6E12E2Y=ICAP</v>
      </c>
      <c r="P9" s="151">
        <v>13.1</v>
      </c>
      <c r="Q9" s="151">
        <v>0</v>
      </c>
      <c r="R9" s="151">
        <f>_xll.qlMidEquivalent(P9,Q9)</f>
        <v>13.1</v>
      </c>
      <c r="S9" s="151">
        <f t="shared" si="5"/>
        <v>0</v>
      </c>
      <c r="T9" s="189"/>
      <c r="U9" s="150">
        <v>12.6</v>
      </c>
      <c r="V9" s="190"/>
      <c r="W9" s="152">
        <v>13.1</v>
      </c>
      <c r="X9" s="215" t="e">
        <f>_xll.qlSimpleQuoteSetValue(F9,ROUND(W9/10000,6),Trigger)</f>
        <v>#N/A</v>
      </c>
      <c r="Y9" s="193"/>
    </row>
    <row r="10" spans="1:25" ht="11.25" customHeight="1" x14ac:dyDescent="0.2">
      <c r="A10" s="69"/>
      <c r="B10" s="65" t="str">
        <f t="shared" si="0"/>
        <v>3Y</v>
      </c>
      <c r="C10" s="65" t="str">
        <f t="shared" si="1"/>
        <v>6E</v>
      </c>
      <c r="D10" s="65" t="str">
        <f t="shared" si="2"/>
        <v>12E</v>
      </c>
      <c r="E10" s="55" t="str">
        <f t="shared" si="3"/>
        <v>EUR6E12E3Y_LCHQuote</v>
      </c>
      <c r="F10" s="55" t="str">
        <f>_xll.qlSimpleQuote(E10,,RateTickValue,Permanent,Trigger,ObjectOverwrite)</f>
        <v>EUR6E12E3Y_LCHQuote#0003</v>
      </c>
      <c r="G10" s="59" t="str">
        <f>_xll.ohRangeRetrieveError(F10)</f>
        <v/>
      </c>
      <c r="H10" s="124"/>
      <c r="J10" s="192"/>
      <c r="K10" s="280" t="s">
        <v>54</v>
      </c>
      <c r="L10" s="280" t="s">
        <v>61</v>
      </c>
      <c r="M10" s="280" t="s">
        <v>68</v>
      </c>
      <c r="N10" s="213" t="str">
        <f t="shared" si="4"/>
        <v>EUR6E12E3Y</v>
      </c>
      <c r="O10" s="281" t="str">
        <v>EUR6E12E3Y=ICAP</v>
      </c>
      <c r="P10" s="151">
        <v>12.7</v>
      </c>
      <c r="Q10" s="151">
        <v>0</v>
      </c>
      <c r="R10" s="151">
        <f>_xll.qlMidEquivalent(P10,Q10)</f>
        <v>12.7</v>
      </c>
      <c r="S10" s="151">
        <f t="shared" si="5"/>
        <v>0</v>
      </c>
      <c r="T10" s="189"/>
      <c r="U10" s="150">
        <v>12.4</v>
      </c>
      <c r="V10" s="190"/>
      <c r="W10" s="152">
        <v>12.7</v>
      </c>
      <c r="X10" s="215" t="e">
        <f>_xll.qlSimpleQuoteSetValue(F10,ROUND(W10/10000,6),Trigger)</f>
        <v>#N/A</v>
      </c>
      <c r="Y10" s="193"/>
    </row>
    <row r="11" spans="1:25" ht="11.25" customHeight="1" x14ac:dyDescent="0.2">
      <c r="A11" s="69"/>
      <c r="B11" s="65" t="str">
        <f t="shared" si="0"/>
        <v>4Y</v>
      </c>
      <c r="C11" s="65" t="str">
        <f t="shared" si="1"/>
        <v>6E</v>
      </c>
      <c r="D11" s="65" t="str">
        <f t="shared" si="2"/>
        <v>12E</v>
      </c>
      <c r="E11" s="55" t="str">
        <f t="shared" si="3"/>
        <v>EUR6E12E4Y_LCHQuote</v>
      </c>
      <c r="F11" s="55" t="str">
        <f>_xll.qlSimpleQuote(E11,,RateTickValue,Permanent,Trigger,ObjectOverwrite)</f>
        <v>EUR6E12E4Y_LCHQuote#0003</v>
      </c>
      <c r="G11" s="59" t="str">
        <f>_xll.ohRangeRetrieveError(F11)</f>
        <v/>
      </c>
      <c r="H11" s="124"/>
      <c r="J11" s="192"/>
      <c r="K11" s="280" t="s">
        <v>53</v>
      </c>
      <c r="L11" s="280" t="s">
        <v>61</v>
      </c>
      <c r="M11" s="280" t="s">
        <v>68</v>
      </c>
      <c r="N11" s="213" t="str">
        <f t="shared" si="4"/>
        <v>EUR6E12E4Y</v>
      </c>
      <c r="O11" s="281" t="str">
        <v>EUR6E12E4Y=ICAP</v>
      </c>
      <c r="P11" s="151">
        <v>12.7</v>
      </c>
      <c r="Q11" s="151">
        <v>0</v>
      </c>
      <c r="R11" s="151">
        <f>_xll.qlMidEquivalent(P11,Q11)</f>
        <v>12.7</v>
      </c>
      <c r="S11" s="151">
        <f t="shared" si="5"/>
        <v>0</v>
      </c>
      <c r="T11" s="189"/>
      <c r="U11" s="150">
        <v>12.5</v>
      </c>
      <c r="V11" s="190"/>
      <c r="W11" s="152">
        <v>12.7</v>
      </c>
      <c r="X11" s="215" t="e">
        <f>_xll.qlSimpleQuoteSetValue(F11,ROUND(W11/10000,6),Trigger)</f>
        <v>#N/A</v>
      </c>
      <c r="Y11" s="193"/>
    </row>
    <row r="12" spans="1:25" ht="11.25" customHeight="1" x14ac:dyDescent="0.2">
      <c r="A12" s="69"/>
      <c r="B12" s="65" t="str">
        <f t="shared" si="0"/>
        <v>5Y</v>
      </c>
      <c r="C12" s="65" t="str">
        <f t="shared" si="1"/>
        <v>6E</v>
      </c>
      <c r="D12" s="65" t="str">
        <f t="shared" si="2"/>
        <v>12E</v>
      </c>
      <c r="E12" s="55" t="str">
        <f t="shared" si="3"/>
        <v>EUR6E12E5Y_LCHQuote</v>
      </c>
      <c r="F12" s="55" t="str">
        <f>_xll.qlSimpleQuote(E12,,RateTickValue,Permanent,Trigger,ObjectOverwrite)</f>
        <v>EUR6E12E5Y_LCHQuote#0003</v>
      </c>
      <c r="G12" s="59" t="str">
        <f>_xll.ohRangeRetrieveError(F12)</f>
        <v/>
      </c>
      <c r="H12" s="124"/>
      <c r="J12" s="192"/>
      <c r="K12" s="280" t="s">
        <v>52</v>
      </c>
      <c r="L12" s="280" t="s">
        <v>61</v>
      </c>
      <c r="M12" s="280" t="s">
        <v>68</v>
      </c>
      <c r="N12" s="213" t="str">
        <f t="shared" si="4"/>
        <v>EUR6E12E5Y</v>
      </c>
      <c r="O12" s="281" t="str">
        <v>EUR6E12E5Y=ICAP</v>
      </c>
      <c r="P12" s="151">
        <v>12.7</v>
      </c>
      <c r="Q12" s="151">
        <v>0</v>
      </c>
      <c r="R12" s="151">
        <f>_xll.qlMidEquivalent(P12,Q12)</f>
        <v>12.7</v>
      </c>
      <c r="S12" s="151">
        <f t="shared" si="5"/>
        <v>0</v>
      </c>
      <c r="T12" s="189"/>
      <c r="U12" s="150">
        <v>12.5</v>
      </c>
      <c r="V12" s="190"/>
      <c r="W12" s="152">
        <v>12.7</v>
      </c>
      <c r="X12" s="215" t="e">
        <f>_xll.qlSimpleQuoteSetValue(F12,ROUND(W12/10000,6),Trigger)</f>
        <v>#N/A</v>
      </c>
      <c r="Y12" s="193"/>
    </row>
    <row r="13" spans="1:25" ht="11.25" customHeight="1" x14ac:dyDescent="0.2">
      <c r="A13" s="69"/>
      <c r="B13" s="65" t="str">
        <f t="shared" si="0"/>
        <v>6Y</v>
      </c>
      <c r="C13" s="65" t="str">
        <f t="shared" si="1"/>
        <v>6E</v>
      </c>
      <c r="D13" s="65" t="str">
        <f t="shared" si="2"/>
        <v>12E</v>
      </c>
      <c r="E13" s="55" t="str">
        <f t="shared" si="3"/>
        <v>EUR6E12E6Y_LCHQuote</v>
      </c>
      <c r="F13" s="55" t="str">
        <f>_xll.qlSimpleQuote(E13,,RateTickValue,Permanent,Trigger,ObjectOverwrite)</f>
        <v>EUR6E12E6Y_LCHQuote#0003</v>
      </c>
      <c r="G13" s="59" t="str">
        <f>_xll.ohRangeRetrieveError(F13)</f>
        <v/>
      </c>
      <c r="H13" s="124"/>
      <c r="J13" s="192"/>
      <c r="K13" s="280" t="s">
        <v>51</v>
      </c>
      <c r="L13" s="280" t="s">
        <v>61</v>
      </c>
      <c r="M13" s="280" t="s">
        <v>68</v>
      </c>
      <c r="N13" s="213" t="str">
        <f t="shared" si="4"/>
        <v>EUR6E12E6Y</v>
      </c>
      <c r="O13" s="281" t="str">
        <v>EUR6E12E6Y=ICAP</v>
      </c>
      <c r="P13" s="151">
        <v>12.6</v>
      </c>
      <c r="Q13" s="151">
        <v>0</v>
      </c>
      <c r="R13" s="151">
        <f>_xll.qlMidEquivalent(P13,Q13)</f>
        <v>12.6</v>
      </c>
      <c r="S13" s="151">
        <f t="shared" si="5"/>
        <v>0</v>
      </c>
      <c r="T13" s="189"/>
      <c r="U13" s="150">
        <v>12.4</v>
      </c>
      <c r="V13" s="190"/>
      <c r="W13" s="152">
        <v>12.6</v>
      </c>
      <c r="X13" s="215" t="e">
        <f>_xll.qlSimpleQuoteSetValue(F13,ROUND(W13/10000,6),Trigger)</f>
        <v>#N/A</v>
      </c>
      <c r="Y13" s="193"/>
    </row>
    <row r="14" spans="1:25" ht="11.25" customHeight="1" x14ac:dyDescent="0.2">
      <c r="A14" s="69"/>
      <c r="B14" s="65" t="str">
        <f t="shared" si="0"/>
        <v>7Y</v>
      </c>
      <c r="C14" s="65" t="str">
        <f t="shared" si="1"/>
        <v>6E</v>
      </c>
      <c r="D14" s="65" t="str">
        <f t="shared" si="2"/>
        <v>12E</v>
      </c>
      <c r="E14" s="55" t="str">
        <f t="shared" si="3"/>
        <v>EUR6E12E7Y_LCHQuote</v>
      </c>
      <c r="F14" s="55" t="str">
        <f>_xll.qlSimpleQuote(E14,,RateTickValue,Permanent,Trigger,ObjectOverwrite)</f>
        <v>EUR6E12E7Y_LCHQuote#0003</v>
      </c>
      <c r="G14" s="59" t="str">
        <f>_xll.ohRangeRetrieveError(F14)</f>
        <v/>
      </c>
      <c r="H14" s="124"/>
      <c r="J14" s="192"/>
      <c r="K14" s="280" t="s">
        <v>50</v>
      </c>
      <c r="L14" s="280" t="s">
        <v>61</v>
      </c>
      <c r="M14" s="280" t="s">
        <v>68</v>
      </c>
      <c r="N14" s="213" t="str">
        <f t="shared" si="4"/>
        <v>EUR6E12E7Y</v>
      </c>
      <c r="O14" s="281" t="str">
        <v>EUR6E12E7Y=ICAP</v>
      </c>
      <c r="P14" s="151">
        <v>12.4</v>
      </c>
      <c r="Q14" s="151">
        <v>0</v>
      </c>
      <c r="R14" s="151">
        <f>_xll.qlMidEquivalent(P14,Q14)</f>
        <v>12.4</v>
      </c>
      <c r="S14" s="151">
        <f t="shared" si="5"/>
        <v>0</v>
      </c>
      <c r="T14" s="189"/>
      <c r="U14" s="150">
        <v>12.2</v>
      </c>
      <c r="V14" s="190"/>
      <c r="W14" s="152">
        <v>12.4</v>
      </c>
      <c r="X14" s="215" t="e">
        <f>_xll.qlSimpleQuoteSetValue(F14,ROUND(W14/10000,6),Trigger)</f>
        <v>#N/A</v>
      </c>
      <c r="Y14" s="193"/>
    </row>
    <row r="15" spans="1:25" ht="11.25" customHeight="1" x14ac:dyDescent="0.2">
      <c r="A15" s="69"/>
      <c r="B15" s="65" t="str">
        <f t="shared" si="0"/>
        <v>8Y</v>
      </c>
      <c r="C15" s="65" t="str">
        <f t="shared" si="1"/>
        <v>6E</v>
      </c>
      <c r="D15" s="65" t="str">
        <f t="shared" si="2"/>
        <v>12E</v>
      </c>
      <c r="E15" s="55" t="str">
        <f t="shared" si="3"/>
        <v>EUR6E12E8Y_LCHQuote</v>
      </c>
      <c r="F15" s="55" t="str">
        <f>_xll.qlSimpleQuote(E15,,RateTickValue,Permanent,Trigger,ObjectOverwrite)</f>
        <v>EUR6E12E8Y_LCHQuote#0003</v>
      </c>
      <c r="G15" s="59" t="str">
        <f>_xll.ohRangeRetrieveError(F15)</f>
        <v/>
      </c>
      <c r="H15" s="124"/>
      <c r="J15" s="192"/>
      <c r="K15" s="280" t="s">
        <v>49</v>
      </c>
      <c r="L15" s="280" t="s">
        <v>61</v>
      </c>
      <c r="M15" s="280" t="s">
        <v>68</v>
      </c>
      <c r="N15" s="213" t="str">
        <f t="shared" si="4"/>
        <v>EUR6E12E8Y</v>
      </c>
      <c r="O15" s="281" t="str">
        <v>EUR6E12E8Y=ICAP</v>
      </c>
      <c r="P15" s="151">
        <v>12</v>
      </c>
      <c r="Q15" s="151">
        <v>0</v>
      </c>
      <c r="R15" s="151">
        <f>_xll.qlMidEquivalent(P15,Q15)</f>
        <v>12</v>
      </c>
      <c r="S15" s="151">
        <f t="shared" si="5"/>
        <v>0</v>
      </c>
      <c r="T15" s="189"/>
      <c r="U15" s="150">
        <v>11.9</v>
      </c>
      <c r="V15" s="190"/>
      <c r="W15" s="152">
        <v>12</v>
      </c>
      <c r="X15" s="215" t="e">
        <f>_xll.qlSimpleQuoteSetValue(F15,ROUND(W15/10000,6),Trigger)</f>
        <v>#N/A</v>
      </c>
      <c r="Y15" s="193"/>
    </row>
    <row r="16" spans="1:25" ht="11.25" customHeight="1" x14ac:dyDescent="0.2">
      <c r="A16" s="69"/>
      <c r="B16" s="65" t="str">
        <f t="shared" si="0"/>
        <v>9Y</v>
      </c>
      <c r="C16" s="65" t="str">
        <f t="shared" si="1"/>
        <v>6E</v>
      </c>
      <c r="D16" s="65" t="str">
        <f t="shared" si="2"/>
        <v>12E</v>
      </c>
      <c r="E16" s="55" t="str">
        <f t="shared" si="3"/>
        <v>EUR6E12E9Y_LCHQuote</v>
      </c>
      <c r="F16" s="55" t="str">
        <f>_xll.qlSimpleQuote(E16,,RateTickValue,Permanent,Trigger,ObjectOverwrite)</f>
        <v>EUR6E12E9Y_LCHQuote#0003</v>
      </c>
      <c r="G16" s="59" t="str">
        <f>_xll.ohRangeRetrieveError(F16)</f>
        <v/>
      </c>
      <c r="H16" s="124"/>
      <c r="J16" s="192"/>
      <c r="K16" s="280" t="s">
        <v>48</v>
      </c>
      <c r="L16" s="280" t="s">
        <v>61</v>
      </c>
      <c r="M16" s="280" t="s">
        <v>68</v>
      </c>
      <c r="N16" s="213" t="str">
        <f t="shared" si="4"/>
        <v>EUR6E12E9Y</v>
      </c>
      <c r="O16" s="281" t="str">
        <v>EUR6E12E9Y=ICAP</v>
      </c>
      <c r="P16" s="151">
        <v>11.5</v>
      </c>
      <c r="Q16" s="151">
        <v>0</v>
      </c>
      <c r="R16" s="151">
        <f>_xll.qlMidEquivalent(P16,Q16)</f>
        <v>11.5</v>
      </c>
      <c r="S16" s="151">
        <f t="shared" si="5"/>
        <v>0</v>
      </c>
      <c r="T16" s="189"/>
      <c r="U16" s="150">
        <v>11.4</v>
      </c>
      <c r="V16" s="190"/>
      <c r="W16" s="152">
        <v>11.5</v>
      </c>
      <c r="X16" s="215" t="e">
        <f>_xll.qlSimpleQuoteSetValue(F16,ROUND(W16/10000,6),Trigger)</f>
        <v>#N/A</v>
      </c>
      <c r="Y16" s="193"/>
    </row>
    <row r="17" spans="1:25" ht="11.25" customHeight="1" x14ac:dyDescent="0.2">
      <c r="A17" s="69"/>
      <c r="B17" s="65" t="str">
        <f t="shared" si="0"/>
        <v>10Y</v>
      </c>
      <c r="C17" s="65" t="str">
        <f t="shared" si="1"/>
        <v>6E</v>
      </c>
      <c r="D17" s="65" t="str">
        <f t="shared" si="2"/>
        <v>12E</v>
      </c>
      <c r="E17" s="55" t="str">
        <f t="shared" si="3"/>
        <v>EUR6E12E10Y_LCHQuote</v>
      </c>
      <c r="F17" s="55" t="str">
        <f>_xll.qlSimpleQuote(E17,,RateTickValue,Permanent,Trigger,ObjectOverwrite)</f>
        <v>EUR6E12E10Y_LCHQuote#0003</v>
      </c>
      <c r="G17" s="59" t="str">
        <f>_xll.ohRangeRetrieveError(F17)</f>
        <v/>
      </c>
      <c r="H17" s="124"/>
      <c r="J17" s="192"/>
      <c r="K17" s="280" t="s">
        <v>47</v>
      </c>
      <c r="L17" s="280" t="s">
        <v>61</v>
      </c>
      <c r="M17" s="280" t="s">
        <v>68</v>
      </c>
      <c r="N17" s="213" t="str">
        <f t="shared" si="4"/>
        <v>EUR6E12E10Y</v>
      </c>
      <c r="O17" s="281" t="str">
        <v>EUR6E12E10Y=ICAP</v>
      </c>
      <c r="P17" s="151">
        <v>11</v>
      </c>
      <c r="Q17" s="151">
        <v>0</v>
      </c>
      <c r="R17" s="151">
        <f>_xll.qlMidEquivalent(P17,Q17)</f>
        <v>11</v>
      </c>
      <c r="S17" s="151">
        <f t="shared" si="5"/>
        <v>0</v>
      </c>
      <c r="T17" s="189"/>
      <c r="U17" s="150">
        <v>10.9</v>
      </c>
      <c r="V17" s="190"/>
      <c r="W17" s="152">
        <v>11</v>
      </c>
      <c r="X17" s="215" t="e">
        <f>_xll.qlSimpleQuoteSetValue(F17,ROUND(W17/10000,6),Trigger)</f>
        <v>#N/A</v>
      </c>
      <c r="Y17" s="193"/>
    </row>
    <row r="18" spans="1:25" ht="11.25" customHeight="1" x14ac:dyDescent="0.2">
      <c r="A18" s="69"/>
      <c r="B18" s="65" t="str">
        <f t="shared" si="0"/>
        <v>11Y</v>
      </c>
      <c r="C18" s="65" t="str">
        <f t="shared" si="1"/>
        <v>6E</v>
      </c>
      <c r="D18" s="65" t="str">
        <f t="shared" si="2"/>
        <v>12E</v>
      </c>
      <c r="E18" s="55" t="str">
        <f t="shared" si="3"/>
        <v>EUR6E12E11Y_LCHQuote</v>
      </c>
      <c r="F18" s="55" t="str">
        <f>_xll.qlSimpleQuote(E18,,RateTickValue,Permanent,Trigger,ObjectOverwrite)</f>
        <v>EUR6E12E11Y_LCHQuote#0003</v>
      </c>
      <c r="G18" s="59" t="str">
        <f>_xll.ohRangeRetrieveError(F18)</f>
        <v/>
      </c>
      <c r="H18" s="124"/>
      <c r="J18" s="192"/>
      <c r="K18" s="280" t="s">
        <v>46</v>
      </c>
      <c r="L18" s="280" t="s">
        <v>61</v>
      </c>
      <c r="M18" s="280" t="s">
        <v>68</v>
      </c>
      <c r="N18" s="213" t="str">
        <f t="shared" si="4"/>
        <v>EUR6E12E11Y</v>
      </c>
      <c r="O18" s="281" t="str">
        <v>EUR6E12E11Y=ICAP</v>
      </c>
      <c r="P18" s="151">
        <v>10.5</v>
      </c>
      <c r="Q18" s="151">
        <v>0</v>
      </c>
      <c r="R18" s="151">
        <f>_xll.qlMidEquivalent(P18,Q18)</f>
        <v>10.5</v>
      </c>
      <c r="S18" s="151">
        <f t="shared" si="5"/>
        <v>0</v>
      </c>
      <c r="T18" s="189"/>
      <c r="U18" s="150">
        <v>10.5</v>
      </c>
      <c r="V18" s="190"/>
      <c r="W18" s="152">
        <v>10.5</v>
      </c>
      <c r="X18" s="215" t="e">
        <f>_xll.qlSimpleQuoteSetValue(F18,ROUND(W18/10000,6),Trigger)</f>
        <v>#N/A</v>
      </c>
      <c r="Y18" s="193"/>
    </row>
    <row r="19" spans="1:25" ht="11.25" customHeight="1" x14ac:dyDescent="0.2">
      <c r="A19" s="69"/>
      <c r="B19" s="65" t="str">
        <f t="shared" si="0"/>
        <v>12Y</v>
      </c>
      <c r="C19" s="65" t="str">
        <f t="shared" si="1"/>
        <v>6E</v>
      </c>
      <c r="D19" s="65" t="str">
        <f t="shared" si="2"/>
        <v>12E</v>
      </c>
      <c r="E19" s="55" t="str">
        <f t="shared" si="3"/>
        <v>EUR6E12E12Y_LCHQuote</v>
      </c>
      <c r="F19" s="55" t="str">
        <f>_xll.qlSimpleQuote(E19,,RateTickValue,Permanent,Trigger,ObjectOverwrite)</f>
        <v>EUR6E12E12Y_LCHQuote#0003</v>
      </c>
      <c r="G19" s="59" t="str">
        <f>_xll.ohRangeRetrieveError(F19)</f>
        <v/>
      </c>
      <c r="H19" s="124"/>
      <c r="J19" s="192"/>
      <c r="K19" s="280" t="s">
        <v>45</v>
      </c>
      <c r="L19" s="280" t="s">
        <v>61</v>
      </c>
      <c r="M19" s="280" t="s">
        <v>68</v>
      </c>
      <c r="N19" s="213" t="str">
        <f t="shared" si="4"/>
        <v>EUR6E12E12Y</v>
      </c>
      <c r="O19" s="281" t="str">
        <v>EUR6E12E12Y=ICAP</v>
      </c>
      <c r="P19" s="151">
        <v>10.1</v>
      </c>
      <c r="Q19" s="151">
        <v>0</v>
      </c>
      <c r="R19" s="151">
        <f>_xll.qlMidEquivalent(P19,Q19)</f>
        <v>10.1</v>
      </c>
      <c r="S19" s="151">
        <f t="shared" si="5"/>
        <v>0</v>
      </c>
      <c r="T19" s="189"/>
      <c r="U19" s="150">
        <v>10</v>
      </c>
      <c r="V19" s="190"/>
      <c r="W19" s="152">
        <v>10.1</v>
      </c>
      <c r="X19" s="215" t="e">
        <f>_xll.qlSimpleQuoteSetValue(F19,ROUND(W19/10000,6),Trigger)</f>
        <v>#N/A</v>
      </c>
      <c r="Y19" s="193"/>
    </row>
    <row r="20" spans="1:25" ht="11.25" customHeight="1" x14ac:dyDescent="0.2">
      <c r="A20" s="69"/>
      <c r="B20" s="65" t="str">
        <f t="shared" si="0"/>
        <v>13Y</v>
      </c>
      <c r="C20" s="65" t="str">
        <f t="shared" si="1"/>
        <v>6E</v>
      </c>
      <c r="D20" s="65" t="str">
        <f t="shared" si="2"/>
        <v>12E</v>
      </c>
      <c r="E20" s="55" t="str">
        <f t="shared" si="3"/>
        <v>EUR6E12E13Y_LCHQuote</v>
      </c>
      <c r="F20" s="55" t="str">
        <f>_xll.qlSimpleQuote(E20,,RateTickValue,Permanent,Trigger,ObjectOverwrite)</f>
        <v>EUR6E12E13Y_LCHQuote#0003</v>
      </c>
      <c r="G20" s="59" t="str">
        <f>_xll.ohRangeRetrieveError(F20)</f>
        <v/>
      </c>
      <c r="H20" s="124"/>
      <c r="J20" s="192"/>
      <c r="K20" s="280" t="s">
        <v>44</v>
      </c>
      <c r="L20" s="280" t="s">
        <v>61</v>
      </c>
      <c r="M20" s="280" t="s">
        <v>68</v>
      </c>
      <c r="N20" s="213" t="str">
        <f t="shared" si="4"/>
        <v>EUR6E12E13Y</v>
      </c>
      <c r="O20" s="281" t="str">
        <v>EUR6E12E13Y=ICAP</v>
      </c>
      <c r="P20" s="151" t="s">
        <v>127</v>
      </c>
      <c r="Q20" s="151" t="s">
        <v>127</v>
      </c>
      <c r="R20" s="151" t="e">
        <f>_xll.qlMidEquivalent(P20,Q20)</f>
        <v>#NUM!</v>
      </c>
      <c r="S20" s="151" t="e">
        <f t="shared" si="5"/>
        <v>#NUM!</v>
      </c>
      <c r="T20" s="189"/>
      <c r="U20" s="150" t="e">
        <v>#NUM!</v>
      </c>
      <c r="V20" s="190"/>
      <c r="W20" s="152" t="e">
        <v>#NUM!</v>
      </c>
      <c r="X20" s="215">
        <f>_xll.qlSimpleQuoteSetValue(F20,ROUND(W20/10000,6),Trigger)</f>
        <v>0</v>
      </c>
      <c r="Y20" s="193"/>
    </row>
    <row r="21" spans="1:25" ht="11.25" customHeight="1" x14ac:dyDescent="0.2">
      <c r="A21" s="69"/>
      <c r="B21" s="65" t="str">
        <f t="shared" si="0"/>
        <v>14Y</v>
      </c>
      <c r="C21" s="65" t="str">
        <f t="shared" si="1"/>
        <v>6E</v>
      </c>
      <c r="D21" s="65" t="str">
        <f t="shared" si="2"/>
        <v>12E</v>
      </c>
      <c r="E21" s="55" t="str">
        <f t="shared" si="3"/>
        <v>EUR6E12E14Y_LCHQuote</v>
      </c>
      <c r="F21" s="55" t="str">
        <f>_xll.qlSimpleQuote(E21,,RateTickValue,Permanent,Trigger,ObjectOverwrite)</f>
        <v>EUR6E12E14Y_LCHQuote#0003</v>
      </c>
      <c r="G21" s="59" t="str">
        <f>_xll.ohRangeRetrieveError(F21)</f>
        <v/>
      </c>
      <c r="H21" s="124"/>
      <c r="J21" s="192"/>
      <c r="K21" s="280" t="s">
        <v>43</v>
      </c>
      <c r="L21" s="280" t="s">
        <v>61</v>
      </c>
      <c r="M21" s="280" t="s">
        <v>68</v>
      </c>
      <c r="N21" s="213" t="str">
        <f t="shared" si="4"/>
        <v>EUR6E12E14Y</v>
      </c>
      <c r="O21" s="281" t="str">
        <v>EUR6E12E14Y=ICAP</v>
      </c>
      <c r="P21" s="151" t="s">
        <v>127</v>
      </c>
      <c r="Q21" s="151" t="s">
        <v>127</v>
      </c>
      <c r="R21" s="151" t="e">
        <f>_xll.qlMidEquivalent(P21,Q21)</f>
        <v>#NUM!</v>
      </c>
      <c r="S21" s="151" t="e">
        <f t="shared" si="5"/>
        <v>#NUM!</v>
      </c>
      <c r="T21" s="189"/>
      <c r="U21" s="150" t="e">
        <v>#NUM!</v>
      </c>
      <c r="V21" s="190"/>
      <c r="W21" s="152" t="e">
        <v>#NUM!</v>
      </c>
      <c r="X21" s="215">
        <f>_xll.qlSimpleQuoteSetValue(F21,ROUND(W21/10000,6),Trigger)</f>
        <v>0</v>
      </c>
      <c r="Y21" s="193"/>
    </row>
    <row r="22" spans="1:25" ht="11.25" customHeight="1" x14ac:dyDescent="0.2">
      <c r="A22" s="69"/>
      <c r="B22" s="65" t="str">
        <f t="shared" si="0"/>
        <v>15Y</v>
      </c>
      <c r="C22" s="65" t="str">
        <f t="shared" si="1"/>
        <v>6E</v>
      </c>
      <c r="D22" s="65" t="str">
        <f t="shared" si="2"/>
        <v>12E</v>
      </c>
      <c r="E22" s="55" t="str">
        <f t="shared" si="3"/>
        <v>EUR6E12E15Y_LCHQuote</v>
      </c>
      <c r="F22" s="55" t="str">
        <f>_xll.qlSimpleQuote(E22,,RateTickValue,Permanent,Trigger,ObjectOverwrite)</f>
        <v>EUR6E12E15Y_LCHQuote#0003</v>
      </c>
      <c r="G22" s="59" t="str">
        <f>_xll.ohRangeRetrieveError(F22)</f>
        <v/>
      </c>
      <c r="H22" s="124"/>
      <c r="J22" s="192"/>
      <c r="K22" s="280" t="s">
        <v>42</v>
      </c>
      <c r="L22" s="280" t="s">
        <v>61</v>
      </c>
      <c r="M22" s="280" t="s">
        <v>68</v>
      </c>
      <c r="N22" s="213" t="str">
        <f t="shared" si="4"/>
        <v>EUR6E12E15Y</v>
      </c>
      <c r="O22" s="281" t="str">
        <v>EUR6E12E15Y=ICAP</v>
      </c>
      <c r="P22" s="151">
        <v>8.9</v>
      </c>
      <c r="Q22" s="151">
        <v>0</v>
      </c>
      <c r="R22" s="151">
        <f>_xll.qlMidEquivalent(P22,Q22)</f>
        <v>8.9</v>
      </c>
      <c r="S22" s="151">
        <f t="shared" si="5"/>
        <v>0</v>
      </c>
      <c r="T22" s="189"/>
      <c r="U22" s="150">
        <v>8.9</v>
      </c>
      <c r="V22" s="190"/>
      <c r="W22" s="152">
        <v>8.9</v>
      </c>
      <c r="X22" s="215" t="e">
        <f>_xll.qlSimpleQuoteSetValue(F22,ROUND(W22/10000,6),Trigger)</f>
        <v>#N/A</v>
      </c>
      <c r="Y22" s="193"/>
    </row>
    <row r="23" spans="1:25" ht="11.25" customHeight="1" x14ac:dyDescent="0.2">
      <c r="A23" s="69"/>
      <c r="B23" s="65" t="str">
        <f t="shared" si="0"/>
        <v>16Y</v>
      </c>
      <c r="C23" s="65" t="str">
        <f t="shared" si="1"/>
        <v>6E</v>
      </c>
      <c r="D23" s="65" t="str">
        <f t="shared" si="2"/>
        <v>12E</v>
      </c>
      <c r="E23" s="55" t="str">
        <f t="shared" si="3"/>
        <v>EUR6E12E16Y_LCHQuote</v>
      </c>
      <c r="F23" s="55" t="str">
        <f>_xll.qlSimpleQuote(E23,,RateTickValue,Permanent,Trigger,ObjectOverwrite)</f>
        <v>EUR6E12E16Y_LCHQuote#0003</v>
      </c>
      <c r="G23" s="59" t="str">
        <f>_xll.ohRangeRetrieveError(F23)</f>
        <v/>
      </c>
      <c r="H23" s="124"/>
      <c r="J23" s="192"/>
      <c r="K23" s="280" t="s">
        <v>41</v>
      </c>
      <c r="L23" s="280" t="s">
        <v>61</v>
      </c>
      <c r="M23" s="280" t="s">
        <v>68</v>
      </c>
      <c r="N23" s="213" t="str">
        <f t="shared" si="4"/>
        <v>EUR6E12E16Y</v>
      </c>
      <c r="O23" s="281" t="str">
        <v>EUR6E12E16Y=ICAP</v>
      </c>
      <c r="P23" s="151" t="s">
        <v>127</v>
      </c>
      <c r="Q23" s="151" t="s">
        <v>127</v>
      </c>
      <c r="R23" s="151" t="e">
        <f>_xll.qlMidEquivalent(P23,Q23)</f>
        <v>#NUM!</v>
      </c>
      <c r="S23" s="151" t="e">
        <f t="shared" si="5"/>
        <v>#NUM!</v>
      </c>
      <c r="T23" s="189"/>
      <c r="U23" s="150" t="e">
        <v>#NUM!</v>
      </c>
      <c r="V23" s="190"/>
      <c r="W23" s="152" t="e">
        <v>#NUM!</v>
      </c>
      <c r="X23" s="215">
        <f>_xll.qlSimpleQuoteSetValue(F23,ROUND(W23/10000,6),Trigger)</f>
        <v>0</v>
      </c>
      <c r="Y23" s="193"/>
    </row>
    <row r="24" spans="1:25" ht="11.25" customHeight="1" x14ac:dyDescent="0.2">
      <c r="A24" s="69"/>
      <c r="B24" s="65" t="str">
        <f t="shared" si="0"/>
        <v>17Y</v>
      </c>
      <c r="C24" s="65" t="str">
        <f t="shared" si="1"/>
        <v>6E</v>
      </c>
      <c r="D24" s="65" t="str">
        <f t="shared" si="2"/>
        <v>12E</v>
      </c>
      <c r="E24" s="55" t="str">
        <f t="shared" si="3"/>
        <v>EUR6E12E17Y_LCHQuote</v>
      </c>
      <c r="F24" s="55" t="str">
        <f>_xll.qlSimpleQuote(E24,,RateTickValue,Permanent,Trigger,ObjectOverwrite)</f>
        <v>EUR6E12E17Y_LCHQuote#0003</v>
      </c>
      <c r="G24" s="59" t="str">
        <f>_xll.ohRangeRetrieveError(F24)</f>
        <v/>
      </c>
      <c r="H24" s="124"/>
      <c r="J24" s="192"/>
      <c r="K24" s="280" t="s">
        <v>40</v>
      </c>
      <c r="L24" s="280" t="s">
        <v>61</v>
      </c>
      <c r="M24" s="280" t="s">
        <v>68</v>
      </c>
      <c r="N24" s="213" t="str">
        <f t="shared" si="4"/>
        <v>EUR6E12E17Y</v>
      </c>
      <c r="O24" s="281" t="str">
        <v>EUR6E12E17Y=ICAP</v>
      </c>
      <c r="P24" s="151" t="s">
        <v>127</v>
      </c>
      <c r="Q24" s="151" t="s">
        <v>127</v>
      </c>
      <c r="R24" s="151" t="e">
        <f>_xll.qlMidEquivalent(P24,Q24)</f>
        <v>#NUM!</v>
      </c>
      <c r="S24" s="151" t="e">
        <f t="shared" si="5"/>
        <v>#NUM!</v>
      </c>
      <c r="T24" s="189"/>
      <c r="U24" s="150" t="e">
        <v>#NUM!</v>
      </c>
      <c r="V24" s="190"/>
      <c r="W24" s="152" t="e">
        <v>#NUM!</v>
      </c>
      <c r="X24" s="215">
        <f>_xll.qlSimpleQuoteSetValue(F24,ROUND(W24/10000,6),Trigger)</f>
        <v>0</v>
      </c>
      <c r="Y24" s="193"/>
    </row>
    <row r="25" spans="1:25" ht="11.25" customHeight="1" x14ac:dyDescent="0.2">
      <c r="A25" s="69"/>
      <c r="B25" s="65" t="str">
        <f t="shared" si="0"/>
        <v>18Y</v>
      </c>
      <c r="C25" s="65" t="str">
        <f t="shared" si="1"/>
        <v>6E</v>
      </c>
      <c r="D25" s="65" t="str">
        <f t="shared" si="2"/>
        <v>12E</v>
      </c>
      <c r="E25" s="55" t="str">
        <f t="shared" si="3"/>
        <v>EUR6E12E18Y_LCHQuote</v>
      </c>
      <c r="F25" s="55" t="str">
        <f>_xll.qlSimpleQuote(E25,,RateTickValue,Permanent,Trigger,ObjectOverwrite)</f>
        <v>EUR6E12E18Y_LCHQuote#0003</v>
      </c>
      <c r="G25" s="59" t="str">
        <f>_xll.ohRangeRetrieveError(F25)</f>
        <v/>
      </c>
      <c r="H25" s="124"/>
      <c r="J25" s="192"/>
      <c r="K25" s="280" t="s">
        <v>39</v>
      </c>
      <c r="L25" s="280" t="s">
        <v>61</v>
      </c>
      <c r="M25" s="280" t="s">
        <v>68</v>
      </c>
      <c r="N25" s="213" t="str">
        <f t="shared" si="4"/>
        <v>EUR6E12E18Y</v>
      </c>
      <c r="O25" s="281" t="str">
        <v>EUR6E12E18Y=ICAP</v>
      </c>
      <c r="P25" s="151" t="s">
        <v>127</v>
      </c>
      <c r="Q25" s="151" t="s">
        <v>127</v>
      </c>
      <c r="R25" s="151" t="e">
        <f>_xll.qlMidEquivalent(P25,Q25)</f>
        <v>#NUM!</v>
      </c>
      <c r="S25" s="151" t="e">
        <f t="shared" si="5"/>
        <v>#NUM!</v>
      </c>
      <c r="T25" s="189"/>
      <c r="U25" s="150" t="e">
        <v>#NUM!</v>
      </c>
      <c r="V25" s="190"/>
      <c r="W25" s="152" t="e">
        <v>#NUM!</v>
      </c>
      <c r="X25" s="215">
        <f>_xll.qlSimpleQuoteSetValue(F25,ROUND(W25/10000,6),Trigger)</f>
        <v>0</v>
      </c>
      <c r="Y25" s="193"/>
    </row>
    <row r="26" spans="1:25" ht="11.25" customHeight="1" x14ac:dyDescent="0.2">
      <c r="A26" s="69"/>
      <c r="B26" s="65" t="str">
        <f t="shared" si="0"/>
        <v>19Y</v>
      </c>
      <c r="C26" s="65" t="str">
        <f t="shared" si="1"/>
        <v>6E</v>
      </c>
      <c r="D26" s="65" t="str">
        <f t="shared" si="2"/>
        <v>12E</v>
      </c>
      <c r="E26" s="55" t="str">
        <f t="shared" si="3"/>
        <v>EUR6E12E19Y_LCHQuote</v>
      </c>
      <c r="F26" s="55" t="str">
        <f>_xll.qlSimpleQuote(E26,,RateTickValue,Permanent,Trigger,ObjectOverwrite)</f>
        <v>EUR6E12E19Y_LCHQuote#0003</v>
      </c>
      <c r="G26" s="59" t="str">
        <f>_xll.ohRangeRetrieveError(F26)</f>
        <v/>
      </c>
      <c r="H26" s="124"/>
      <c r="J26" s="192"/>
      <c r="K26" s="280" t="s">
        <v>38</v>
      </c>
      <c r="L26" s="280" t="s">
        <v>61</v>
      </c>
      <c r="M26" s="280" t="s">
        <v>68</v>
      </c>
      <c r="N26" s="213" t="str">
        <f t="shared" si="4"/>
        <v>EUR6E12E19Y</v>
      </c>
      <c r="O26" s="281" t="str">
        <v>EUR6E12E19Y=ICAP</v>
      </c>
      <c r="P26" s="151" t="s">
        <v>127</v>
      </c>
      <c r="Q26" s="151" t="s">
        <v>127</v>
      </c>
      <c r="R26" s="151" t="e">
        <f>_xll.qlMidEquivalent(P26,Q26)</f>
        <v>#NUM!</v>
      </c>
      <c r="S26" s="151" t="e">
        <f t="shared" si="5"/>
        <v>#NUM!</v>
      </c>
      <c r="T26" s="189"/>
      <c r="U26" s="150" t="e">
        <v>#NUM!</v>
      </c>
      <c r="V26" s="190"/>
      <c r="W26" s="152" t="e">
        <v>#NUM!</v>
      </c>
      <c r="X26" s="215">
        <f>_xll.qlSimpleQuoteSetValue(F26,ROUND(W26/10000,6),Trigger)</f>
        <v>0</v>
      </c>
      <c r="Y26" s="193"/>
    </row>
    <row r="27" spans="1:25" ht="11.25" customHeight="1" x14ac:dyDescent="0.2">
      <c r="A27" s="69"/>
      <c r="B27" s="65" t="str">
        <f t="shared" si="0"/>
        <v>20Y</v>
      </c>
      <c r="C27" s="65" t="str">
        <f t="shared" si="1"/>
        <v>6E</v>
      </c>
      <c r="D27" s="65" t="str">
        <f t="shared" si="2"/>
        <v>12E</v>
      </c>
      <c r="E27" s="55" t="str">
        <f t="shared" si="3"/>
        <v>EUR6E12E20Y_LCHQuote</v>
      </c>
      <c r="F27" s="55" t="str">
        <f>_xll.qlSimpleQuote(E27,,RateTickValue,Permanent,Trigger,ObjectOverwrite)</f>
        <v>EUR6E12E20Y_LCHQuote#0003</v>
      </c>
      <c r="G27" s="59" t="str">
        <f>_xll.ohRangeRetrieveError(F27)</f>
        <v/>
      </c>
      <c r="H27" s="124"/>
      <c r="J27" s="192"/>
      <c r="K27" s="280" t="s">
        <v>37</v>
      </c>
      <c r="L27" s="280" t="s">
        <v>61</v>
      </c>
      <c r="M27" s="280" t="s">
        <v>68</v>
      </c>
      <c r="N27" s="213" t="str">
        <f t="shared" si="4"/>
        <v>EUR6E12E20Y</v>
      </c>
      <c r="O27" s="281" t="str">
        <v>EUR6E12E20Y=ICAP</v>
      </c>
      <c r="P27" s="151">
        <v>7.8</v>
      </c>
      <c r="Q27" s="151">
        <v>0</v>
      </c>
      <c r="R27" s="151">
        <f>_xll.qlMidEquivalent(P27,Q27)</f>
        <v>7.8</v>
      </c>
      <c r="S27" s="151">
        <f t="shared" si="5"/>
        <v>0</v>
      </c>
      <c r="T27" s="189"/>
      <c r="U27" s="150">
        <v>7.8</v>
      </c>
      <c r="V27" s="190"/>
      <c r="W27" s="152">
        <v>7.8</v>
      </c>
      <c r="X27" s="215" t="e">
        <f>_xll.qlSimpleQuoteSetValue(F27,ROUND(W27/10000,6),Trigger)</f>
        <v>#N/A</v>
      </c>
      <c r="Y27" s="193"/>
    </row>
    <row r="28" spans="1:25" ht="11.25" customHeight="1" x14ac:dyDescent="0.2">
      <c r="A28" s="69"/>
      <c r="B28" s="65" t="str">
        <f t="shared" si="0"/>
        <v>21Y</v>
      </c>
      <c r="C28" s="65" t="str">
        <f t="shared" si="1"/>
        <v>6E</v>
      </c>
      <c r="D28" s="65" t="str">
        <f t="shared" si="2"/>
        <v>12E</v>
      </c>
      <c r="E28" s="55" t="str">
        <f t="shared" si="3"/>
        <v>EUR6E12E21Y_LCHQuote</v>
      </c>
      <c r="F28" s="55" t="str">
        <f>_xll.qlSimpleQuote(E28,,RateTickValue,Permanent,Trigger,ObjectOverwrite)</f>
        <v>EUR6E12E21Y_LCHQuote#0003</v>
      </c>
      <c r="G28" s="59" t="str">
        <f>_xll.ohRangeRetrieveError(F28)</f>
        <v/>
      </c>
      <c r="H28" s="124"/>
      <c r="J28" s="192"/>
      <c r="K28" s="280" t="s">
        <v>36</v>
      </c>
      <c r="L28" s="280" t="s">
        <v>61</v>
      </c>
      <c r="M28" s="280" t="s">
        <v>68</v>
      </c>
      <c r="N28" s="213" t="str">
        <f t="shared" si="4"/>
        <v>EUR6E12E21Y</v>
      </c>
      <c r="O28" s="281" t="str">
        <v>EUR6E12E21Y=ICAP</v>
      </c>
      <c r="P28" s="151" t="s">
        <v>127</v>
      </c>
      <c r="Q28" s="151" t="s">
        <v>127</v>
      </c>
      <c r="R28" s="151" t="e">
        <f>_xll.qlMidEquivalent(P28,Q28)</f>
        <v>#NUM!</v>
      </c>
      <c r="S28" s="151" t="e">
        <f t="shared" si="5"/>
        <v>#NUM!</v>
      </c>
      <c r="T28" s="189"/>
      <c r="U28" s="150" t="e">
        <v>#NUM!</v>
      </c>
      <c r="V28" s="190"/>
      <c r="W28" s="152" t="e">
        <v>#NUM!</v>
      </c>
      <c r="X28" s="215">
        <f>_xll.qlSimpleQuoteSetValue(F28,ROUND(W28/10000,6),Trigger)</f>
        <v>0</v>
      </c>
      <c r="Y28" s="193"/>
    </row>
    <row r="29" spans="1:25" ht="11.25" customHeight="1" x14ac:dyDescent="0.2">
      <c r="A29" s="69"/>
      <c r="B29" s="65" t="str">
        <f t="shared" si="0"/>
        <v>22Y</v>
      </c>
      <c r="C29" s="65" t="str">
        <f t="shared" si="1"/>
        <v>6E</v>
      </c>
      <c r="D29" s="65" t="str">
        <f t="shared" si="2"/>
        <v>12E</v>
      </c>
      <c r="E29" s="55" t="str">
        <f t="shared" si="3"/>
        <v>EUR6E12E22Y_LCHQuote</v>
      </c>
      <c r="F29" s="55" t="str">
        <f>_xll.qlSimpleQuote(E29,,RateTickValue,Permanent,Trigger,ObjectOverwrite)</f>
        <v>EUR6E12E22Y_LCHQuote#0003</v>
      </c>
      <c r="G29" s="59" t="str">
        <f>_xll.ohRangeRetrieveError(F29)</f>
        <v/>
      </c>
      <c r="H29" s="124"/>
      <c r="J29" s="192"/>
      <c r="K29" s="280" t="s">
        <v>35</v>
      </c>
      <c r="L29" s="280" t="s">
        <v>61</v>
      </c>
      <c r="M29" s="280" t="s">
        <v>68</v>
      </c>
      <c r="N29" s="213" t="str">
        <f t="shared" si="4"/>
        <v>EUR6E12E22Y</v>
      </c>
      <c r="O29" s="281" t="str">
        <v>EUR6E12E22Y=ICAP</v>
      </c>
      <c r="P29" s="151" t="s">
        <v>127</v>
      </c>
      <c r="Q29" s="151" t="s">
        <v>127</v>
      </c>
      <c r="R29" s="151" t="e">
        <f>_xll.qlMidEquivalent(P29,Q29)</f>
        <v>#NUM!</v>
      </c>
      <c r="S29" s="151" t="e">
        <f t="shared" si="5"/>
        <v>#NUM!</v>
      </c>
      <c r="T29" s="189"/>
      <c r="U29" s="150" t="e">
        <v>#NUM!</v>
      </c>
      <c r="V29" s="190"/>
      <c r="W29" s="152" t="e">
        <v>#NUM!</v>
      </c>
      <c r="X29" s="215">
        <f>_xll.qlSimpleQuoteSetValue(F29,ROUND(W29/10000,6),Trigger)</f>
        <v>0</v>
      </c>
      <c r="Y29" s="193"/>
    </row>
    <row r="30" spans="1:25" ht="11.25" customHeight="1" x14ac:dyDescent="0.2">
      <c r="A30" s="69"/>
      <c r="B30" s="65" t="str">
        <f t="shared" si="0"/>
        <v>23Y</v>
      </c>
      <c r="C30" s="65" t="str">
        <f t="shared" si="1"/>
        <v>6E</v>
      </c>
      <c r="D30" s="65" t="str">
        <f t="shared" si="2"/>
        <v>12E</v>
      </c>
      <c r="E30" s="55" t="str">
        <f t="shared" si="3"/>
        <v>EUR6E12E23Y_LCHQuote</v>
      </c>
      <c r="F30" s="55" t="str">
        <f>_xll.qlSimpleQuote(E30,,RateTickValue,Permanent,Trigger,ObjectOverwrite)</f>
        <v>EUR6E12E23Y_LCHQuote#0003</v>
      </c>
      <c r="G30" s="59" t="str">
        <f>_xll.ohRangeRetrieveError(F30)</f>
        <v/>
      </c>
      <c r="H30" s="124"/>
      <c r="J30" s="192"/>
      <c r="K30" s="280" t="s">
        <v>34</v>
      </c>
      <c r="L30" s="280" t="s">
        <v>61</v>
      </c>
      <c r="M30" s="280" t="s">
        <v>68</v>
      </c>
      <c r="N30" s="213" t="str">
        <f t="shared" si="4"/>
        <v>EUR6E12E23Y</v>
      </c>
      <c r="O30" s="281" t="str">
        <v>EUR6E12E23Y=ICAP</v>
      </c>
      <c r="P30" s="151" t="s">
        <v>127</v>
      </c>
      <c r="Q30" s="151" t="s">
        <v>127</v>
      </c>
      <c r="R30" s="151" t="e">
        <f>_xll.qlMidEquivalent(P30,Q30)</f>
        <v>#NUM!</v>
      </c>
      <c r="S30" s="151" t="e">
        <f t="shared" si="5"/>
        <v>#NUM!</v>
      </c>
      <c r="T30" s="189"/>
      <c r="U30" s="150" t="e">
        <v>#NUM!</v>
      </c>
      <c r="V30" s="190"/>
      <c r="W30" s="152" t="e">
        <v>#NUM!</v>
      </c>
      <c r="X30" s="215">
        <f>_xll.qlSimpleQuoteSetValue(F30,ROUND(W30/10000,6),Trigger)</f>
        <v>0</v>
      </c>
      <c r="Y30" s="193"/>
    </row>
    <row r="31" spans="1:25" ht="11.25" customHeight="1" x14ac:dyDescent="0.2">
      <c r="A31" s="69"/>
      <c r="B31" s="65" t="str">
        <f t="shared" si="0"/>
        <v>24Y</v>
      </c>
      <c r="C31" s="65" t="str">
        <f t="shared" si="1"/>
        <v>6E</v>
      </c>
      <c r="D31" s="65" t="str">
        <f t="shared" si="2"/>
        <v>12E</v>
      </c>
      <c r="E31" s="55" t="str">
        <f t="shared" si="3"/>
        <v>EUR6E12E24Y_LCHQuote</v>
      </c>
      <c r="F31" s="55" t="str">
        <f>_xll.qlSimpleQuote(E31,,RateTickValue,Permanent,Trigger,ObjectOverwrite)</f>
        <v>EUR6E12E24Y_LCHQuote#0003</v>
      </c>
      <c r="G31" s="59" t="str">
        <f>_xll.ohRangeRetrieveError(F31)</f>
        <v/>
      </c>
      <c r="H31" s="124"/>
      <c r="J31" s="192"/>
      <c r="K31" s="280" t="s">
        <v>33</v>
      </c>
      <c r="L31" s="280" t="s">
        <v>61</v>
      </c>
      <c r="M31" s="280" t="s">
        <v>68</v>
      </c>
      <c r="N31" s="213" t="str">
        <f t="shared" si="4"/>
        <v>EUR6E12E24Y</v>
      </c>
      <c r="O31" s="281" t="str">
        <v>EUR6E12E24Y=ICAP</v>
      </c>
      <c r="P31" s="151" t="s">
        <v>127</v>
      </c>
      <c r="Q31" s="151" t="s">
        <v>127</v>
      </c>
      <c r="R31" s="151" t="e">
        <f>_xll.qlMidEquivalent(P31,Q31)</f>
        <v>#NUM!</v>
      </c>
      <c r="S31" s="151" t="e">
        <f t="shared" si="5"/>
        <v>#NUM!</v>
      </c>
      <c r="T31" s="189"/>
      <c r="U31" s="150" t="e">
        <v>#NUM!</v>
      </c>
      <c r="V31" s="190"/>
      <c r="W31" s="152" t="e">
        <v>#NUM!</v>
      </c>
      <c r="X31" s="215">
        <f>_xll.qlSimpleQuoteSetValue(F31,ROUND(W31/10000,6),Trigger)</f>
        <v>0</v>
      </c>
      <c r="Y31" s="193"/>
    </row>
    <row r="32" spans="1:25" ht="11.25" customHeight="1" x14ac:dyDescent="0.2">
      <c r="A32" s="69"/>
      <c r="B32" s="65" t="str">
        <f t="shared" si="0"/>
        <v>25Y</v>
      </c>
      <c r="C32" s="65" t="str">
        <f t="shared" si="1"/>
        <v>6E</v>
      </c>
      <c r="D32" s="65" t="str">
        <f t="shared" si="2"/>
        <v>12E</v>
      </c>
      <c r="E32" s="55" t="str">
        <f t="shared" si="3"/>
        <v>EUR6E12E25Y_LCHQuote</v>
      </c>
      <c r="F32" s="55" t="str">
        <f>_xll.qlSimpleQuote(E32,,RateTickValue,Permanent,Trigger,ObjectOverwrite)</f>
        <v>EUR6E12E25Y_LCHQuote#0003</v>
      </c>
      <c r="G32" s="59" t="str">
        <f>_xll.ohRangeRetrieveError(F32)</f>
        <v/>
      </c>
      <c r="H32" s="124"/>
      <c r="J32" s="192"/>
      <c r="K32" s="280" t="s">
        <v>32</v>
      </c>
      <c r="L32" s="280" t="s">
        <v>61</v>
      </c>
      <c r="M32" s="280" t="s">
        <v>68</v>
      </c>
      <c r="N32" s="213" t="str">
        <f t="shared" si="4"/>
        <v>EUR6E12E25Y</v>
      </c>
      <c r="O32" s="281" t="str">
        <v>EUR6E12E25Y=ICAP</v>
      </c>
      <c r="P32" s="151">
        <v>7.1</v>
      </c>
      <c r="Q32" s="151">
        <v>0</v>
      </c>
      <c r="R32" s="151">
        <f>_xll.qlMidEquivalent(P32,Q32)</f>
        <v>7.1</v>
      </c>
      <c r="S32" s="151">
        <f t="shared" si="5"/>
        <v>0</v>
      </c>
      <c r="T32" s="189"/>
      <c r="U32" s="150">
        <v>7.1</v>
      </c>
      <c r="V32" s="190"/>
      <c r="W32" s="152">
        <v>7.1</v>
      </c>
      <c r="X32" s="215" t="e">
        <f>_xll.qlSimpleQuoteSetValue(F32,ROUND(W32/10000,6),Trigger)</f>
        <v>#N/A</v>
      </c>
      <c r="Y32" s="193"/>
    </row>
    <row r="33" spans="1:25" ht="11.25" customHeight="1" x14ac:dyDescent="0.2">
      <c r="A33" s="69"/>
      <c r="B33" s="65" t="str">
        <f t="shared" si="0"/>
        <v>26Y</v>
      </c>
      <c r="C33" s="65" t="str">
        <f t="shared" si="1"/>
        <v>6E</v>
      </c>
      <c r="D33" s="65" t="str">
        <f t="shared" si="2"/>
        <v>12E</v>
      </c>
      <c r="E33" s="55" t="str">
        <f t="shared" si="3"/>
        <v>EUR6E12E26Y_LCHQuote</v>
      </c>
      <c r="F33" s="55" t="str">
        <f>_xll.qlSimpleQuote(E33,,RateTickValue,Permanent,Trigger,ObjectOverwrite)</f>
        <v>EUR6E12E26Y_LCHQuote#0003</v>
      </c>
      <c r="G33" s="59" t="str">
        <f>_xll.ohRangeRetrieveError(F33)</f>
        <v/>
      </c>
      <c r="H33" s="124"/>
      <c r="J33" s="192"/>
      <c r="K33" s="280" t="s">
        <v>31</v>
      </c>
      <c r="L33" s="280" t="s">
        <v>61</v>
      </c>
      <c r="M33" s="280" t="s">
        <v>68</v>
      </c>
      <c r="N33" s="213" t="str">
        <f t="shared" si="4"/>
        <v>EUR6E12E26Y</v>
      </c>
      <c r="O33" s="281" t="str">
        <v>EUR6E12E26Y=ICAP</v>
      </c>
      <c r="P33" s="151" t="s">
        <v>127</v>
      </c>
      <c r="Q33" s="151" t="s">
        <v>127</v>
      </c>
      <c r="R33" s="151" t="e">
        <f>_xll.qlMidEquivalent(P33,Q33)</f>
        <v>#NUM!</v>
      </c>
      <c r="S33" s="151" t="e">
        <f t="shared" si="5"/>
        <v>#NUM!</v>
      </c>
      <c r="T33" s="189"/>
      <c r="U33" s="150" t="e">
        <v>#NUM!</v>
      </c>
      <c r="V33" s="190"/>
      <c r="W33" s="152" t="e">
        <v>#NUM!</v>
      </c>
      <c r="X33" s="215">
        <f>_xll.qlSimpleQuoteSetValue(F33,ROUND(W33/10000,6),Trigger)</f>
        <v>0</v>
      </c>
      <c r="Y33" s="193"/>
    </row>
    <row r="34" spans="1:25" ht="11.25" customHeight="1" x14ac:dyDescent="0.2">
      <c r="A34" s="69"/>
      <c r="B34" s="65" t="str">
        <f t="shared" si="0"/>
        <v>27Y</v>
      </c>
      <c r="C34" s="65" t="str">
        <f t="shared" si="1"/>
        <v>6E</v>
      </c>
      <c r="D34" s="65" t="str">
        <f t="shared" si="2"/>
        <v>12E</v>
      </c>
      <c r="E34" s="55" t="str">
        <f t="shared" si="3"/>
        <v>EUR6E12E27Y_LCHQuote</v>
      </c>
      <c r="F34" s="55" t="str">
        <f>_xll.qlSimpleQuote(E34,,RateTickValue,Permanent,Trigger,ObjectOverwrite)</f>
        <v>EUR6E12E27Y_LCHQuote#0003</v>
      </c>
      <c r="G34" s="59" t="str">
        <f>_xll.ohRangeRetrieveError(F34)</f>
        <v/>
      </c>
      <c r="H34" s="124"/>
      <c r="J34" s="192"/>
      <c r="K34" s="280" t="s">
        <v>30</v>
      </c>
      <c r="L34" s="280" t="s">
        <v>61</v>
      </c>
      <c r="M34" s="280" t="s">
        <v>68</v>
      </c>
      <c r="N34" s="213" t="str">
        <f t="shared" si="4"/>
        <v>EUR6E12E27Y</v>
      </c>
      <c r="O34" s="281" t="str">
        <v>EUR6E12E27Y=ICAP</v>
      </c>
      <c r="P34" s="151" t="s">
        <v>127</v>
      </c>
      <c r="Q34" s="151" t="s">
        <v>127</v>
      </c>
      <c r="R34" s="151" t="e">
        <f>_xll.qlMidEquivalent(P34,Q34)</f>
        <v>#NUM!</v>
      </c>
      <c r="S34" s="151" t="e">
        <f t="shared" si="5"/>
        <v>#NUM!</v>
      </c>
      <c r="T34" s="189"/>
      <c r="U34" s="150" t="e">
        <v>#NUM!</v>
      </c>
      <c r="V34" s="190"/>
      <c r="W34" s="152" t="e">
        <v>#NUM!</v>
      </c>
      <c r="X34" s="215">
        <f>_xll.qlSimpleQuoteSetValue(F34,ROUND(W34/10000,6),Trigger)</f>
        <v>0</v>
      </c>
      <c r="Y34" s="193"/>
    </row>
    <row r="35" spans="1:25" ht="11.25" customHeight="1" x14ac:dyDescent="0.2">
      <c r="A35" s="69"/>
      <c r="B35" s="65" t="str">
        <f t="shared" si="0"/>
        <v>28Y</v>
      </c>
      <c r="C35" s="65" t="str">
        <f t="shared" si="1"/>
        <v>6E</v>
      </c>
      <c r="D35" s="65" t="str">
        <f t="shared" si="2"/>
        <v>12E</v>
      </c>
      <c r="E35" s="55" t="str">
        <f t="shared" si="3"/>
        <v>EUR6E12E28Y_LCHQuote</v>
      </c>
      <c r="F35" s="55" t="str">
        <f>_xll.qlSimpleQuote(E35,,RateTickValue,Permanent,Trigger,ObjectOverwrite)</f>
        <v>EUR6E12E28Y_LCHQuote#0003</v>
      </c>
      <c r="G35" s="59" t="str">
        <f>_xll.ohRangeRetrieveError(F35)</f>
        <v/>
      </c>
      <c r="H35" s="124"/>
      <c r="J35" s="192"/>
      <c r="K35" s="280" t="s">
        <v>29</v>
      </c>
      <c r="L35" s="280" t="s">
        <v>61</v>
      </c>
      <c r="M35" s="280" t="s">
        <v>68</v>
      </c>
      <c r="N35" s="213" t="str">
        <f t="shared" si="4"/>
        <v>EUR6E12E28Y</v>
      </c>
      <c r="O35" s="281" t="str">
        <v>EUR6E12E28Y=ICAP</v>
      </c>
      <c r="P35" s="151" t="s">
        <v>127</v>
      </c>
      <c r="Q35" s="151" t="s">
        <v>127</v>
      </c>
      <c r="R35" s="151" t="e">
        <f>_xll.qlMidEquivalent(P35,Q35)</f>
        <v>#NUM!</v>
      </c>
      <c r="S35" s="151" t="e">
        <f t="shared" si="5"/>
        <v>#NUM!</v>
      </c>
      <c r="T35" s="189"/>
      <c r="U35" s="150" t="e">
        <v>#NUM!</v>
      </c>
      <c r="V35" s="190"/>
      <c r="W35" s="152" t="e">
        <v>#NUM!</v>
      </c>
      <c r="X35" s="215">
        <f>_xll.qlSimpleQuoteSetValue(F35,ROUND(W35/10000,6),Trigger)</f>
        <v>0</v>
      </c>
      <c r="Y35" s="193"/>
    </row>
    <row r="36" spans="1:25" ht="11.25" customHeight="1" x14ac:dyDescent="0.2">
      <c r="A36" s="69"/>
      <c r="B36" s="65" t="str">
        <f t="shared" si="0"/>
        <v>29Y</v>
      </c>
      <c r="C36" s="65" t="str">
        <f t="shared" si="1"/>
        <v>6E</v>
      </c>
      <c r="D36" s="65" t="str">
        <f t="shared" si="2"/>
        <v>12E</v>
      </c>
      <c r="E36" s="55" t="str">
        <f t="shared" si="3"/>
        <v>EUR6E12E29Y_LCHQuote</v>
      </c>
      <c r="F36" s="55" t="str">
        <f>_xll.qlSimpleQuote(E36,,RateTickValue,Permanent,Trigger,ObjectOverwrite)</f>
        <v>EUR6E12E29Y_LCHQuote#0003</v>
      </c>
      <c r="G36" s="59" t="str">
        <f>_xll.ohRangeRetrieveError(F36)</f>
        <v/>
      </c>
      <c r="H36" s="124"/>
      <c r="J36" s="192"/>
      <c r="K36" s="280" t="s">
        <v>28</v>
      </c>
      <c r="L36" s="280" t="s">
        <v>61</v>
      </c>
      <c r="M36" s="280" t="s">
        <v>68</v>
      </c>
      <c r="N36" s="213" t="str">
        <f t="shared" si="4"/>
        <v>EUR6E12E29Y</v>
      </c>
      <c r="O36" s="281" t="str">
        <v>EUR6E12E29Y=ICAP</v>
      </c>
      <c r="P36" s="151" t="s">
        <v>127</v>
      </c>
      <c r="Q36" s="151" t="s">
        <v>127</v>
      </c>
      <c r="R36" s="151" t="e">
        <f>_xll.qlMidEquivalent(P36,Q36)</f>
        <v>#NUM!</v>
      </c>
      <c r="S36" s="151" t="e">
        <f t="shared" si="5"/>
        <v>#NUM!</v>
      </c>
      <c r="T36" s="189"/>
      <c r="U36" s="150" t="e">
        <v>#NUM!</v>
      </c>
      <c r="V36" s="190"/>
      <c r="W36" s="152" t="e">
        <v>#NUM!</v>
      </c>
      <c r="X36" s="215">
        <f>_xll.qlSimpleQuoteSetValue(F36,ROUND(W36/10000,6),Trigger)</f>
        <v>0</v>
      </c>
      <c r="Y36" s="193"/>
    </row>
    <row r="37" spans="1:25" ht="11.25" customHeight="1" x14ac:dyDescent="0.2">
      <c r="A37" s="69"/>
      <c r="B37" s="65" t="str">
        <f t="shared" si="0"/>
        <v>30Y</v>
      </c>
      <c r="C37" s="65" t="str">
        <f t="shared" si="1"/>
        <v>6E</v>
      </c>
      <c r="D37" s="65" t="str">
        <f t="shared" si="2"/>
        <v>12E</v>
      </c>
      <c r="E37" s="55" t="str">
        <f t="shared" si="3"/>
        <v>EUR6E12E30Y_LCHQuote</v>
      </c>
      <c r="F37" s="55" t="str">
        <f>_xll.qlSimpleQuote(E37,,RateTickValue,Permanent,Trigger,ObjectOverwrite)</f>
        <v>EUR6E12E30Y_LCHQuote#0003</v>
      </c>
      <c r="G37" s="59" t="str">
        <f>_xll.ohRangeRetrieveError(F37)</f>
        <v/>
      </c>
      <c r="H37" s="124"/>
      <c r="J37" s="192"/>
      <c r="K37" s="280" t="s">
        <v>27</v>
      </c>
      <c r="L37" s="280" t="s">
        <v>61</v>
      </c>
      <c r="M37" s="280" t="s">
        <v>68</v>
      </c>
      <c r="N37" s="213" t="str">
        <f t="shared" si="4"/>
        <v>EUR6E12E30Y</v>
      </c>
      <c r="O37" s="281" t="str">
        <v>EUR6E12E30Y=ICAP</v>
      </c>
      <c r="P37" s="151">
        <v>6.6</v>
      </c>
      <c r="Q37" s="151">
        <v>0</v>
      </c>
      <c r="R37" s="151">
        <f>_xll.qlMidEquivalent(P37,Q37)</f>
        <v>6.6</v>
      </c>
      <c r="S37" s="151">
        <f t="shared" si="5"/>
        <v>0</v>
      </c>
      <c r="T37" s="189"/>
      <c r="U37" s="150">
        <v>6.6</v>
      </c>
      <c r="V37" s="190"/>
      <c r="W37" s="152">
        <v>6.6</v>
      </c>
      <c r="X37" s="215" t="e">
        <f>_xll.qlSimpleQuoteSetValue(F37,ROUND(W37/10000,6),Trigger)</f>
        <v>#N/A</v>
      </c>
      <c r="Y37" s="193"/>
    </row>
    <row r="38" spans="1:25" ht="11.25" customHeight="1" x14ac:dyDescent="0.2">
      <c r="A38" s="69"/>
      <c r="B38" s="65" t="str">
        <f t="shared" si="0"/>
        <v>35Y</v>
      </c>
      <c r="C38" s="65" t="str">
        <f t="shared" si="1"/>
        <v>6E</v>
      </c>
      <c r="D38" s="65" t="str">
        <f t="shared" si="2"/>
        <v>12E</v>
      </c>
      <c r="E38" s="55" t="str">
        <f t="shared" si="3"/>
        <v>EUR6E12E35Y_LCHQuote</v>
      </c>
      <c r="F38" s="55" t="str">
        <f>_xll.qlSimpleQuote(E38,,RateTickValue,Permanent,Trigger,ObjectOverwrite)</f>
        <v>EUR6E12E35Y_LCHQuote#0003</v>
      </c>
      <c r="G38" s="59" t="str">
        <f>_xll.ohRangeRetrieveError(F38)</f>
        <v/>
      </c>
      <c r="H38" s="124"/>
      <c r="J38" s="192"/>
      <c r="K38" s="280" t="s">
        <v>26</v>
      </c>
      <c r="L38" s="280" t="s">
        <v>61</v>
      </c>
      <c r="M38" s="280" t="s">
        <v>68</v>
      </c>
      <c r="N38" s="213" t="str">
        <f t="shared" si="4"/>
        <v>EUR6E12E35Y</v>
      </c>
      <c r="O38" s="281" t="str">
        <v>EUR6E12E35Y=ICAP</v>
      </c>
      <c r="P38" s="151" t="s">
        <v>127</v>
      </c>
      <c r="Q38" s="151" t="s">
        <v>127</v>
      </c>
      <c r="R38" s="151" t="e">
        <f>_xll.qlMidEquivalent(P38,Q38)</f>
        <v>#NUM!</v>
      </c>
      <c r="S38" s="151" t="e">
        <f t="shared" si="5"/>
        <v>#NUM!</v>
      </c>
      <c r="T38" s="189"/>
      <c r="U38" s="150" t="e">
        <v>#NUM!</v>
      </c>
      <c r="V38" s="190"/>
      <c r="W38" s="152" t="e">
        <v>#NUM!</v>
      </c>
      <c r="X38" s="215">
        <f>_xll.qlSimpleQuoteSetValue(F38,ROUND(W38/10000,6),Trigger)</f>
        <v>0</v>
      </c>
      <c r="Y38" s="193"/>
    </row>
    <row r="39" spans="1:25" ht="11.25" customHeight="1" x14ac:dyDescent="0.2">
      <c r="A39" s="69"/>
      <c r="B39" s="65" t="str">
        <f t="shared" si="0"/>
        <v>40Y</v>
      </c>
      <c r="C39" s="65" t="str">
        <f t="shared" si="1"/>
        <v>6E</v>
      </c>
      <c r="D39" s="65" t="str">
        <f t="shared" si="2"/>
        <v>12E</v>
      </c>
      <c r="E39" s="55" t="str">
        <f t="shared" si="3"/>
        <v>EUR6E12E40Y_LCHQuote</v>
      </c>
      <c r="F39" s="55" t="str">
        <f>_xll.qlSimpleQuote(E39,,RateTickValue,Permanent,Trigger,ObjectOverwrite)</f>
        <v>EUR6E12E40Y_LCHQuote#0003</v>
      </c>
      <c r="G39" s="59" t="str">
        <f>_xll.ohRangeRetrieveError(F39)</f>
        <v/>
      </c>
      <c r="H39" s="124"/>
      <c r="J39" s="192"/>
      <c r="K39" s="280" t="s">
        <v>25</v>
      </c>
      <c r="L39" s="280" t="s">
        <v>61</v>
      </c>
      <c r="M39" s="280" t="s">
        <v>68</v>
      </c>
      <c r="N39" s="213" t="str">
        <f t="shared" si="4"/>
        <v>EUR6E12E40Y</v>
      </c>
      <c r="O39" s="281" t="str">
        <v>EUR6E12E40Y=ICAP</v>
      </c>
      <c r="P39" s="151">
        <v>5.9</v>
      </c>
      <c r="Q39" s="151">
        <v>0</v>
      </c>
      <c r="R39" s="151">
        <f>_xll.qlMidEquivalent(P39,Q39)</f>
        <v>5.9</v>
      </c>
      <c r="S39" s="151">
        <f t="shared" si="5"/>
        <v>0</v>
      </c>
      <c r="T39" s="189"/>
      <c r="U39" s="150">
        <v>5.9</v>
      </c>
      <c r="V39" s="190"/>
      <c r="W39" s="152">
        <v>5.9</v>
      </c>
      <c r="X39" s="215" t="e">
        <f>_xll.qlSimpleQuoteSetValue(F39,ROUND(W39/10000,6),Trigger)</f>
        <v>#N/A</v>
      </c>
      <c r="Y39" s="193"/>
    </row>
    <row r="40" spans="1:25" ht="11.25" customHeight="1" x14ac:dyDescent="0.2">
      <c r="A40" s="69"/>
      <c r="B40" s="65" t="str">
        <f t="shared" si="0"/>
        <v>50Y</v>
      </c>
      <c r="C40" s="65" t="str">
        <f t="shared" si="1"/>
        <v>6E</v>
      </c>
      <c r="D40" s="65" t="str">
        <f t="shared" si="2"/>
        <v>12E</v>
      </c>
      <c r="E40" s="55" t="str">
        <f t="shared" si="3"/>
        <v>EUR6E12E50Y_LCHQuote</v>
      </c>
      <c r="F40" s="55" t="str">
        <f>_xll.qlSimpleQuote(E40,,RateTickValue,Permanent,Trigger,ObjectOverwrite)</f>
        <v>EUR6E12E50Y_LCHQuote#0003</v>
      </c>
      <c r="G40" s="59" t="str">
        <f>_xll.ohRangeRetrieveError(F40)</f>
        <v/>
      </c>
      <c r="H40" s="124"/>
      <c r="J40" s="192"/>
      <c r="K40" s="280" t="s">
        <v>24</v>
      </c>
      <c r="L40" s="280" t="s">
        <v>61</v>
      </c>
      <c r="M40" s="280" t="s">
        <v>68</v>
      </c>
      <c r="N40" s="213" t="str">
        <f t="shared" si="4"/>
        <v>EUR6E12E50Y</v>
      </c>
      <c r="O40" s="281" t="str">
        <v>EUR6E12E50Y=ICAP</v>
      </c>
      <c r="P40" s="151">
        <v>5.5</v>
      </c>
      <c r="Q40" s="151">
        <v>0</v>
      </c>
      <c r="R40" s="151">
        <f>_xll.qlMidEquivalent(P40,Q40)</f>
        <v>5.5</v>
      </c>
      <c r="S40" s="151">
        <f t="shared" si="5"/>
        <v>0</v>
      </c>
      <c r="T40" s="189"/>
      <c r="U40" s="150">
        <v>5.5</v>
      </c>
      <c r="V40" s="190"/>
      <c r="W40" s="152">
        <v>5.5</v>
      </c>
      <c r="X40" s="215" t="e">
        <f>_xll.qlSimpleQuoteSetValue(F40,ROUND(W40/10000,6),Trigger)</f>
        <v>#N/A</v>
      </c>
      <c r="Y40" s="193"/>
    </row>
    <row r="41" spans="1:25" ht="11.25" customHeight="1" x14ac:dyDescent="0.2">
      <c r="A41" s="69"/>
      <c r="B41" s="67" t="str">
        <f t="shared" si="0"/>
        <v>60Y</v>
      </c>
      <c r="C41" s="67" t="str">
        <f t="shared" si="1"/>
        <v>6E</v>
      </c>
      <c r="D41" s="67" t="str">
        <f t="shared" si="2"/>
        <v>12E</v>
      </c>
      <c r="E41" s="58" t="str">
        <f t="shared" si="3"/>
        <v>EUR6E12E60Y_LCHQuote</v>
      </c>
      <c r="F41" s="58" t="str">
        <f>_xll.qlSimpleQuote(E41,,RateTickValue,Permanent,Trigger,ObjectOverwrite)</f>
        <v>EUR6E12E60Y_LCHQuote#0003</v>
      </c>
      <c r="G41" s="61" t="str">
        <f>_xll.ohRangeRetrieveError(F41)</f>
        <v/>
      </c>
      <c r="H41" s="124"/>
      <c r="J41" s="192"/>
      <c r="K41" s="280" t="s">
        <v>23</v>
      </c>
      <c r="L41" s="280" t="s">
        <v>61</v>
      </c>
      <c r="M41" s="280" t="s">
        <v>68</v>
      </c>
      <c r="N41" s="213" t="str">
        <f t="shared" si="4"/>
        <v>EUR6E12E60Y</v>
      </c>
      <c r="O41" s="281" t="str">
        <v>EUR6E12E60Y=ICAP</v>
      </c>
      <c r="P41" s="151">
        <v>5.2</v>
      </c>
      <c r="Q41" s="151">
        <v>0</v>
      </c>
      <c r="R41" s="151">
        <f>_xll.qlMidEquivalent(P41,Q41)</f>
        <v>5.2</v>
      </c>
      <c r="S41" s="153">
        <f t="shared" si="5"/>
        <v>0</v>
      </c>
      <c r="T41" s="189"/>
      <c r="U41" s="150">
        <v>5.2</v>
      </c>
      <c r="V41" s="190"/>
      <c r="W41" s="152">
        <v>5.2</v>
      </c>
      <c r="X41" s="215" t="e">
        <f>_xll.qlSimpleQuoteSetValue(F41,ROUND(W41/10000,6),Trigger)</f>
        <v>#N/A</v>
      </c>
      <c r="Y41" s="193"/>
    </row>
    <row r="42" spans="1:25" ht="11.25" customHeight="1" x14ac:dyDescent="0.2">
      <c r="A42" s="129"/>
      <c r="B42" s="130"/>
      <c r="C42" s="130"/>
      <c r="D42" s="130"/>
      <c r="E42" s="130"/>
      <c r="F42" s="155"/>
      <c r="G42" s="155"/>
      <c r="H42" s="131"/>
      <c r="J42" s="231"/>
      <c r="K42" s="272"/>
      <c r="L42" s="272"/>
      <c r="M42" s="272"/>
      <c r="N42" s="272"/>
      <c r="O42" s="272"/>
      <c r="P42" s="272"/>
      <c r="Q42" s="272"/>
      <c r="R42" s="272"/>
      <c r="S42" s="232"/>
      <c r="T42" s="232"/>
      <c r="U42" s="272"/>
      <c r="V42" s="232"/>
      <c r="W42" s="272"/>
      <c r="X42" s="272"/>
      <c r="Y42" s="273"/>
    </row>
  </sheetData>
  <dataValidations count="2">
    <dataValidation type="list" allowBlank="1" showInputMessage="1" showErrorMessage="1" sqref="O42">
      <formula1>"FirstDerivative,SecondDerivative,Lagrange,NotAKnot,Periodic"</formula1>
    </dataValidation>
    <dataValidation type="list" showInputMessage="1" showErrorMessage="1" sqref="O2">
      <formula1>Contributors</formula1>
    </dataValidation>
  </dataValidation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49"/>
      <c r="B1" s="83"/>
      <c r="C1" s="83"/>
      <c r="D1" s="83"/>
      <c r="E1" s="83"/>
      <c r="F1" s="338"/>
      <c r="G1" s="83"/>
      <c r="H1" s="84"/>
      <c r="J1" s="220" t="s">
        <v>180</v>
      </c>
      <c r="K1" s="191"/>
      <c r="L1" s="191"/>
      <c r="M1" s="191"/>
      <c r="N1" s="191"/>
      <c r="O1" s="191" t="str">
        <f>VLOOKUP(J1,AreaTable,2,FALSE)</f>
        <v>ICAP</v>
      </c>
      <c r="P1" s="191"/>
      <c r="Q1" s="191"/>
      <c r="R1" s="191"/>
      <c r="S1" s="191"/>
      <c r="T1" s="191"/>
      <c r="U1" s="191"/>
      <c r="V1" s="191"/>
      <c r="W1" s="191"/>
      <c r="X1" s="191"/>
      <c r="Y1" s="228"/>
    </row>
    <row r="2" spans="1:25" ht="11.25" customHeight="1" x14ac:dyDescent="0.2">
      <c r="A2" s="85"/>
      <c r="B2" s="188"/>
      <c r="C2" s="188"/>
      <c r="D2" s="188"/>
      <c r="E2" s="188"/>
      <c r="F2" s="88"/>
      <c r="G2" s="188"/>
      <c r="H2" s="226"/>
      <c r="J2" s="229"/>
      <c r="K2" s="190"/>
      <c r="L2" s="190"/>
      <c r="M2" s="190"/>
      <c r="N2" s="190"/>
      <c r="O2" s="275" t="s">
        <v>207</v>
      </c>
      <c r="P2" s="190"/>
      <c r="Q2" s="190"/>
      <c r="R2" s="187"/>
      <c r="S2" s="187"/>
      <c r="T2" s="190"/>
      <c r="U2" s="190"/>
      <c r="V2" s="190"/>
      <c r="W2" s="190"/>
      <c r="X2" s="209">
        <f>_xll.ohTrigger(X5:X15)</f>
        <v>7</v>
      </c>
      <c r="Y2" s="230"/>
    </row>
    <row r="3" spans="1:25" ht="11.25" customHeight="1" x14ac:dyDescent="0.2">
      <c r="A3" s="85"/>
      <c r="B3" s="188"/>
      <c r="C3" s="188"/>
      <c r="D3" s="188"/>
      <c r="E3" s="188"/>
      <c r="F3" s="88"/>
      <c r="G3" s="188"/>
      <c r="H3" s="226"/>
      <c r="J3" s="192"/>
      <c r="K3" s="190"/>
      <c r="L3" s="187"/>
      <c r="M3" s="187"/>
      <c r="N3" s="187"/>
      <c r="O3" s="187"/>
      <c r="P3" s="187"/>
      <c r="Q3" s="187"/>
      <c r="R3" s="187"/>
      <c r="S3" s="187"/>
      <c r="T3" s="190"/>
      <c r="U3" s="190"/>
      <c r="V3" s="190"/>
      <c r="W3" s="187"/>
      <c r="X3" s="188"/>
      <c r="Y3" s="193"/>
    </row>
    <row r="4" spans="1:25" s="347" customFormat="1" ht="21" customHeight="1" x14ac:dyDescent="0.25">
      <c r="A4" s="343"/>
      <c r="B4" s="225"/>
      <c r="C4" s="225"/>
      <c r="D4" s="225"/>
      <c r="E4" s="205" t="s">
        <v>148</v>
      </c>
      <c r="F4" s="205" t="s">
        <v>160</v>
      </c>
      <c r="G4" s="227" t="s">
        <v>159</v>
      </c>
      <c r="H4" s="345"/>
      <c r="J4" s="343"/>
      <c r="K4" s="206"/>
      <c r="L4" s="208"/>
      <c r="M4" s="206"/>
      <c r="N4" s="206"/>
      <c r="O4" s="207" t="str">
        <f>_xll.RData(O5:O15,P4:Q4,,ReutersRtMode,,P5)</f>
        <v>Updated at 18:27:54</v>
      </c>
      <c r="P4" s="197" t="s">
        <v>108</v>
      </c>
      <c r="Q4" s="197" t="s">
        <v>88</v>
      </c>
      <c r="R4" s="198" t="s">
        <v>171</v>
      </c>
      <c r="S4" s="198" t="s">
        <v>157</v>
      </c>
      <c r="T4" s="344"/>
      <c r="U4" s="197" t="s">
        <v>106</v>
      </c>
      <c r="V4" s="344"/>
      <c r="W4" s="206" t="s">
        <v>105</v>
      </c>
      <c r="X4" s="206" t="s">
        <v>104</v>
      </c>
      <c r="Y4" s="345"/>
    </row>
    <row r="5" spans="1:25" ht="11.25" customHeight="1" x14ac:dyDescent="0.2">
      <c r="A5" s="192"/>
      <c r="B5" s="138"/>
      <c r="C5" s="259">
        <f>L5</f>
        <v>2</v>
      </c>
      <c r="D5" s="260" t="str">
        <f>M5</f>
        <v>X1S</v>
      </c>
      <c r="E5" s="261" t="str">
        <f t="shared" ref="E5:E15" si="0">Currency&amp;$C5&amp;$D5&amp;$B5&amp;QuoteSuffix</f>
        <v>EUR2X1S_LCHQuote</v>
      </c>
      <c r="F5" s="261" t="str">
        <f>_xll.qlSimpleQuote(Currency&amp;$C5&amp;$D5&amp;$B5&amp;QuoteSuffix,,RateTickValue,Permanent,Trigger,ObjectOverwrite)</f>
        <v>EUR2X1S_LCHQuote#0003</v>
      </c>
      <c r="G5" s="262" t="str">
        <f>_xll.ohRangeRetrieveError(F5)</f>
        <v/>
      </c>
      <c r="H5" s="230"/>
      <c r="J5" s="192"/>
      <c r="K5" s="280"/>
      <c r="L5" s="280">
        <v>2</v>
      </c>
      <c r="M5" s="280" t="s">
        <v>78</v>
      </c>
      <c r="N5" s="281" t="str">
        <f t="shared" ref="N5:N14" si="1">IF(Contributor="ICAP",Currency&amp;$L5&amp;$M5&amp;$K5,Currency&amp;"AM"&amp;"1E"&amp;IF(L5="12","1Y",L5&amp;"M"))</f>
        <v>EURAM1E2M</v>
      </c>
      <c r="O5" s="281" t="str">
        <f t="array" ref="O5:O15">Instruments&amp;"="&amp;VLOOKUP(Contributor,ContributorTable,2,FALSE)</f>
        <v>EURAM1E2M=SMKR</v>
      </c>
      <c r="P5" s="247">
        <v>-0.22000000000000003</v>
      </c>
      <c r="Q5" s="247">
        <v>-0.2</v>
      </c>
      <c r="R5" s="247">
        <f>IF(ISERROR(AVERAGE(P5,Q5)),#NUM!,AVERAGE(P5,Q5))</f>
        <v>-0.21000000000000002</v>
      </c>
      <c r="S5" s="247">
        <f>(R5-P5)*2</f>
        <v>2.0000000000000018E-2</v>
      </c>
      <c r="T5" s="279"/>
      <c r="U5" s="141">
        <v>-0.18</v>
      </c>
      <c r="V5" s="279"/>
      <c r="W5" s="247">
        <f t="array" ref="W5:W15">QuoteLive</f>
        <v>-0.21000000000000002</v>
      </c>
      <c r="X5" s="284" t="e">
        <f>_xll.qlSimpleQuoteSetValue(F5,W5/100,Trigger)</f>
        <v>#N/A</v>
      </c>
      <c r="Y5" s="193"/>
    </row>
    <row r="6" spans="1:25" ht="11.25" customHeight="1" x14ac:dyDescent="0.2">
      <c r="A6" s="192"/>
      <c r="B6" s="139"/>
      <c r="C6" s="264">
        <f t="shared" ref="C6:C15" si="2">L6</f>
        <v>3</v>
      </c>
      <c r="D6" s="265" t="str">
        <f t="shared" ref="D6:D15" si="3">M6</f>
        <v>X1S</v>
      </c>
      <c r="E6" s="266" t="str">
        <f t="shared" si="0"/>
        <v>EUR3X1S_LCHQuote</v>
      </c>
      <c r="F6" s="266" t="str">
        <f>_xll.qlSimpleQuote(Currency&amp;$C6&amp;$D6&amp;$B6&amp;QuoteSuffix,,RateTickValue,Permanent,Trigger,ObjectOverwrite)</f>
        <v>EUR3X1S_LCHQuote#0003</v>
      </c>
      <c r="G6" s="267" t="str">
        <f>_xll.ohRangeRetrieveError(F6)</f>
        <v/>
      </c>
      <c r="H6" s="230"/>
      <c r="J6" s="192"/>
      <c r="K6" s="280"/>
      <c r="L6" s="280">
        <v>3</v>
      </c>
      <c r="M6" s="280" t="s">
        <v>78</v>
      </c>
      <c r="N6" s="281" t="str">
        <f t="shared" si="1"/>
        <v>EURAM1E3M</v>
      </c>
      <c r="O6" s="281" t="str">
        <v>EURAM1E3M=SMKR</v>
      </c>
      <c r="P6" s="247">
        <v>-0.246</v>
      </c>
      <c r="Q6" s="247">
        <v>-0.22599999999999998</v>
      </c>
      <c r="R6" s="247">
        <f t="shared" ref="R6:R15" si="4">IF(ISERROR(AVERAGE(P6,Q6)),#NUM!,AVERAGE(P6,Q6))</f>
        <v>-0.23599999999999999</v>
      </c>
      <c r="S6" s="247">
        <f t="shared" ref="S6:S15" si="5">(R6-P6)*2</f>
        <v>2.0000000000000018E-2</v>
      </c>
      <c r="T6" s="279"/>
      <c r="U6" s="141">
        <v>-0.19800000000000001</v>
      </c>
      <c r="V6" s="279"/>
      <c r="W6" s="247">
        <v>-0.23599999999999999</v>
      </c>
      <c r="X6" s="284" t="e">
        <f>_xll.qlSimpleQuoteSetValue(F6,W6/100,Trigger)</f>
        <v>#N/A</v>
      </c>
      <c r="Y6" s="193"/>
    </row>
    <row r="7" spans="1:25" ht="11.25" customHeight="1" x14ac:dyDescent="0.2">
      <c r="A7" s="192"/>
      <c r="B7" s="139"/>
      <c r="C7" s="264">
        <f t="shared" si="2"/>
        <v>4</v>
      </c>
      <c r="D7" s="265" t="str">
        <f t="shared" si="3"/>
        <v>X1S</v>
      </c>
      <c r="E7" s="266" t="str">
        <f t="shared" si="0"/>
        <v>EUR4X1S_LCHQuote</v>
      </c>
      <c r="F7" s="266" t="str">
        <f>_xll.qlSimpleQuote(Currency&amp;$C7&amp;$D7&amp;$B7&amp;QuoteSuffix,,RateTickValue,Permanent,Trigger,ObjectOverwrite)</f>
        <v>EUR4X1S_LCHQuote#0003</v>
      </c>
      <c r="G7" s="267" t="str">
        <f>_xll.ohRangeRetrieveError(F7)</f>
        <v/>
      </c>
      <c r="H7" s="230"/>
      <c r="J7" s="192"/>
      <c r="K7" s="280"/>
      <c r="L7" s="280">
        <v>4</v>
      </c>
      <c r="M7" s="280" t="s">
        <v>78</v>
      </c>
      <c r="N7" s="281" t="str">
        <f t="shared" si="1"/>
        <v>EURAM1E4M</v>
      </c>
      <c r="O7" s="281" t="str">
        <v>EURAM1E4M=SMKR</v>
      </c>
      <c r="P7" s="247">
        <v>-0.26400000000000001</v>
      </c>
      <c r="Q7" s="247">
        <v>-0.24399999999999999</v>
      </c>
      <c r="R7" s="247">
        <f t="shared" si="4"/>
        <v>-0.254</v>
      </c>
      <c r="S7" s="247">
        <f t="shared" si="5"/>
        <v>2.0000000000000018E-2</v>
      </c>
      <c r="T7" s="279"/>
      <c r="U7" s="141">
        <v>-0.21000000000000002</v>
      </c>
      <c r="V7" s="279"/>
      <c r="W7" s="247">
        <v>-0.254</v>
      </c>
      <c r="X7" s="284" t="e">
        <f>_xll.qlSimpleQuoteSetValue(F7,W7/100,Trigger)</f>
        <v>#N/A</v>
      </c>
      <c r="Y7" s="193"/>
    </row>
    <row r="8" spans="1:25" ht="11.25" customHeight="1" x14ac:dyDescent="0.2">
      <c r="A8" s="192"/>
      <c r="B8" s="139"/>
      <c r="C8" s="264">
        <f t="shared" si="2"/>
        <v>5</v>
      </c>
      <c r="D8" s="265" t="str">
        <f t="shared" si="3"/>
        <v>X1S</v>
      </c>
      <c r="E8" s="266" t="str">
        <f t="shared" si="0"/>
        <v>EUR5X1S_LCHQuote</v>
      </c>
      <c r="F8" s="266" t="str">
        <f>_xll.qlSimpleQuote(Currency&amp;$C8&amp;$D8&amp;$B8&amp;QuoteSuffix,,RateTickValue,Permanent,Trigger,ObjectOverwrite)</f>
        <v>EUR5X1S_LCHQuote#0003</v>
      </c>
      <c r="G8" s="267" t="str">
        <f>_xll.ohRangeRetrieveError(F8)</f>
        <v/>
      </c>
      <c r="H8" s="230"/>
      <c r="J8" s="192"/>
      <c r="K8" s="280"/>
      <c r="L8" s="280">
        <v>5</v>
      </c>
      <c r="M8" s="280" t="s">
        <v>78</v>
      </c>
      <c r="N8" s="281" t="str">
        <f t="shared" si="1"/>
        <v>EURAM1E5M</v>
      </c>
      <c r="O8" s="281" t="str">
        <v>EURAM1E5M=SMKR</v>
      </c>
      <c r="P8" s="247">
        <v>-0.27599999999999997</v>
      </c>
      <c r="Q8" s="247">
        <v>-0.25600000000000001</v>
      </c>
      <c r="R8" s="247">
        <f t="shared" si="4"/>
        <v>-0.26600000000000001</v>
      </c>
      <c r="S8" s="247">
        <f t="shared" si="5"/>
        <v>1.9999999999999907E-2</v>
      </c>
      <c r="T8" s="279"/>
      <c r="U8" s="141">
        <v>-0.221</v>
      </c>
      <c r="V8" s="279"/>
      <c r="W8" s="247">
        <v>-0.26600000000000001</v>
      </c>
      <c r="X8" s="284" t="e">
        <f>_xll.qlSimpleQuoteSetValue(F8,W8/100,Trigger)</f>
        <v>#N/A</v>
      </c>
      <c r="Y8" s="193"/>
    </row>
    <row r="9" spans="1:25" ht="11.25" customHeight="1" x14ac:dyDescent="0.2">
      <c r="A9" s="192"/>
      <c r="B9" s="139"/>
      <c r="C9" s="264">
        <f t="shared" si="2"/>
        <v>6</v>
      </c>
      <c r="D9" s="265" t="str">
        <f t="shared" si="3"/>
        <v>X1S</v>
      </c>
      <c r="E9" s="266" t="str">
        <f t="shared" si="0"/>
        <v>EUR6X1S_LCHQuote</v>
      </c>
      <c r="F9" s="266" t="str">
        <f>_xll.qlSimpleQuote(Currency&amp;$C9&amp;$D9&amp;$B9&amp;QuoteSuffix,,RateTickValue,Permanent,Trigger,ObjectOverwrite)</f>
        <v>EUR6X1S_LCHQuote#0003</v>
      </c>
      <c r="G9" s="267" t="str">
        <f>_xll.ohRangeRetrieveError(F9)</f>
        <v/>
      </c>
      <c r="H9" s="230"/>
      <c r="J9" s="192"/>
      <c r="K9" s="280"/>
      <c r="L9" s="280">
        <v>6</v>
      </c>
      <c r="M9" s="280" t="s">
        <v>78</v>
      </c>
      <c r="N9" s="281" t="str">
        <f t="shared" si="1"/>
        <v>EURAM1E6M</v>
      </c>
      <c r="O9" s="281" t="str">
        <v>EURAM1E6M=SMKR</v>
      </c>
      <c r="P9" s="247">
        <v>-0.28500000000000003</v>
      </c>
      <c r="Q9" s="247">
        <v>-0.26500000000000001</v>
      </c>
      <c r="R9" s="247">
        <f t="shared" si="4"/>
        <v>-0.27500000000000002</v>
      </c>
      <c r="S9" s="247">
        <f t="shared" si="5"/>
        <v>2.0000000000000018E-2</v>
      </c>
      <c r="T9" s="279"/>
      <c r="U9" s="141">
        <v>-0.22700000000000001</v>
      </c>
      <c r="V9" s="279"/>
      <c r="W9" s="247">
        <v>-0.27500000000000002</v>
      </c>
      <c r="X9" s="284" t="e">
        <f>_xll.qlSimpleQuoteSetValue(F9,W9/100,Trigger)</f>
        <v>#N/A</v>
      </c>
      <c r="Y9" s="193"/>
    </row>
    <row r="10" spans="1:25" ht="11.25" customHeight="1" x14ac:dyDescent="0.2">
      <c r="A10" s="192"/>
      <c r="B10" s="139"/>
      <c r="C10" s="264">
        <f t="shared" si="2"/>
        <v>7</v>
      </c>
      <c r="D10" s="265" t="str">
        <f t="shared" si="3"/>
        <v>X1S</v>
      </c>
      <c r="E10" s="266" t="str">
        <f t="shared" si="0"/>
        <v>EUR7X1S_LCHQuote</v>
      </c>
      <c r="F10" s="266" t="str">
        <f>_xll.qlSimpleQuote(Currency&amp;$C10&amp;$D10&amp;$B10&amp;QuoteSuffix,,RateTickValue,Permanent,Trigger,ObjectOverwrite)</f>
        <v>EUR7X1S_LCHQuote#0003</v>
      </c>
      <c r="G10" s="267" t="str">
        <f>_xll.ohRangeRetrieveError(F10)</f>
        <v/>
      </c>
      <c r="H10" s="230"/>
      <c r="J10" s="192"/>
      <c r="K10" s="280"/>
      <c r="L10" s="280">
        <v>7</v>
      </c>
      <c r="M10" s="280" t="s">
        <v>78</v>
      </c>
      <c r="N10" s="281" t="str">
        <f t="shared" si="1"/>
        <v>EURAM1E7M</v>
      </c>
      <c r="O10" s="281" t="str">
        <v>EURAM1E7M=SMKR</v>
      </c>
      <c r="P10" s="247">
        <v>-0.29199999999999998</v>
      </c>
      <c r="Q10" s="247">
        <v>-0.27199999999999996</v>
      </c>
      <c r="R10" s="247">
        <f t="shared" si="4"/>
        <v>-0.28199999999999997</v>
      </c>
      <c r="S10" s="247">
        <f t="shared" si="5"/>
        <v>2.0000000000000018E-2</v>
      </c>
      <c r="T10" s="279"/>
      <c r="U10" s="141">
        <v>-0.23400000000000001</v>
      </c>
      <c r="V10" s="279"/>
      <c r="W10" s="247">
        <v>-0.28199999999999997</v>
      </c>
      <c r="X10" s="284" t="e">
        <f>_xll.qlSimpleQuoteSetValue(F10,W10/100,Trigger)</f>
        <v>#N/A</v>
      </c>
      <c r="Y10" s="193"/>
    </row>
    <row r="11" spans="1:25" ht="11.25" customHeight="1" x14ac:dyDescent="0.2">
      <c r="A11" s="192"/>
      <c r="B11" s="139"/>
      <c r="C11" s="264">
        <f t="shared" si="2"/>
        <v>8</v>
      </c>
      <c r="D11" s="265" t="str">
        <f t="shared" si="3"/>
        <v>X1S</v>
      </c>
      <c r="E11" s="266" t="str">
        <f t="shared" si="0"/>
        <v>EUR8X1S_LCHQuote</v>
      </c>
      <c r="F11" s="266" t="str">
        <f>_xll.qlSimpleQuote(Currency&amp;$C11&amp;$D11&amp;$B11&amp;QuoteSuffix,,RateTickValue,Permanent,Trigger,ObjectOverwrite)</f>
        <v>EUR8X1S_LCHQuote#0003</v>
      </c>
      <c r="G11" s="267" t="str">
        <f>_xll.ohRangeRetrieveError(F11)</f>
        <v/>
      </c>
      <c r="H11" s="230"/>
      <c r="J11" s="192"/>
      <c r="K11" s="280"/>
      <c r="L11" s="280">
        <v>8</v>
      </c>
      <c r="M11" s="280" t="s">
        <v>78</v>
      </c>
      <c r="N11" s="281" t="str">
        <f t="shared" si="1"/>
        <v>EURAM1E8M</v>
      </c>
      <c r="O11" s="281" t="str">
        <v>EURAM1E8M=SMKR</v>
      </c>
      <c r="P11" s="247">
        <v>-0.29900000000000004</v>
      </c>
      <c r="Q11" s="247">
        <v>-0.27900000000000003</v>
      </c>
      <c r="R11" s="247">
        <f t="shared" si="4"/>
        <v>-0.28900000000000003</v>
      </c>
      <c r="S11" s="247">
        <f t="shared" si="5"/>
        <v>2.0000000000000018E-2</v>
      </c>
      <c r="T11" s="279"/>
      <c r="U11" s="141">
        <v>-0.23900000000000002</v>
      </c>
      <c r="V11" s="279"/>
      <c r="W11" s="247">
        <v>-0.28900000000000003</v>
      </c>
      <c r="X11" s="284" t="e">
        <f>_xll.qlSimpleQuoteSetValue(F11,W11/100,Trigger)</f>
        <v>#N/A</v>
      </c>
      <c r="Y11" s="193"/>
    </row>
    <row r="12" spans="1:25" ht="11.25" customHeight="1" x14ac:dyDescent="0.2">
      <c r="A12" s="192"/>
      <c r="B12" s="139"/>
      <c r="C12" s="264">
        <f t="shared" si="2"/>
        <v>9</v>
      </c>
      <c r="D12" s="265" t="str">
        <f t="shared" si="3"/>
        <v>X1S</v>
      </c>
      <c r="E12" s="266" t="str">
        <f t="shared" si="0"/>
        <v>EUR9X1S_LCHQuote</v>
      </c>
      <c r="F12" s="266" t="str">
        <f>_xll.qlSimpleQuote(Currency&amp;$C12&amp;$D12&amp;$B12&amp;QuoteSuffix,,RateTickValue,Permanent,Trigger,ObjectOverwrite)</f>
        <v>EUR9X1S_LCHQuote#0003</v>
      </c>
      <c r="G12" s="267" t="str">
        <f>_xll.ohRangeRetrieveError(F12)</f>
        <v/>
      </c>
      <c r="H12" s="230"/>
      <c r="J12" s="192"/>
      <c r="K12" s="280"/>
      <c r="L12" s="280">
        <v>9</v>
      </c>
      <c r="M12" s="280" t="s">
        <v>78</v>
      </c>
      <c r="N12" s="281" t="str">
        <f t="shared" si="1"/>
        <v>EURAM1E9M</v>
      </c>
      <c r="O12" s="281" t="str">
        <v>EURAM1E9M=SMKR</v>
      </c>
      <c r="P12" s="247">
        <v>-0.30499999999999999</v>
      </c>
      <c r="Q12" s="247">
        <v>-0.28500000000000003</v>
      </c>
      <c r="R12" s="247">
        <f t="shared" si="4"/>
        <v>-0.29500000000000004</v>
      </c>
      <c r="S12" s="247">
        <f t="shared" si="5"/>
        <v>1.9999999999999907E-2</v>
      </c>
      <c r="T12" s="279"/>
      <c r="U12" s="141">
        <v>-0.245</v>
      </c>
      <c r="V12" s="279"/>
      <c r="W12" s="247">
        <v>-0.29500000000000004</v>
      </c>
      <c r="X12" s="284" t="e">
        <f>_xll.qlSimpleQuoteSetValue(F12,W12/100,Trigger)</f>
        <v>#N/A</v>
      </c>
      <c r="Y12" s="193"/>
    </row>
    <row r="13" spans="1:25" ht="11.25" customHeight="1" x14ac:dyDescent="0.2">
      <c r="A13" s="192"/>
      <c r="B13" s="139"/>
      <c r="C13" s="264">
        <f t="shared" si="2"/>
        <v>10</v>
      </c>
      <c r="D13" s="265" t="str">
        <f t="shared" si="3"/>
        <v>X1S</v>
      </c>
      <c r="E13" s="266" t="str">
        <f t="shared" si="0"/>
        <v>EUR10X1S_LCHQuote</v>
      </c>
      <c r="F13" s="266" t="str">
        <f>_xll.qlSimpleQuote(Currency&amp;$C13&amp;$D13&amp;$B13&amp;QuoteSuffix,,RateTickValue,Permanent,Trigger,ObjectOverwrite)</f>
        <v>EUR10X1S_LCHQuote#0003</v>
      </c>
      <c r="G13" s="267" t="str">
        <f>_xll.ohRangeRetrieveError(F13)</f>
        <v/>
      </c>
      <c r="H13" s="230"/>
      <c r="J13" s="192"/>
      <c r="K13" s="280"/>
      <c r="L13" s="280">
        <v>10</v>
      </c>
      <c r="M13" s="280" t="s">
        <v>78</v>
      </c>
      <c r="N13" s="281" t="str">
        <f t="shared" si="1"/>
        <v>EURAM1E10M</v>
      </c>
      <c r="O13" s="281" t="str">
        <v>EURAM1E10M=SMKR</v>
      </c>
      <c r="P13" s="247">
        <v>-0.31</v>
      </c>
      <c r="Q13" s="247">
        <v>-0.28999999999999998</v>
      </c>
      <c r="R13" s="247">
        <f t="shared" si="4"/>
        <v>-0.3</v>
      </c>
      <c r="S13" s="247">
        <f t="shared" si="5"/>
        <v>2.0000000000000018E-2</v>
      </c>
      <c r="T13" s="279"/>
      <c r="U13" s="141">
        <v>-0.25</v>
      </c>
      <c r="V13" s="279"/>
      <c r="W13" s="247">
        <v>-0.3</v>
      </c>
      <c r="X13" s="284" t="e">
        <f>_xll.qlSimpleQuoteSetValue(F13,W13/100,Trigger)</f>
        <v>#N/A</v>
      </c>
      <c r="Y13" s="193"/>
    </row>
    <row r="14" spans="1:25" ht="11.25" customHeight="1" x14ac:dyDescent="0.2">
      <c r="A14" s="192"/>
      <c r="B14" s="139"/>
      <c r="C14" s="264">
        <f t="shared" si="2"/>
        <v>11</v>
      </c>
      <c r="D14" s="265" t="str">
        <f t="shared" si="3"/>
        <v>X1S</v>
      </c>
      <c r="E14" s="266" t="str">
        <f t="shared" si="0"/>
        <v>EUR11X1S_LCHQuote</v>
      </c>
      <c r="F14" s="266" t="str">
        <f>_xll.qlSimpleQuote(Currency&amp;$C14&amp;$D14&amp;$B14&amp;QuoteSuffix,,RateTickValue,Permanent,Trigger,ObjectOverwrite)</f>
        <v>EUR11X1S_LCHQuote#0003</v>
      </c>
      <c r="G14" s="267" t="str">
        <f>_xll.ohRangeRetrieveError(F14)</f>
        <v/>
      </c>
      <c r="H14" s="230"/>
      <c r="J14" s="192"/>
      <c r="K14" s="280"/>
      <c r="L14" s="280">
        <v>11</v>
      </c>
      <c r="M14" s="280" t="s">
        <v>78</v>
      </c>
      <c r="N14" s="281" t="str">
        <f t="shared" si="1"/>
        <v>EURAM1E11M</v>
      </c>
      <c r="O14" s="281" t="str">
        <v>EURAM1E11M=SMKR</v>
      </c>
      <c r="P14" s="247">
        <v>-0.313</v>
      </c>
      <c r="Q14" s="247">
        <v>-0.29300000000000004</v>
      </c>
      <c r="R14" s="247">
        <f t="shared" si="4"/>
        <v>-0.30300000000000005</v>
      </c>
      <c r="S14" s="247">
        <f t="shared" si="5"/>
        <v>1.9999999999999907E-2</v>
      </c>
      <c r="T14" s="279"/>
      <c r="U14" s="141">
        <v>-0.254</v>
      </c>
      <c r="V14" s="279"/>
      <c r="W14" s="247">
        <v>-0.30300000000000005</v>
      </c>
      <c r="X14" s="284" t="e">
        <f>_xll.qlSimpleQuoteSetValue(F14,W14/100,Trigger)</f>
        <v>#N/A</v>
      </c>
      <c r="Y14" s="193"/>
    </row>
    <row r="15" spans="1:25" ht="11.25" customHeight="1" x14ac:dyDescent="0.2">
      <c r="A15" s="192"/>
      <c r="B15" s="140"/>
      <c r="C15" s="268">
        <f t="shared" si="2"/>
        <v>12</v>
      </c>
      <c r="D15" s="269" t="str">
        <f t="shared" si="3"/>
        <v>X1S</v>
      </c>
      <c r="E15" s="270" t="str">
        <f t="shared" si="0"/>
        <v>EUR12X1S_LCHQuote</v>
      </c>
      <c r="F15" s="270" t="str">
        <f>_xll.qlSimpleQuote(Currency&amp;$C15&amp;$D15&amp;$B15&amp;QuoteSuffix,,RateTickValue,Permanent,Trigger,ObjectOverwrite)</f>
        <v>EUR12X1S_LCHQuote#0003</v>
      </c>
      <c r="G15" s="271" t="str">
        <f>_xll.ohRangeRetrieveError(F15)</f>
        <v/>
      </c>
      <c r="H15" s="230"/>
      <c r="J15" s="192"/>
      <c r="K15" s="282"/>
      <c r="L15" s="282">
        <v>12</v>
      </c>
      <c r="M15" s="282" t="s">
        <v>78</v>
      </c>
      <c r="N15" s="283" t="str">
        <f>IF(Contributor="ICAP",Currency&amp;$L15&amp;$M15&amp;$K15,Currency&amp;"AM"&amp;"1E"&amp;IF(L15=12,"1Y",L15&amp;"M"))</f>
        <v>EURAM1E1Y</v>
      </c>
      <c r="O15" s="283" t="str">
        <v>EURAM1E1Y=SMKR</v>
      </c>
      <c r="P15" s="249">
        <v>-0.317</v>
      </c>
      <c r="Q15" s="249">
        <v>-0.29699999999999999</v>
      </c>
      <c r="R15" s="249">
        <f t="shared" si="4"/>
        <v>-0.307</v>
      </c>
      <c r="S15" s="249">
        <f t="shared" si="5"/>
        <v>2.0000000000000018E-2</v>
      </c>
      <c r="T15" s="279"/>
      <c r="U15" s="143">
        <v>-0.25800000000000001</v>
      </c>
      <c r="V15" s="279"/>
      <c r="W15" s="249">
        <v>-0.307</v>
      </c>
      <c r="X15" s="285" t="e">
        <f>_xll.qlSimpleQuoteSetValue(F15,W15/100,Trigger)</f>
        <v>#N/A</v>
      </c>
      <c r="Y15" s="193"/>
    </row>
    <row r="16" spans="1:25" ht="11.25" customHeight="1" x14ac:dyDescent="0.2">
      <c r="A16" s="231"/>
      <c r="B16" s="232"/>
      <c r="C16" s="232"/>
      <c r="D16" s="232"/>
      <c r="E16" s="232"/>
      <c r="F16" s="233"/>
      <c r="G16" s="233"/>
      <c r="H16" s="234"/>
      <c r="J16" s="231"/>
      <c r="K16" s="232"/>
      <c r="L16" s="232"/>
      <c r="M16" s="232"/>
      <c r="N16" s="232"/>
      <c r="O16" s="232"/>
      <c r="P16" s="232"/>
      <c r="Q16" s="232"/>
      <c r="R16" s="232"/>
      <c r="S16" s="232"/>
      <c r="T16" s="232"/>
      <c r="U16" s="232"/>
      <c r="V16" s="232"/>
      <c r="W16" s="232"/>
      <c r="X16" s="232"/>
      <c r="Y16" s="273"/>
    </row>
  </sheetData>
  <conditionalFormatting sqref="X5:X11">
    <cfRule type="cellIs" dxfId="25" priority="3" stopIfTrue="1" operator="greaterThan">
      <formula>0</formula>
    </cfRule>
    <cfRule type="cellIs" dxfId="24" priority="4" stopIfTrue="1" operator="lessThan">
      <formula>0</formula>
    </cfRule>
  </conditionalFormatting>
  <conditionalFormatting sqref="X12:X15">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12"/>
      <c r="B1" s="221"/>
      <c r="C1" s="83"/>
      <c r="D1" s="83"/>
      <c r="E1" s="83"/>
      <c r="F1" s="338"/>
      <c r="G1" s="83"/>
      <c r="H1" s="84"/>
      <c r="J1" s="220" t="s">
        <v>164</v>
      </c>
      <c r="K1" s="191"/>
      <c r="L1" s="191"/>
      <c r="M1" s="191"/>
      <c r="N1" s="191"/>
      <c r="O1" s="191" t="str">
        <f>VLOOKUP(J1,AreaTable,2,FALSE)</f>
        <v>ICAP</v>
      </c>
      <c r="P1" s="191"/>
      <c r="Q1" s="191"/>
      <c r="R1" s="191"/>
      <c r="S1" s="191"/>
      <c r="T1" s="191"/>
      <c r="U1" s="191"/>
      <c r="V1" s="191"/>
      <c r="W1" s="191"/>
      <c r="X1" s="191"/>
      <c r="Y1" s="228"/>
    </row>
    <row r="2" spans="1:25" ht="11.25" customHeight="1" x14ac:dyDescent="0.2">
      <c r="A2" s="85"/>
      <c r="B2" s="188"/>
      <c r="C2" s="188"/>
      <c r="D2" s="188"/>
      <c r="E2" s="188"/>
      <c r="F2" s="88"/>
      <c r="G2" s="188"/>
      <c r="H2" s="226"/>
      <c r="J2" s="229"/>
      <c r="K2" s="187"/>
      <c r="L2" s="190"/>
      <c r="M2" s="190"/>
      <c r="N2" s="190"/>
      <c r="O2" s="275" t="s">
        <v>96</v>
      </c>
      <c r="P2" s="190"/>
      <c r="Q2" s="190"/>
      <c r="R2" s="187"/>
      <c r="S2" s="187"/>
      <c r="T2" s="190"/>
      <c r="U2" s="190"/>
      <c r="V2" s="190"/>
      <c r="W2" s="190"/>
      <c r="X2" s="209">
        <f>_xll.ohTrigger(X5:X41)</f>
        <v>7</v>
      </c>
      <c r="Y2" s="230"/>
    </row>
    <row r="3" spans="1:25" ht="11.25" customHeight="1" x14ac:dyDescent="0.2">
      <c r="A3" s="222"/>
      <c r="B3" s="188"/>
      <c r="C3" s="188"/>
      <c r="D3" s="188"/>
      <c r="E3" s="188"/>
      <c r="F3" s="88"/>
      <c r="G3" s="188"/>
      <c r="H3" s="226"/>
      <c r="J3" s="192"/>
      <c r="K3" s="190"/>
      <c r="L3" s="187"/>
      <c r="M3" s="187"/>
      <c r="N3" s="187"/>
      <c r="O3" s="187"/>
      <c r="P3" s="187"/>
      <c r="Q3" s="187"/>
      <c r="R3" s="187"/>
      <c r="S3" s="187"/>
      <c r="T3" s="190"/>
      <c r="U3" s="190"/>
      <c r="V3" s="190"/>
      <c r="W3" s="187"/>
      <c r="X3" s="223"/>
      <c r="Y3" s="193"/>
    </row>
    <row r="4" spans="1:25" ht="21" customHeight="1" x14ac:dyDescent="0.2">
      <c r="A4" s="192"/>
      <c r="B4" s="204" t="s">
        <v>20</v>
      </c>
      <c r="C4" s="204"/>
      <c r="D4" s="204"/>
      <c r="E4" s="205" t="s">
        <v>148</v>
      </c>
      <c r="F4" s="205" t="s">
        <v>160</v>
      </c>
      <c r="G4" s="227" t="s">
        <v>159</v>
      </c>
      <c r="H4" s="230"/>
      <c r="J4" s="192"/>
      <c r="K4" s="206"/>
      <c r="L4" s="208"/>
      <c r="M4" s="206"/>
      <c r="N4" s="206" t="s">
        <v>128</v>
      </c>
      <c r="O4" s="207" t="str">
        <f>_xll.RData(O5:O41,P4:Q4,,ReutersRtMode,,P5)</f>
        <v>Updated at 18:27:54</v>
      </c>
      <c r="P4" s="197" t="s">
        <v>108</v>
      </c>
      <c r="Q4" s="197" t="s">
        <v>88</v>
      </c>
      <c r="R4" s="198" t="s">
        <v>171</v>
      </c>
      <c r="S4" s="198" t="s">
        <v>157</v>
      </c>
      <c r="T4" s="190"/>
      <c r="U4" s="197" t="s">
        <v>106</v>
      </c>
      <c r="V4" s="190"/>
      <c r="W4" s="206" t="s">
        <v>105</v>
      </c>
      <c r="X4" s="206" t="s">
        <v>104</v>
      </c>
      <c r="Y4" s="193"/>
    </row>
    <row r="5" spans="1:25" ht="11.25" customHeight="1" x14ac:dyDescent="0.2">
      <c r="A5" s="192"/>
      <c r="B5" s="139" t="str">
        <f t="shared" ref="B5:B41" si="0">K5</f>
        <v>1Y</v>
      </c>
      <c r="C5" s="264" t="str">
        <f t="shared" ref="C5:C41" si="1">L5</f>
        <v>AB</v>
      </c>
      <c r="D5" s="265" t="str">
        <f t="shared" ref="D5:D41" si="2">M5</f>
        <v>1E</v>
      </c>
      <c r="E5" s="266" t="str">
        <f t="shared" ref="E5:E41" si="3">Currency&amp;$C5&amp;$D5&amp;$B5&amp;QuoteSuffix</f>
        <v>EURAB1E1Y_LCHQuote</v>
      </c>
      <c r="F5" s="266" t="str">
        <f>_xll.qlSimpleQuote(Currency&amp;$C5&amp;$D5&amp;$B5&amp;QuoteSuffix,,RateTickValue,Permanent,Trigger,ObjectOverwrite)</f>
        <v>EURAB1E1Y_LCHQuote#0003</v>
      </c>
      <c r="G5" s="267" t="str">
        <f>_xll.ohRangeRetrieveError(F5)</f>
        <v/>
      </c>
      <c r="H5" s="230"/>
      <c r="J5" s="192"/>
      <c r="K5" s="280" t="s">
        <v>5</v>
      </c>
      <c r="L5" s="280" t="s">
        <v>79</v>
      </c>
      <c r="M5" s="280" t="s">
        <v>62</v>
      </c>
      <c r="N5" s="281" t="str">
        <f t="shared" ref="N5:N41" si="4">Currency&amp;$L5&amp;$M5&amp;$K5</f>
        <v>EURAB1E1Y</v>
      </c>
      <c r="O5" s="281" t="str">
        <f t="array" ref="O5:O41">Instruments&amp;"="&amp;VLOOKUP(Contributor,ContributorTable,2,FALSE)</f>
        <v>EURAB1E1Y=ICAP</v>
      </c>
      <c r="P5" s="247">
        <v>-0.34500000000000003</v>
      </c>
      <c r="Q5" s="247">
        <v>-0.27500000000000002</v>
      </c>
      <c r="R5" s="247">
        <f t="shared" ref="R5:R41" si="5">IF(ISERROR(AVERAGE(P5,Q5)),#NUM!,AVERAGE(P5,Q5))</f>
        <v>-0.31000000000000005</v>
      </c>
      <c r="S5" s="247">
        <f t="shared" ref="S5:S41" si="6">(R5-P5)*2</f>
        <v>6.9999999999999951E-2</v>
      </c>
      <c r="T5" s="279"/>
      <c r="U5" s="141">
        <v>-0.26</v>
      </c>
      <c r="V5" s="279"/>
      <c r="W5" s="247">
        <f t="array" ref="W5:W41">QuoteLive</f>
        <v>-0.31000000000000005</v>
      </c>
      <c r="X5" s="284" t="e">
        <f>_xll.qlSimpleQuoteSetValue(F5,W5/100,Trigger)</f>
        <v>#N/A</v>
      </c>
      <c r="Y5" s="193"/>
    </row>
    <row r="6" spans="1:25" ht="11.25" customHeight="1" x14ac:dyDescent="0.2">
      <c r="A6" s="192"/>
      <c r="B6" s="139" t="str">
        <f t="shared" si="0"/>
        <v>15M</v>
      </c>
      <c r="C6" s="264" t="str">
        <f t="shared" si="1"/>
        <v>AB</v>
      </c>
      <c r="D6" s="265" t="str">
        <f t="shared" si="2"/>
        <v>1E</v>
      </c>
      <c r="E6" s="266" t="str">
        <f t="shared" si="3"/>
        <v>EURAB1E15M_LCHQuote</v>
      </c>
      <c r="F6" s="266" t="str">
        <f>_xll.qlSimpleQuote(Currency&amp;$C6&amp;$D6&amp;$B6&amp;QuoteSuffix,,RateTickValue,Permanent,Trigger,ObjectOverwrite)</f>
        <v>EURAB1E15M_LCHQuote#0003</v>
      </c>
      <c r="G6" s="267" t="str">
        <f>_xll.ohRangeRetrieveError(F6)</f>
        <v/>
      </c>
      <c r="H6" s="230"/>
      <c r="J6" s="192"/>
      <c r="K6" s="280" t="s">
        <v>65</v>
      </c>
      <c r="L6" s="280" t="s">
        <v>79</v>
      </c>
      <c r="M6" s="280" t="s">
        <v>62</v>
      </c>
      <c r="N6" s="281" t="str">
        <f t="shared" si="4"/>
        <v>EURAB1E15M</v>
      </c>
      <c r="O6" s="281" t="str">
        <v>EURAB1E15M=ICAP</v>
      </c>
      <c r="P6" s="247" t="s">
        <v>127</v>
      </c>
      <c r="Q6" s="247" t="s">
        <v>127</v>
      </c>
      <c r="R6" s="247" t="e">
        <f t="shared" si="5"/>
        <v>#NUM!</v>
      </c>
      <c r="S6" s="247" t="e">
        <f t="shared" si="6"/>
        <v>#NUM!</v>
      </c>
      <c r="T6" s="279"/>
      <c r="U6" s="141" t="e">
        <v>#NUM!</v>
      </c>
      <c r="V6" s="279"/>
      <c r="W6" s="247" t="e">
        <v>#NUM!</v>
      </c>
      <c r="X6" s="284">
        <f>_xll.qlSimpleQuoteSetValue(F6,W6/100,Trigger)</f>
        <v>0</v>
      </c>
      <c r="Y6" s="193"/>
    </row>
    <row r="7" spans="1:25" ht="11.25" customHeight="1" x14ac:dyDescent="0.2">
      <c r="A7" s="192"/>
      <c r="B7" s="139" t="str">
        <f t="shared" si="0"/>
        <v>18M</v>
      </c>
      <c r="C7" s="264" t="str">
        <f t="shared" si="1"/>
        <v>AB</v>
      </c>
      <c r="D7" s="265" t="str">
        <f t="shared" si="2"/>
        <v>1E</v>
      </c>
      <c r="E7" s="266" t="str">
        <f t="shared" si="3"/>
        <v>EURAB1E18M_LCHQuote</v>
      </c>
      <c r="F7" s="266" t="str">
        <f>_xll.qlSimpleQuote(Currency&amp;$C7&amp;$D7&amp;$B7&amp;QuoteSuffix,,RateTickValue,Permanent,Trigger,ObjectOverwrite)</f>
        <v>EURAB1E18M_LCHQuote#0003</v>
      </c>
      <c r="G7" s="267" t="str">
        <f>_xll.ohRangeRetrieveError(F7)</f>
        <v/>
      </c>
      <c r="H7" s="230"/>
      <c r="J7" s="192"/>
      <c r="K7" s="280" t="s">
        <v>64</v>
      </c>
      <c r="L7" s="280" t="s">
        <v>79</v>
      </c>
      <c r="M7" s="280" t="s">
        <v>62</v>
      </c>
      <c r="N7" s="281" t="str">
        <f t="shared" si="4"/>
        <v>EURAB1E18M</v>
      </c>
      <c r="O7" s="281" t="str">
        <v>EURAB1E18M=ICAP</v>
      </c>
      <c r="P7" s="247" t="s">
        <v>127</v>
      </c>
      <c r="Q7" s="247" t="s">
        <v>127</v>
      </c>
      <c r="R7" s="247" t="e">
        <f t="shared" si="5"/>
        <v>#NUM!</v>
      </c>
      <c r="S7" s="247" t="e">
        <f t="shared" si="6"/>
        <v>#NUM!</v>
      </c>
      <c r="T7" s="279"/>
      <c r="U7" s="141" t="e">
        <v>#NUM!</v>
      </c>
      <c r="V7" s="279"/>
      <c r="W7" s="247" t="e">
        <v>#NUM!</v>
      </c>
      <c r="X7" s="284">
        <f>_xll.qlSimpleQuoteSetValue(F7,W7/100,Trigger)</f>
        <v>0</v>
      </c>
      <c r="Y7" s="193"/>
    </row>
    <row r="8" spans="1:25" ht="11.25" customHeight="1" x14ac:dyDescent="0.2">
      <c r="A8" s="192"/>
      <c r="B8" s="139" t="str">
        <f t="shared" si="0"/>
        <v>21M</v>
      </c>
      <c r="C8" s="264" t="str">
        <f t="shared" si="1"/>
        <v>AB</v>
      </c>
      <c r="D8" s="265" t="str">
        <f t="shared" si="2"/>
        <v>1E</v>
      </c>
      <c r="E8" s="266" t="str">
        <f t="shared" si="3"/>
        <v>EURAB1E21M_LCHQuote</v>
      </c>
      <c r="F8" s="266" t="str">
        <f>_xll.qlSimpleQuote(Currency&amp;$C8&amp;$D8&amp;$B8&amp;QuoteSuffix,,RateTickValue,Permanent,Trigger,ObjectOverwrite)</f>
        <v>EURAB1E21M_LCHQuote#0003</v>
      </c>
      <c r="G8" s="267" t="str">
        <f>_xll.ohRangeRetrieveError(F8)</f>
        <v/>
      </c>
      <c r="H8" s="230"/>
      <c r="J8" s="192"/>
      <c r="K8" s="280" t="s">
        <v>63</v>
      </c>
      <c r="L8" s="280" t="s">
        <v>79</v>
      </c>
      <c r="M8" s="280" t="s">
        <v>62</v>
      </c>
      <c r="N8" s="281" t="str">
        <f t="shared" si="4"/>
        <v>EURAB1E21M</v>
      </c>
      <c r="O8" s="281" t="str">
        <v>EURAB1E21M=ICAP</v>
      </c>
      <c r="P8" s="247" t="s">
        <v>127</v>
      </c>
      <c r="Q8" s="247" t="s">
        <v>127</v>
      </c>
      <c r="R8" s="247" t="e">
        <f t="shared" si="5"/>
        <v>#NUM!</v>
      </c>
      <c r="S8" s="247" t="e">
        <f t="shared" si="6"/>
        <v>#NUM!</v>
      </c>
      <c r="T8" s="279"/>
      <c r="U8" s="141" t="e">
        <v>#NUM!</v>
      </c>
      <c r="V8" s="279"/>
      <c r="W8" s="247" t="e">
        <v>#NUM!</v>
      </c>
      <c r="X8" s="284">
        <f>_xll.qlSimpleQuoteSetValue(F8,W8/100,Trigger)</f>
        <v>0</v>
      </c>
      <c r="Y8" s="193"/>
    </row>
    <row r="9" spans="1:25" ht="11.25" customHeight="1" x14ac:dyDescent="0.2">
      <c r="A9" s="192"/>
      <c r="B9" s="139" t="str">
        <f t="shared" si="0"/>
        <v>2Y</v>
      </c>
      <c r="C9" s="264" t="str">
        <f t="shared" si="1"/>
        <v>AB</v>
      </c>
      <c r="D9" s="265" t="str">
        <f t="shared" si="2"/>
        <v>1E</v>
      </c>
      <c r="E9" s="266" t="str">
        <f t="shared" si="3"/>
        <v>EURAB1E2Y_LCHQuote</v>
      </c>
      <c r="F9" s="266" t="str">
        <f>_xll.qlSimpleQuote(Currency&amp;$C9&amp;$D9&amp;$B9&amp;QuoteSuffix,,RateTickValue,Permanent,Trigger,ObjectOverwrite)</f>
        <v>EURAB1E2Y_LCHQuote#0003</v>
      </c>
      <c r="G9" s="267" t="str">
        <f>_xll.ohRangeRetrieveError(F9)</f>
        <v/>
      </c>
      <c r="H9" s="230"/>
      <c r="J9" s="192"/>
      <c r="K9" s="280" t="s">
        <v>55</v>
      </c>
      <c r="L9" s="280" t="s">
        <v>79</v>
      </c>
      <c r="M9" s="280" t="s">
        <v>62</v>
      </c>
      <c r="N9" s="281" t="str">
        <f t="shared" si="4"/>
        <v>EURAB1E2Y</v>
      </c>
      <c r="O9" s="281" t="str">
        <v>EURAB1E2Y=ICAP</v>
      </c>
      <c r="P9" s="247">
        <v>-0.35</v>
      </c>
      <c r="Q9" s="247">
        <v>-0.27999999999999997</v>
      </c>
      <c r="R9" s="247">
        <f t="shared" si="5"/>
        <v>-0.31499999999999995</v>
      </c>
      <c r="S9" s="247">
        <f t="shared" si="6"/>
        <v>7.0000000000000062E-2</v>
      </c>
      <c r="T9" s="279"/>
      <c r="U9" s="141">
        <v>-0.26100000000000001</v>
      </c>
      <c r="V9" s="279"/>
      <c r="W9" s="247">
        <v>-0.31499999999999995</v>
      </c>
      <c r="X9" s="284" t="e">
        <f>_xll.qlSimpleQuoteSetValue(F9,W9/100,Trigger)</f>
        <v>#N/A</v>
      </c>
      <c r="Y9" s="193"/>
    </row>
    <row r="10" spans="1:25" ht="11.25" customHeight="1" x14ac:dyDescent="0.2">
      <c r="A10" s="192"/>
      <c r="B10" s="139" t="str">
        <f t="shared" si="0"/>
        <v>3Y</v>
      </c>
      <c r="C10" s="264" t="str">
        <f t="shared" si="1"/>
        <v>AB</v>
      </c>
      <c r="D10" s="265" t="str">
        <f t="shared" si="2"/>
        <v>1E</v>
      </c>
      <c r="E10" s="266" t="str">
        <f t="shared" si="3"/>
        <v>EURAB1E3Y_LCHQuote</v>
      </c>
      <c r="F10" s="266" t="str">
        <f>_xll.qlSimpleQuote(Currency&amp;$C10&amp;$D10&amp;$B10&amp;QuoteSuffix,,RateTickValue,Permanent,Trigger,ObjectOverwrite)</f>
        <v>EURAB1E3Y_LCHQuote#0003</v>
      </c>
      <c r="G10" s="267" t="str">
        <f>_xll.ohRangeRetrieveError(F10)</f>
        <v/>
      </c>
      <c r="H10" s="230"/>
      <c r="J10" s="192"/>
      <c r="K10" s="280" t="s">
        <v>54</v>
      </c>
      <c r="L10" s="280" t="s">
        <v>79</v>
      </c>
      <c r="M10" s="280" t="s">
        <v>62</v>
      </c>
      <c r="N10" s="281" t="str">
        <f t="shared" si="4"/>
        <v>EURAB1E3Y</v>
      </c>
      <c r="O10" s="281" t="str">
        <v>EURAB1E3Y=ICAP</v>
      </c>
      <c r="P10" s="247">
        <v>-0.308</v>
      </c>
      <c r="Q10" s="247">
        <v>-0.23799999999999999</v>
      </c>
      <c r="R10" s="247">
        <f t="shared" si="5"/>
        <v>-0.27300000000000002</v>
      </c>
      <c r="S10" s="247">
        <f t="shared" si="6"/>
        <v>6.9999999999999951E-2</v>
      </c>
      <c r="T10" s="279"/>
      <c r="U10" s="141">
        <v>-0.20600000000000002</v>
      </c>
      <c r="V10" s="279"/>
      <c r="W10" s="247">
        <v>-0.27300000000000002</v>
      </c>
      <c r="X10" s="284" t="e">
        <f>_xll.qlSimpleQuoteSetValue(F10,W10/100,Trigger)</f>
        <v>#N/A</v>
      </c>
      <c r="Y10" s="193"/>
    </row>
    <row r="11" spans="1:25" ht="11.25" customHeight="1" x14ac:dyDescent="0.2">
      <c r="A11" s="192"/>
      <c r="B11" s="139" t="str">
        <f t="shared" si="0"/>
        <v>4Y</v>
      </c>
      <c r="C11" s="264" t="str">
        <f t="shared" si="1"/>
        <v>AB</v>
      </c>
      <c r="D11" s="265" t="str">
        <f t="shared" si="2"/>
        <v>1E</v>
      </c>
      <c r="E11" s="266" t="str">
        <f t="shared" si="3"/>
        <v>EURAB1E4Y_LCHQuote</v>
      </c>
      <c r="F11" s="266" t="str">
        <f>_xll.qlSimpleQuote(Currency&amp;$C11&amp;$D11&amp;$B11&amp;QuoteSuffix,,RateTickValue,Permanent,Trigger,ObjectOverwrite)</f>
        <v>EURAB1E4Y_LCHQuote#0003</v>
      </c>
      <c r="G11" s="267" t="str">
        <f>_xll.ohRangeRetrieveError(F11)</f>
        <v/>
      </c>
      <c r="H11" s="230"/>
      <c r="J11" s="192"/>
      <c r="K11" s="280" t="s">
        <v>53</v>
      </c>
      <c r="L11" s="280" t="s">
        <v>79</v>
      </c>
      <c r="M11" s="280" t="s">
        <v>62</v>
      </c>
      <c r="N11" s="281" t="str">
        <f t="shared" si="4"/>
        <v>EURAB1E4Y</v>
      </c>
      <c r="O11" s="281" t="str">
        <v>EURAB1E4Y=ICAP</v>
      </c>
      <c r="P11" s="247">
        <v>-0.21299999999999999</v>
      </c>
      <c r="Q11" s="247">
        <v>-0.14299999999999999</v>
      </c>
      <c r="R11" s="247">
        <f t="shared" si="5"/>
        <v>-0.17799999999999999</v>
      </c>
      <c r="S11" s="247">
        <f t="shared" si="6"/>
        <v>7.0000000000000007E-2</v>
      </c>
      <c r="T11" s="279"/>
      <c r="U11" s="141">
        <v>-0.10200000000000001</v>
      </c>
      <c r="V11" s="279"/>
      <c r="W11" s="247">
        <v>-0.17799999999999999</v>
      </c>
      <c r="X11" s="284" t="e">
        <f>_xll.qlSimpleQuoteSetValue(F11,W11/100,Trigger)</f>
        <v>#N/A</v>
      </c>
      <c r="Y11" s="193"/>
    </row>
    <row r="12" spans="1:25" ht="11.25" customHeight="1" x14ac:dyDescent="0.2">
      <c r="A12" s="192"/>
      <c r="B12" s="139" t="str">
        <f t="shared" si="0"/>
        <v>5Y</v>
      </c>
      <c r="C12" s="264" t="str">
        <f t="shared" si="1"/>
        <v>AB</v>
      </c>
      <c r="D12" s="265" t="str">
        <f t="shared" si="2"/>
        <v>1E</v>
      </c>
      <c r="E12" s="266" t="str">
        <f t="shared" si="3"/>
        <v>EURAB1E5Y_LCHQuote</v>
      </c>
      <c r="F12" s="266" t="str">
        <f>_xll.qlSimpleQuote(Currency&amp;$C12&amp;$D12&amp;$B12&amp;QuoteSuffix,,RateTickValue,Permanent,Trigger,ObjectOverwrite)</f>
        <v>EURAB1E5Y_LCHQuote#0003</v>
      </c>
      <c r="G12" s="267" t="str">
        <f>_xll.ohRangeRetrieveError(F12)</f>
        <v/>
      </c>
      <c r="H12" s="230"/>
      <c r="J12" s="192"/>
      <c r="K12" s="280" t="s">
        <v>52</v>
      </c>
      <c r="L12" s="280" t="s">
        <v>79</v>
      </c>
      <c r="M12" s="280" t="s">
        <v>62</v>
      </c>
      <c r="N12" s="281" t="str">
        <f t="shared" si="4"/>
        <v>EURAB1E5Y</v>
      </c>
      <c r="O12" s="281" t="str">
        <v>EURAB1E5Y=ICAP</v>
      </c>
      <c r="P12" s="247">
        <v>-0.09</v>
      </c>
      <c r="Q12" s="247">
        <v>-0.02</v>
      </c>
      <c r="R12" s="247">
        <f t="shared" si="5"/>
        <v>-5.5E-2</v>
      </c>
      <c r="S12" s="247">
        <f t="shared" si="6"/>
        <v>6.9999999999999993E-2</v>
      </c>
      <c r="T12" s="279"/>
      <c r="U12" s="141">
        <v>2.4999999999999998E-2</v>
      </c>
      <c r="V12" s="279"/>
      <c r="W12" s="247">
        <v>-5.5E-2</v>
      </c>
      <c r="X12" s="284" t="e">
        <f>_xll.qlSimpleQuoteSetValue(F12,W12/100,Trigger)</f>
        <v>#N/A</v>
      </c>
      <c r="Y12" s="193"/>
    </row>
    <row r="13" spans="1:25" ht="11.25" customHeight="1" x14ac:dyDescent="0.2">
      <c r="A13" s="192"/>
      <c r="B13" s="139" t="str">
        <f t="shared" si="0"/>
        <v>6Y</v>
      </c>
      <c r="C13" s="264" t="str">
        <f t="shared" si="1"/>
        <v>AB</v>
      </c>
      <c r="D13" s="265" t="str">
        <f t="shared" si="2"/>
        <v>1E</v>
      </c>
      <c r="E13" s="266" t="str">
        <f t="shared" si="3"/>
        <v>EURAB1E6Y_LCHQuote</v>
      </c>
      <c r="F13" s="266" t="str">
        <f>_xll.qlSimpleQuote(Currency&amp;$C13&amp;$D13&amp;$B13&amp;QuoteSuffix,,RateTickValue,Permanent,Trigger,ObjectOverwrite)</f>
        <v>EURAB1E6Y_LCHQuote#0003</v>
      </c>
      <c r="G13" s="267" t="str">
        <f>_xll.ohRangeRetrieveError(F13)</f>
        <v/>
      </c>
      <c r="H13" s="230"/>
      <c r="J13" s="192"/>
      <c r="K13" s="280" t="s">
        <v>51</v>
      </c>
      <c r="L13" s="280" t="s">
        <v>79</v>
      </c>
      <c r="M13" s="280" t="s">
        <v>62</v>
      </c>
      <c r="N13" s="281" t="str">
        <f t="shared" si="4"/>
        <v>EURAB1E6Y</v>
      </c>
      <c r="O13" s="281" t="str">
        <v>EURAB1E6Y=ICAP</v>
      </c>
      <c r="P13" s="247">
        <v>4.9000000000000002E-2</v>
      </c>
      <c r="Q13" s="247">
        <v>0.11899999999999999</v>
      </c>
      <c r="R13" s="247">
        <f t="shared" si="5"/>
        <v>8.3999999999999991E-2</v>
      </c>
      <c r="S13" s="247">
        <f t="shared" si="6"/>
        <v>6.9999999999999979E-2</v>
      </c>
      <c r="T13" s="279"/>
      <c r="U13" s="141">
        <v>0.16700000000000001</v>
      </c>
      <c r="V13" s="279"/>
      <c r="W13" s="247">
        <v>8.3999999999999991E-2</v>
      </c>
      <c r="X13" s="284" t="e">
        <f>_xll.qlSimpleQuoteSetValue(F13,W13/100,Trigger)</f>
        <v>#N/A</v>
      </c>
      <c r="Y13" s="193"/>
    </row>
    <row r="14" spans="1:25" ht="11.25" customHeight="1" x14ac:dyDescent="0.2">
      <c r="A14" s="192"/>
      <c r="B14" s="139" t="str">
        <f t="shared" si="0"/>
        <v>7Y</v>
      </c>
      <c r="C14" s="264" t="str">
        <f t="shared" si="1"/>
        <v>AB</v>
      </c>
      <c r="D14" s="265" t="str">
        <f t="shared" si="2"/>
        <v>1E</v>
      </c>
      <c r="E14" s="266" t="str">
        <f t="shared" si="3"/>
        <v>EURAB1E7Y_LCHQuote</v>
      </c>
      <c r="F14" s="266" t="str">
        <f>_xll.qlSimpleQuote(Currency&amp;$C14&amp;$D14&amp;$B14&amp;QuoteSuffix,,RateTickValue,Permanent,Trigger,ObjectOverwrite)</f>
        <v>EURAB1E7Y_LCHQuote#0003</v>
      </c>
      <c r="G14" s="267" t="str">
        <f>_xll.ohRangeRetrieveError(F14)</f>
        <v/>
      </c>
      <c r="H14" s="230"/>
      <c r="J14" s="192"/>
      <c r="K14" s="280" t="s">
        <v>50</v>
      </c>
      <c r="L14" s="280" t="s">
        <v>79</v>
      </c>
      <c r="M14" s="280" t="s">
        <v>62</v>
      </c>
      <c r="N14" s="281" t="str">
        <f t="shared" si="4"/>
        <v>EURAB1E7Y</v>
      </c>
      <c r="O14" s="281" t="str">
        <v>EURAB1E7Y=ICAP</v>
      </c>
      <c r="P14" s="247">
        <v>0.19700000000000001</v>
      </c>
      <c r="Q14" s="247">
        <v>0.26700000000000002</v>
      </c>
      <c r="R14" s="247">
        <f t="shared" si="5"/>
        <v>0.23200000000000001</v>
      </c>
      <c r="S14" s="247">
        <f t="shared" si="6"/>
        <v>7.0000000000000007E-2</v>
      </c>
      <c r="T14" s="279"/>
      <c r="U14" s="141">
        <v>0.313</v>
      </c>
      <c r="V14" s="279"/>
      <c r="W14" s="247">
        <v>0.23200000000000001</v>
      </c>
      <c r="X14" s="284" t="e">
        <f>_xll.qlSimpleQuoteSetValue(F14,W14/100,Trigger)</f>
        <v>#N/A</v>
      </c>
      <c r="Y14" s="193"/>
    </row>
    <row r="15" spans="1:25" ht="11.25" customHeight="1" x14ac:dyDescent="0.2">
      <c r="A15" s="192"/>
      <c r="B15" s="139" t="str">
        <f t="shared" si="0"/>
        <v>8Y</v>
      </c>
      <c r="C15" s="264" t="str">
        <f t="shared" si="1"/>
        <v>AB</v>
      </c>
      <c r="D15" s="265" t="str">
        <f t="shared" si="2"/>
        <v>1E</v>
      </c>
      <c r="E15" s="266" t="str">
        <f t="shared" si="3"/>
        <v>EURAB1E8Y_LCHQuote</v>
      </c>
      <c r="F15" s="266" t="str">
        <f>_xll.qlSimpleQuote(Currency&amp;$C15&amp;$D15&amp;$B15&amp;QuoteSuffix,,RateTickValue,Permanent,Trigger,ObjectOverwrite)</f>
        <v>EURAB1E8Y_LCHQuote#0003</v>
      </c>
      <c r="G15" s="267" t="str">
        <f>_xll.ohRangeRetrieveError(F15)</f>
        <v/>
      </c>
      <c r="H15" s="230"/>
      <c r="J15" s="192"/>
      <c r="K15" s="280" t="s">
        <v>49</v>
      </c>
      <c r="L15" s="280" t="s">
        <v>79</v>
      </c>
      <c r="M15" s="280" t="s">
        <v>62</v>
      </c>
      <c r="N15" s="281" t="str">
        <f t="shared" si="4"/>
        <v>EURAB1E8Y</v>
      </c>
      <c r="O15" s="281" t="str">
        <v>EURAB1E8Y=ICAP</v>
      </c>
      <c r="P15" s="247">
        <v>0.33999999999999997</v>
      </c>
      <c r="Q15" s="247">
        <v>0.41</v>
      </c>
      <c r="R15" s="247">
        <f t="shared" si="5"/>
        <v>0.375</v>
      </c>
      <c r="S15" s="247">
        <f t="shared" si="6"/>
        <v>7.0000000000000062E-2</v>
      </c>
      <c r="T15" s="279"/>
      <c r="U15" s="141">
        <v>0.45999999999999996</v>
      </c>
      <c r="V15" s="279"/>
      <c r="W15" s="247">
        <v>0.375</v>
      </c>
      <c r="X15" s="284" t="e">
        <f>_xll.qlSimpleQuoteSetValue(F15,W15/100,Trigger)</f>
        <v>#N/A</v>
      </c>
      <c r="Y15" s="193"/>
    </row>
    <row r="16" spans="1:25" ht="11.25" customHeight="1" x14ac:dyDescent="0.2">
      <c r="A16" s="192"/>
      <c r="B16" s="139" t="str">
        <f t="shared" si="0"/>
        <v>9Y</v>
      </c>
      <c r="C16" s="264" t="str">
        <f t="shared" si="1"/>
        <v>AB</v>
      </c>
      <c r="D16" s="265" t="str">
        <f t="shared" si="2"/>
        <v>1E</v>
      </c>
      <c r="E16" s="266" t="str">
        <f t="shared" si="3"/>
        <v>EURAB1E9Y_LCHQuote</v>
      </c>
      <c r="F16" s="266" t="str">
        <f>_xll.qlSimpleQuote(Currency&amp;$C16&amp;$D16&amp;$B16&amp;QuoteSuffix,,RateTickValue,Permanent,Trigger,ObjectOverwrite)</f>
        <v>EURAB1E9Y_LCHQuote#0003</v>
      </c>
      <c r="G16" s="267" t="str">
        <f>_xll.ohRangeRetrieveError(F16)</f>
        <v/>
      </c>
      <c r="H16" s="230"/>
      <c r="J16" s="192"/>
      <c r="K16" s="280" t="s">
        <v>48</v>
      </c>
      <c r="L16" s="280" t="s">
        <v>79</v>
      </c>
      <c r="M16" s="280" t="s">
        <v>62</v>
      </c>
      <c r="N16" s="281" t="str">
        <f t="shared" si="4"/>
        <v>EURAB1E9Y</v>
      </c>
      <c r="O16" s="281" t="str">
        <v>EURAB1E9Y=ICAP</v>
      </c>
      <c r="P16" s="247">
        <v>0.47599999999999998</v>
      </c>
      <c r="Q16" s="247">
        <v>0.54600000000000004</v>
      </c>
      <c r="R16" s="247">
        <f t="shared" si="5"/>
        <v>0.51100000000000001</v>
      </c>
      <c r="S16" s="247">
        <f t="shared" si="6"/>
        <v>7.0000000000000062E-2</v>
      </c>
      <c r="T16" s="279"/>
      <c r="U16" s="141">
        <v>0.59600000000000009</v>
      </c>
      <c r="V16" s="279"/>
      <c r="W16" s="247">
        <v>0.51100000000000001</v>
      </c>
      <c r="X16" s="284" t="e">
        <f>_xll.qlSimpleQuoteSetValue(F16,W16/100,Trigger)</f>
        <v>#N/A</v>
      </c>
      <c r="Y16" s="193"/>
    </row>
    <row r="17" spans="1:25" ht="11.25" customHeight="1" x14ac:dyDescent="0.2">
      <c r="A17" s="192"/>
      <c r="B17" s="139" t="str">
        <f t="shared" si="0"/>
        <v>10Y</v>
      </c>
      <c r="C17" s="264" t="str">
        <f t="shared" si="1"/>
        <v>AB</v>
      </c>
      <c r="D17" s="265" t="str">
        <f t="shared" si="2"/>
        <v>1E</v>
      </c>
      <c r="E17" s="266" t="str">
        <f t="shared" si="3"/>
        <v>EURAB1E10Y_LCHQuote</v>
      </c>
      <c r="F17" s="266" t="str">
        <f>_xll.qlSimpleQuote(Currency&amp;$C17&amp;$D17&amp;$B17&amp;QuoteSuffix,,RateTickValue,Permanent,Trigger,ObjectOverwrite)</f>
        <v>EURAB1E10Y_LCHQuote#0003</v>
      </c>
      <c r="G17" s="267" t="str">
        <f>_xll.ohRangeRetrieveError(F17)</f>
        <v/>
      </c>
      <c r="H17" s="230"/>
      <c r="J17" s="192"/>
      <c r="K17" s="280" t="s">
        <v>47</v>
      </c>
      <c r="L17" s="280" t="s">
        <v>79</v>
      </c>
      <c r="M17" s="280" t="s">
        <v>62</v>
      </c>
      <c r="N17" s="281" t="str">
        <f t="shared" si="4"/>
        <v>EURAB1E10Y</v>
      </c>
      <c r="O17" s="281" t="str">
        <v>EURAB1E10Y=ICAP</v>
      </c>
      <c r="P17" s="247">
        <v>0.6</v>
      </c>
      <c r="Q17" s="247">
        <v>0.67</v>
      </c>
      <c r="R17" s="247">
        <f t="shared" si="5"/>
        <v>0.63500000000000001</v>
      </c>
      <c r="S17" s="247">
        <f t="shared" si="6"/>
        <v>7.0000000000000062E-2</v>
      </c>
      <c r="T17" s="279"/>
      <c r="U17" s="141">
        <v>0.71899999999999997</v>
      </c>
      <c r="V17" s="279"/>
      <c r="W17" s="247">
        <v>0.63500000000000001</v>
      </c>
      <c r="X17" s="284" t="e">
        <f>_xll.qlSimpleQuoteSetValue(F17,W17/100,Trigger)</f>
        <v>#N/A</v>
      </c>
      <c r="Y17" s="193"/>
    </row>
    <row r="18" spans="1:25" ht="11.25" customHeight="1" x14ac:dyDescent="0.2">
      <c r="A18" s="192"/>
      <c r="B18" s="139" t="str">
        <f t="shared" si="0"/>
        <v>11Y</v>
      </c>
      <c r="C18" s="264" t="str">
        <f t="shared" si="1"/>
        <v>AB</v>
      </c>
      <c r="D18" s="265" t="str">
        <f t="shared" si="2"/>
        <v>1E</v>
      </c>
      <c r="E18" s="266" t="str">
        <f t="shared" si="3"/>
        <v>EURAB1E11Y_LCHQuote</v>
      </c>
      <c r="F18" s="266" t="str">
        <f>_xll.qlSimpleQuote(Currency&amp;$C18&amp;$D18&amp;$B18&amp;QuoteSuffix,,RateTickValue,Permanent,Trigger,ObjectOverwrite)</f>
        <v>EURAB1E11Y_LCHQuote#0003</v>
      </c>
      <c r="G18" s="267" t="str">
        <f>_xll.ohRangeRetrieveError(F18)</f>
        <v/>
      </c>
      <c r="H18" s="230"/>
      <c r="J18" s="192"/>
      <c r="K18" s="280" t="s">
        <v>46</v>
      </c>
      <c r="L18" s="280" t="s">
        <v>79</v>
      </c>
      <c r="M18" s="280" t="s">
        <v>62</v>
      </c>
      <c r="N18" s="281" t="str">
        <f t="shared" si="4"/>
        <v>EURAB1E11Y</v>
      </c>
      <c r="O18" s="281" t="str">
        <v>EURAB1E11Y=ICAP</v>
      </c>
      <c r="P18" s="247">
        <v>0.71199999999999997</v>
      </c>
      <c r="Q18" s="247">
        <v>0.78200000000000003</v>
      </c>
      <c r="R18" s="247">
        <f t="shared" si="5"/>
        <v>0.747</v>
      </c>
      <c r="S18" s="247">
        <f t="shared" si="6"/>
        <v>7.0000000000000062E-2</v>
      </c>
      <c r="T18" s="279"/>
      <c r="U18" s="141">
        <v>0.83000000000000007</v>
      </c>
      <c r="V18" s="279"/>
      <c r="W18" s="247">
        <v>0.747</v>
      </c>
      <c r="X18" s="284" t="e">
        <f>_xll.qlSimpleQuoteSetValue(F18,W18/100,Trigger)</f>
        <v>#N/A</v>
      </c>
      <c r="Y18" s="193"/>
    </row>
    <row r="19" spans="1:25" ht="11.25" customHeight="1" x14ac:dyDescent="0.2">
      <c r="A19" s="192"/>
      <c r="B19" s="139" t="str">
        <f t="shared" si="0"/>
        <v>12Y</v>
      </c>
      <c r="C19" s="264" t="str">
        <f t="shared" si="1"/>
        <v>AB</v>
      </c>
      <c r="D19" s="265" t="str">
        <f t="shared" si="2"/>
        <v>1E</v>
      </c>
      <c r="E19" s="266" t="str">
        <f t="shared" si="3"/>
        <v>EURAB1E12Y_LCHQuote</v>
      </c>
      <c r="F19" s="266" t="str">
        <f>_xll.qlSimpleQuote(Currency&amp;$C19&amp;$D19&amp;$B19&amp;QuoteSuffix,,RateTickValue,Permanent,Trigger,ObjectOverwrite)</f>
        <v>EURAB1E12Y_LCHQuote#0003</v>
      </c>
      <c r="G19" s="267" t="str">
        <f>_xll.ohRangeRetrieveError(F19)</f>
        <v/>
      </c>
      <c r="H19" s="230"/>
      <c r="J19" s="192"/>
      <c r="K19" s="280" t="s">
        <v>45</v>
      </c>
      <c r="L19" s="280" t="s">
        <v>79</v>
      </c>
      <c r="M19" s="280" t="s">
        <v>62</v>
      </c>
      <c r="N19" s="281" t="str">
        <f t="shared" si="4"/>
        <v>EURAB1E12Y</v>
      </c>
      <c r="O19" s="281" t="str">
        <v>EURAB1E12Y=ICAP</v>
      </c>
      <c r="P19" s="247">
        <v>0.81099999999999994</v>
      </c>
      <c r="Q19" s="247">
        <v>0.88100000000000001</v>
      </c>
      <c r="R19" s="247">
        <f t="shared" si="5"/>
        <v>0.84599999999999997</v>
      </c>
      <c r="S19" s="247">
        <f t="shared" si="6"/>
        <v>7.0000000000000062E-2</v>
      </c>
      <c r="T19" s="279"/>
      <c r="U19" s="141">
        <v>0.92999999999999994</v>
      </c>
      <c r="V19" s="279"/>
      <c r="W19" s="247">
        <v>0.84599999999999997</v>
      </c>
      <c r="X19" s="284" t="e">
        <f>_xll.qlSimpleQuoteSetValue(F19,W19/100,Trigger)</f>
        <v>#N/A</v>
      </c>
      <c r="Y19" s="193"/>
    </row>
    <row r="20" spans="1:25" ht="11.25" customHeight="1" x14ac:dyDescent="0.2">
      <c r="A20" s="192"/>
      <c r="B20" s="139" t="str">
        <f t="shared" si="0"/>
        <v>13Y</v>
      </c>
      <c r="C20" s="264" t="str">
        <f t="shared" si="1"/>
        <v>AB</v>
      </c>
      <c r="D20" s="265" t="str">
        <f t="shared" si="2"/>
        <v>1E</v>
      </c>
      <c r="E20" s="266" t="str">
        <f t="shared" si="3"/>
        <v>EURAB1E13Y_LCHQuote</v>
      </c>
      <c r="F20" s="266" t="str">
        <f>_xll.qlSimpleQuote(Currency&amp;$C20&amp;$D20&amp;$B20&amp;QuoteSuffix,,RateTickValue,Permanent,Trigger,ObjectOverwrite)</f>
        <v>EURAB1E13Y_LCHQuote#0003</v>
      </c>
      <c r="G20" s="267" t="str">
        <f>_xll.ohRangeRetrieveError(F20)</f>
        <v/>
      </c>
      <c r="H20" s="230"/>
      <c r="J20" s="192"/>
      <c r="K20" s="280" t="s">
        <v>44</v>
      </c>
      <c r="L20" s="280" t="s">
        <v>79</v>
      </c>
      <c r="M20" s="280" t="s">
        <v>62</v>
      </c>
      <c r="N20" s="281" t="str">
        <f t="shared" si="4"/>
        <v>EURAB1E13Y</v>
      </c>
      <c r="O20" s="281" t="str">
        <v>EURAB1E13Y=ICAP</v>
      </c>
      <c r="P20" s="247" t="s">
        <v>127</v>
      </c>
      <c r="Q20" s="247" t="s">
        <v>127</v>
      </c>
      <c r="R20" s="247" t="e">
        <f t="shared" si="5"/>
        <v>#NUM!</v>
      </c>
      <c r="S20" s="247" t="e">
        <f t="shared" si="6"/>
        <v>#NUM!</v>
      </c>
      <c r="T20" s="279"/>
      <c r="U20" s="141" t="e">
        <v>#NUM!</v>
      </c>
      <c r="V20" s="279"/>
      <c r="W20" s="247" t="e">
        <v>#NUM!</v>
      </c>
      <c r="X20" s="284">
        <f>_xll.qlSimpleQuoteSetValue(F20,W20/100,Trigger)</f>
        <v>0</v>
      </c>
      <c r="Y20" s="193"/>
    </row>
    <row r="21" spans="1:25" ht="11.25" customHeight="1" x14ac:dyDescent="0.2">
      <c r="A21" s="192"/>
      <c r="B21" s="139" t="str">
        <f t="shared" si="0"/>
        <v>14Y</v>
      </c>
      <c r="C21" s="264" t="str">
        <f t="shared" si="1"/>
        <v>AB</v>
      </c>
      <c r="D21" s="265" t="str">
        <f t="shared" si="2"/>
        <v>1E</v>
      </c>
      <c r="E21" s="266" t="str">
        <f t="shared" si="3"/>
        <v>EURAB1E14Y_LCHQuote</v>
      </c>
      <c r="F21" s="266" t="str">
        <f>_xll.qlSimpleQuote(Currency&amp;$C21&amp;$D21&amp;$B21&amp;QuoteSuffix,,RateTickValue,Permanent,Trigger,ObjectOverwrite)</f>
        <v>EURAB1E14Y_LCHQuote#0003</v>
      </c>
      <c r="G21" s="267" t="str">
        <f>_xll.ohRangeRetrieveError(F21)</f>
        <v/>
      </c>
      <c r="H21" s="230"/>
      <c r="J21" s="192"/>
      <c r="K21" s="280" t="s">
        <v>43</v>
      </c>
      <c r="L21" s="280" t="s">
        <v>79</v>
      </c>
      <c r="M21" s="280" t="s">
        <v>62</v>
      </c>
      <c r="N21" s="281" t="str">
        <f t="shared" si="4"/>
        <v>EURAB1E14Y</v>
      </c>
      <c r="O21" s="281" t="str">
        <v>EURAB1E14Y=ICAP</v>
      </c>
      <c r="P21" s="247" t="s">
        <v>127</v>
      </c>
      <c r="Q21" s="247" t="s">
        <v>127</v>
      </c>
      <c r="R21" s="247" t="e">
        <f t="shared" si="5"/>
        <v>#NUM!</v>
      </c>
      <c r="S21" s="247" t="e">
        <f t="shared" si="6"/>
        <v>#NUM!</v>
      </c>
      <c r="T21" s="279"/>
      <c r="U21" s="141" t="e">
        <v>#NUM!</v>
      </c>
      <c r="V21" s="279"/>
      <c r="W21" s="247" t="e">
        <v>#NUM!</v>
      </c>
      <c r="X21" s="284">
        <f>_xll.qlSimpleQuoteSetValue(F21,W21/100,Trigger)</f>
        <v>0</v>
      </c>
      <c r="Y21" s="193"/>
    </row>
    <row r="22" spans="1:25" ht="11.25" customHeight="1" x14ac:dyDescent="0.2">
      <c r="A22" s="192"/>
      <c r="B22" s="139" t="str">
        <f t="shared" si="0"/>
        <v>15Y</v>
      </c>
      <c r="C22" s="264" t="str">
        <f t="shared" si="1"/>
        <v>AB</v>
      </c>
      <c r="D22" s="265" t="str">
        <f t="shared" si="2"/>
        <v>1E</v>
      </c>
      <c r="E22" s="266" t="str">
        <f t="shared" si="3"/>
        <v>EURAB1E15Y_LCHQuote</v>
      </c>
      <c r="F22" s="266" t="str">
        <f>_xll.qlSimpleQuote(Currency&amp;$C22&amp;$D22&amp;$B22&amp;QuoteSuffix,,RateTickValue,Permanent,Trigger,ObjectOverwrite)</f>
        <v>EURAB1E15Y_LCHQuote#0003</v>
      </c>
      <c r="G22" s="267" t="str">
        <f>_xll.ohRangeRetrieveError(F22)</f>
        <v/>
      </c>
      <c r="H22" s="230"/>
      <c r="J22" s="192"/>
      <c r="K22" s="280" t="s">
        <v>42</v>
      </c>
      <c r="L22" s="280" t="s">
        <v>79</v>
      </c>
      <c r="M22" s="280" t="s">
        <v>62</v>
      </c>
      <c r="N22" s="281" t="str">
        <f t="shared" si="4"/>
        <v>EURAB1E15Y</v>
      </c>
      <c r="O22" s="281" t="str">
        <v>EURAB1E15Y=ICAP</v>
      </c>
      <c r="P22" s="247">
        <v>1.04</v>
      </c>
      <c r="Q22" s="247">
        <v>1.1100000000000001</v>
      </c>
      <c r="R22" s="247">
        <f t="shared" si="5"/>
        <v>1.0750000000000002</v>
      </c>
      <c r="S22" s="247">
        <f t="shared" si="6"/>
        <v>7.0000000000000284E-2</v>
      </c>
      <c r="T22" s="279"/>
      <c r="U22" s="141">
        <v>1.159</v>
      </c>
      <c r="V22" s="279"/>
      <c r="W22" s="247">
        <v>1.0750000000000002</v>
      </c>
      <c r="X22" s="284" t="e">
        <f>_xll.qlSimpleQuoteSetValue(F22,W22/100,Trigger)</f>
        <v>#N/A</v>
      </c>
      <c r="Y22" s="193"/>
    </row>
    <row r="23" spans="1:25" ht="11.25" customHeight="1" x14ac:dyDescent="0.2">
      <c r="A23" s="192"/>
      <c r="B23" s="139" t="str">
        <f t="shared" si="0"/>
        <v>16Y</v>
      </c>
      <c r="C23" s="264" t="str">
        <f t="shared" si="1"/>
        <v>AB</v>
      </c>
      <c r="D23" s="265" t="str">
        <f t="shared" si="2"/>
        <v>1E</v>
      </c>
      <c r="E23" s="266" t="str">
        <f t="shared" si="3"/>
        <v>EURAB1E16Y_LCHQuote</v>
      </c>
      <c r="F23" s="266" t="str">
        <f>_xll.qlSimpleQuote(Currency&amp;$C23&amp;$D23&amp;$B23&amp;QuoteSuffix,,RateTickValue,Permanent,Trigger,ObjectOverwrite)</f>
        <v>EURAB1E16Y_LCHQuote#0003</v>
      </c>
      <c r="G23" s="267" t="str">
        <f>_xll.ohRangeRetrieveError(F23)</f>
        <v/>
      </c>
      <c r="H23" s="230"/>
      <c r="J23" s="192"/>
      <c r="K23" s="280" t="s">
        <v>41</v>
      </c>
      <c r="L23" s="280" t="s">
        <v>79</v>
      </c>
      <c r="M23" s="280" t="s">
        <v>62</v>
      </c>
      <c r="N23" s="281" t="str">
        <f t="shared" si="4"/>
        <v>EURAB1E16Y</v>
      </c>
      <c r="O23" s="281" t="str">
        <v>EURAB1E16Y=ICAP</v>
      </c>
      <c r="P23" s="247" t="s">
        <v>127</v>
      </c>
      <c r="Q23" s="247" t="s">
        <v>127</v>
      </c>
      <c r="R23" s="247" t="e">
        <f t="shared" si="5"/>
        <v>#NUM!</v>
      </c>
      <c r="S23" s="247" t="e">
        <f t="shared" si="6"/>
        <v>#NUM!</v>
      </c>
      <c r="T23" s="279"/>
      <c r="U23" s="141" t="e">
        <v>#NUM!</v>
      </c>
      <c r="V23" s="279"/>
      <c r="W23" s="247" t="e">
        <v>#NUM!</v>
      </c>
      <c r="X23" s="284">
        <f>_xll.qlSimpleQuoteSetValue(F23,W23/100,Trigger)</f>
        <v>0</v>
      </c>
      <c r="Y23" s="193"/>
    </row>
    <row r="24" spans="1:25" ht="11.25" customHeight="1" x14ac:dyDescent="0.2">
      <c r="A24" s="192"/>
      <c r="B24" s="139" t="str">
        <f t="shared" si="0"/>
        <v>17Y</v>
      </c>
      <c r="C24" s="264" t="str">
        <f t="shared" si="1"/>
        <v>AB</v>
      </c>
      <c r="D24" s="265" t="str">
        <f t="shared" si="2"/>
        <v>1E</v>
      </c>
      <c r="E24" s="266" t="str">
        <f t="shared" si="3"/>
        <v>EURAB1E17Y_LCHQuote</v>
      </c>
      <c r="F24" s="266" t="str">
        <f>_xll.qlSimpleQuote(Currency&amp;$C24&amp;$D24&amp;$B24&amp;QuoteSuffix,,RateTickValue,Permanent,Trigger,ObjectOverwrite)</f>
        <v>EURAB1E17Y_LCHQuote#0003</v>
      </c>
      <c r="G24" s="267" t="str">
        <f>_xll.ohRangeRetrieveError(F24)</f>
        <v/>
      </c>
      <c r="H24" s="230"/>
      <c r="J24" s="192"/>
      <c r="K24" s="280" t="s">
        <v>40</v>
      </c>
      <c r="L24" s="280" t="s">
        <v>79</v>
      </c>
      <c r="M24" s="280" t="s">
        <v>62</v>
      </c>
      <c r="N24" s="281" t="str">
        <f t="shared" si="4"/>
        <v>EURAB1E17Y</v>
      </c>
      <c r="O24" s="281" t="str">
        <v>EURAB1E17Y=ICAP</v>
      </c>
      <c r="P24" s="247" t="s">
        <v>127</v>
      </c>
      <c r="Q24" s="247" t="s">
        <v>127</v>
      </c>
      <c r="R24" s="247" t="e">
        <f t="shared" si="5"/>
        <v>#NUM!</v>
      </c>
      <c r="S24" s="247" t="e">
        <f t="shared" si="6"/>
        <v>#NUM!</v>
      </c>
      <c r="T24" s="279"/>
      <c r="U24" s="141" t="e">
        <v>#NUM!</v>
      </c>
      <c r="V24" s="279"/>
      <c r="W24" s="247" t="e">
        <v>#NUM!</v>
      </c>
      <c r="X24" s="284">
        <f>_xll.qlSimpleQuoteSetValue(F24,W24/100,Trigger)</f>
        <v>0</v>
      </c>
      <c r="Y24" s="193"/>
    </row>
    <row r="25" spans="1:25" ht="11.25" customHeight="1" x14ac:dyDescent="0.2">
      <c r="A25" s="192"/>
      <c r="B25" s="139" t="str">
        <f t="shared" si="0"/>
        <v>18Y</v>
      </c>
      <c r="C25" s="264" t="str">
        <f t="shared" si="1"/>
        <v>AB</v>
      </c>
      <c r="D25" s="265" t="str">
        <f t="shared" si="2"/>
        <v>1E</v>
      </c>
      <c r="E25" s="266" t="str">
        <f t="shared" si="3"/>
        <v>EURAB1E18Y_LCHQuote</v>
      </c>
      <c r="F25" s="266" t="str">
        <f>_xll.qlSimpleQuote(Currency&amp;$C25&amp;$D25&amp;$B25&amp;QuoteSuffix,,RateTickValue,Permanent,Trigger,ObjectOverwrite)</f>
        <v>EURAB1E18Y_LCHQuote#0003</v>
      </c>
      <c r="G25" s="267" t="str">
        <f>_xll.ohRangeRetrieveError(F25)</f>
        <v/>
      </c>
      <c r="H25" s="230"/>
      <c r="J25" s="192"/>
      <c r="K25" s="280" t="s">
        <v>39</v>
      </c>
      <c r="L25" s="280" t="s">
        <v>79</v>
      </c>
      <c r="M25" s="280" t="s">
        <v>62</v>
      </c>
      <c r="N25" s="281" t="str">
        <f t="shared" si="4"/>
        <v>EURAB1E18Y</v>
      </c>
      <c r="O25" s="281" t="str">
        <v>EURAB1E18Y=ICAP</v>
      </c>
      <c r="P25" s="247" t="s">
        <v>127</v>
      </c>
      <c r="Q25" s="247" t="s">
        <v>127</v>
      </c>
      <c r="R25" s="247" t="e">
        <f t="shared" si="5"/>
        <v>#NUM!</v>
      </c>
      <c r="S25" s="247" t="e">
        <f t="shared" si="6"/>
        <v>#NUM!</v>
      </c>
      <c r="T25" s="279"/>
      <c r="U25" s="141" t="e">
        <v>#NUM!</v>
      </c>
      <c r="V25" s="279"/>
      <c r="W25" s="247" t="e">
        <v>#NUM!</v>
      </c>
      <c r="X25" s="284">
        <f>_xll.qlSimpleQuoteSetValue(F25,W25/100,Trigger)</f>
        <v>0</v>
      </c>
      <c r="Y25" s="193"/>
    </row>
    <row r="26" spans="1:25" ht="11.25" customHeight="1" x14ac:dyDescent="0.2">
      <c r="A26" s="192"/>
      <c r="B26" s="139" t="str">
        <f t="shared" si="0"/>
        <v>19Y</v>
      </c>
      <c r="C26" s="264" t="str">
        <f t="shared" si="1"/>
        <v>AB</v>
      </c>
      <c r="D26" s="265" t="str">
        <f t="shared" si="2"/>
        <v>1E</v>
      </c>
      <c r="E26" s="266" t="str">
        <f t="shared" si="3"/>
        <v>EURAB1E19Y_LCHQuote</v>
      </c>
      <c r="F26" s="266" t="str">
        <f>_xll.qlSimpleQuote(Currency&amp;$C26&amp;$D26&amp;$B26&amp;QuoteSuffix,,RateTickValue,Permanent,Trigger,ObjectOverwrite)</f>
        <v>EURAB1E19Y_LCHQuote#0003</v>
      </c>
      <c r="G26" s="267" t="str">
        <f>_xll.ohRangeRetrieveError(F26)</f>
        <v/>
      </c>
      <c r="H26" s="230"/>
      <c r="J26" s="192"/>
      <c r="K26" s="280" t="s">
        <v>38</v>
      </c>
      <c r="L26" s="280" t="s">
        <v>79</v>
      </c>
      <c r="M26" s="280" t="s">
        <v>62</v>
      </c>
      <c r="N26" s="281" t="str">
        <f t="shared" si="4"/>
        <v>EURAB1E19Y</v>
      </c>
      <c r="O26" s="281" t="str">
        <v>EURAB1E19Y=ICAP</v>
      </c>
      <c r="P26" s="247" t="s">
        <v>127</v>
      </c>
      <c r="Q26" s="247" t="s">
        <v>127</v>
      </c>
      <c r="R26" s="247" t="e">
        <f t="shared" si="5"/>
        <v>#NUM!</v>
      </c>
      <c r="S26" s="247" t="e">
        <f t="shared" si="6"/>
        <v>#NUM!</v>
      </c>
      <c r="T26" s="279"/>
      <c r="U26" s="141" t="e">
        <v>#NUM!</v>
      </c>
      <c r="V26" s="279"/>
      <c r="W26" s="247" t="e">
        <v>#NUM!</v>
      </c>
      <c r="X26" s="284">
        <f>_xll.qlSimpleQuoteSetValue(F26,W26/100,Trigger)</f>
        <v>0</v>
      </c>
      <c r="Y26" s="193"/>
    </row>
    <row r="27" spans="1:25" ht="11.25" customHeight="1" x14ac:dyDescent="0.2">
      <c r="A27" s="192"/>
      <c r="B27" s="139" t="str">
        <f t="shared" si="0"/>
        <v>20Y</v>
      </c>
      <c r="C27" s="264" t="str">
        <f t="shared" si="1"/>
        <v>AB</v>
      </c>
      <c r="D27" s="265" t="str">
        <f t="shared" si="2"/>
        <v>1E</v>
      </c>
      <c r="E27" s="266" t="str">
        <f t="shared" si="3"/>
        <v>EURAB1E20Y_LCHQuote</v>
      </c>
      <c r="F27" s="266" t="str">
        <f>_xll.qlSimpleQuote(Currency&amp;$C27&amp;$D27&amp;$B27&amp;QuoteSuffix,,RateTickValue,Permanent,Trigger,ObjectOverwrite)</f>
        <v>EURAB1E20Y_LCHQuote#0003</v>
      </c>
      <c r="G27" s="267" t="str">
        <f>_xll.ohRangeRetrieveError(F27)</f>
        <v/>
      </c>
      <c r="H27" s="230"/>
      <c r="J27" s="192"/>
      <c r="K27" s="280" t="s">
        <v>37</v>
      </c>
      <c r="L27" s="280" t="s">
        <v>79</v>
      </c>
      <c r="M27" s="280" t="s">
        <v>62</v>
      </c>
      <c r="N27" s="281" t="str">
        <f t="shared" si="4"/>
        <v>EURAB1E20Y</v>
      </c>
      <c r="O27" s="281" t="str">
        <v>EURAB1E20Y=ICAP</v>
      </c>
      <c r="P27" s="247">
        <v>1.2490000000000001</v>
      </c>
      <c r="Q27" s="247">
        <v>1.319</v>
      </c>
      <c r="R27" s="247">
        <f t="shared" si="5"/>
        <v>1.284</v>
      </c>
      <c r="S27" s="247">
        <f t="shared" si="6"/>
        <v>6.999999999999984E-2</v>
      </c>
      <c r="T27" s="279"/>
      <c r="U27" s="141">
        <v>1.37</v>
      </c>
      <c r="V27" s="279"/>
      <c r="W27" s="247">
        <v>1.284</v>
      </c>
      <c r="X27" s="284" t="e">
        <f>_xll.qlSimpleQuoteSetValue(F27,W27/100,Trigger)</f>
        <v>#N/A</v>
      </c>
      <c r="Y27" s="193"/>
    </row>
    <row r="28" spans="1:25" ht="11.25" customHeight="1" x14ac:dyDescent="0.2">
      <c r="A28" s="192"/>
      <c r="B28" s="139" t="str">
        <f t="shared" si="0"/>
        <v>21Y</v>
      </c>
      <c r="C28" s="264" t="str">
        <f t="shared" si="1"/>
        <v>AB</v>
      </c>
      <c r="D28" s="265" t="str">
        <f t="shared" si="2"/>
        <v>1E</v>
      </c>
      <c r="E28" s="266" t="str">
        <f t="shared" si="3"/>
        <v>EURAB1E21Y_LCHQuote</v>
      </c>
      <c r="F28" s="266" t="str">
        <f>_xll.qlSimpleQuote(Currency&amp;$C28&amp;$D28&amp;$B28&amp;QuoteSuffix,,RateTickValue,Permanent,Trigger,ObjectOverwrite)</f>
        <v>EURAB1E21Y_LCHQuote#0003</v>
      </c>
      <c r="G28" s="267" t="str">
        <f>_xll.ohRangeRetrieveError(F28)</f>
        <v/>
      </c>
      <c r="H28" s="230"/>
      <c r="J28" s="192"/>
      <c r="K28" s="280" t="s">
        <v>36</v>
      </c>
      <c r="L28" s="280" t="s">
        <v>79</v>
      </c>
      <c r="M28" s="280" t="s">
        <v>62</v>
      </c>
      <c r="N28" s="281" t="str">
        <f t="shared" si="4"/>
        <v>EURAB1E21Y</v>
      </c>
      <c r="O28" s="281" t="str">
        <v>EURAB1E21Y=ICAP</v>
      </c>
      <c r="P28" s="247" t="s">
        <v>127</v>
      </c>
      <c r="Q28" s="247" t="s">
        <v>127</v>
      </c>
      <c r="R28" s="247" t="e">
        <f t="shared" si="5"/>
        <v>#NUM!</v>
      </c>
      <c r="S28" s="247" t="e">
        <f t="shared" si="6"/>
        <v>#NUM!</v>
      </c>
      <c r="T28" s="279"/>
      <c r="U28" s="141" t="e">
        <v>#NUM!</v>
      </c>
      <c r="V28" s="279"/>
      <c r="W28" s="247" t="e">
        <v>#NUM!</v>
      </c>
      <c r="X28" s="284">
        <f>_xll.qlSimpleQuoteSetValue(F28,W28/100,Trigger)</f>
        <v>0</v>
      </c>
      <c r="Y28" s="193"/>
    </row>
    <row r="29" spans="1:25" ht="11.25" customHeight="1" x14ac:dyDescent="0.2">
      <c r="A29" s="192"/>
      <c r="B29" s="139" t="str">
        <f t="shared" si="0"/>
        <v>22Y</v>
      </c>
      <c r="C29" s="264" t="str">
        <f t="shared" si="1"/>
        <v>AB</v>
      </c>
      <c r="D29" s="265" t="str">
        <f t="shared" si="2"/>
        <v>1E</v>
      </c>
      <c r="E29" s="266" t="str">
        <f t="shared" si="3"/>
        <v>EURAB1E22Y_LCHQuote</v>
      </c>
      <c r="F29" s="266" t="str">
        <f>_xll.qlSimpleQuote(Currency&amp;$C29&amp;$D29&amp;$B29&amp;QuoteSuffix,,RateTickValue,Permanent,Trigger,ObjectOverwrite)</f>
        <v>EURAB1E22Y_LCHQuote#0003</v>
      </c>
      <c r="G29" s="267" t="str">
        <f>_xll.ohRangeRetrieveError(F29)</f>
        <v/>
      </c>
      <c r="H29" s="230"/>
      <c r="J29" s="192"/>
      <c r="K29" s="280" t="s">
        <v>35</v>
      </c>
      <c r="L29" s="280" t="s">
        <v>79</v>
      </c>
      <c r="M29" s="280" t="s">
        <v>62</v>
      </c>
      <c r="N29" s="281" t="str">
        <f t="shared" si="4"/>
        <v>EURAB1E22Y</v>
      </c>
      <c r="O29" s="281" t="str">
        <v>EURAB1E22Y=ICAP</v>
      </c>
      <c r="P29" s="247" t="s">
        <v>127</v>
      </c>
      <c r="Q29" s="247" t="s">
        <v>127</v>
      </c>
      <c r="R29" s="247" t="e">
        <f t="shared" si="5"/>
        <v>#NUM!</v>
      </c>
      <c r="S29" s="247" t="e">
        <f t="shared" si="6"/>
        <v>#NUM!</v>
      </c>
      <c r="T29" s="279"/>
      <c r="U29" s="141" t="e">
        <v>#NUM!</v>
      </c>
      <c r="V29" s="279"/>
      <c r="W29" s="247" t="e">
        <v>#NUM!</v>
      </c>
      <c r="X29" s="284">
        <f>_xll.qlSimpleQuoteSetValue(F29,W29/100,Trigger)</f>
        <v>0</v>
      </c>
      <c r="Y29" s="193"/>
    </row>
    <row r="30" spans="1:25" ht="11.25" customHeight="1" x14ac:dyDescent="0.2">
      <c r="A30" s="192"/>
      <c r="B30" s="139" t="str">
        <f t="shared" si="0"/>
        <v>23Y</v>
      </c>
      <c r="C30" s="264" t="str">
        <f t="shared" si="1"/>
        <v>AB</v>
      </c>
      <c r="D30" s="265" t="str">
        <f t="shared" si="2"/>
        <v>1E</v>
      </c>
      <c r="E30" s="266" t="str">
        <f t="shared" si="3"/>
        <v>EURAB1E23Y_LCHQuote</v>
      </c>
      <c r="F30" s="266" t="str">
        <f>_xll.qlSimpleQuote(Currency&amp;$C30&amp;$D30&amp;$B30&amp;QuoteSuffix,,RateTickValue,Permanent,Trigger,ObjectOverwrite)</f>
        <v>EURAB1E23Y_LCHQuote#0003</v>
      </c>
      <c r="G30" s="267" t="str">
        <f>_xll.ohRangeRetrieveError(F30)</f>
        <v/>
      </c>
      <c r="H30" s="230"/>
      <c r="J30" s="192"/>
      <c r="K30" s="280" t="s">
        <v>34</v>
      </c>
      <c r="L30" s="280" t="s">
        <v>79</v>
      </c>
      <c r="M30" s="280" t="s">
        <v>62</v>
      </c>
      <c r="N30" s="281" t="str">
        <f t="shared" si="4"/>
        <v>EURAB1E23Y</v>
      </c>
      <c r="O30" s="281" t="str">
        <v>EURAB1E23Y=ICAP</v>
      </c>
      <c r="P30" s="247" t="s">
        <v>127</v>
      </c>
      <c r="Q30" s="247" t="s">
        <v>127</v>
      </c>
      <c r="R30" s="247" t="e">
        <f t="shared" si="5"/>
        <v>#NUM!</v>
      </c>
      <c r="S30" s="247" t="e">
        <f t="shared" si="6"/>
        <v>#NUM!</v>
      </c>
      <c r="T30" s="279"/>
      <c r="U30" s="141" t="e">
        <v>#NUM!</v>
      </c>
      <c r="V30" s="279"/>
      <c r="W30" s="247" t="e">
        <v>#NUM!</v>
      </c>
      <c r="X30" s="284">
        <f>_xll.qlSimpleQuoteSetValue(F30,W30/100,Trigger)</f>
        <v>0</v>
      </c>
      <c r="Y30" s="193"/>
    </row>
    <row r="31" spans="1:25" ht="11.25" customHeight="1" x14ac:dyDescent="0.2">
      <c r="A31" s="192"/>
      <c r="B31" s="139" t="str">
        <f t="shared" si="0"/>
        <v>24Y</v>
      </c>
      <c r="C31" s="264" t="str">
        <f t="shared" si="1"/>
        <v>AB</v>
      </c>
      <c r="D31" s="265" t="str">
        <f t="shared" si="2"/>
        <v>1E</v>
      </c>
      <c r="E31" s="266" t="str">
        <f t="shared" si="3"/>
        <v>EURAB1E24Y_LCHQuote</v>
      </c>
      <c r="F31" s="266" t="str">
        <f>_xll.qlSimpleQuote(Currency&amp;$C31&amp;$D31&amp;$B31&amp;QuoteSuffix,,RateTickValue,Permanent,Trigger,ObjectOverwrite)</f>
        <v>EURAB1E24Y_LCHQuote#0003</v>
      </c>
      <c r="G31" s="267" t="str">
        <f>_xll.ohRangeRetrieveError(F31)</f>
        <v/>
      </c>
      <c r="H31" s="230"/>
      <c r="J31" s="192"/>
      <c r="K31" s="280" t="s">
        <v>33</v>
      </c>
      <c r="L31" s="280" t="s">
        <v>79</v>
      </c>
      <c r="M31" s="280" t="s">
        <v>62</v>
      </c>
      <c r="N31" s="281" t="str">
        <f t="shared" si="4"/>
        <v>EURAB1E24Y</v>
      </c>
      <c r="O31" s="281" t="str">
        <v>EURAB1E24Y=ICAP</v>
      </c>
      <c r="P31" s="247" t="s">
        <v>127</v>
      </c>
      <c r="Q31" s="247" t="s">
        <v>127</v>
      </c>
      <c r="R31" s="247" t="e">
        <f t="shared" si="5"/>
        <v>#NUM!</v>
      </c>
      <c r="S31" s="247" t="e">
        <f t="shared" si="6"/>
        <v>#NUM!</v>
      </c>
      <c r="T31" s="279"/>
      <c r="U31" s="141" t="e">
        <v>#NUM!</v>
      </c>
      <c r="V31" s="279"/>
      <c r="W31" s="247" t="e">
        <v>#NUM!</v>
      </c>
      <c r="X31" s="284">
        <f>_xll.qlSimpleQuoteSetValue(F31,W31/100,Trigger)</f>
        <v>0</v>
      </c>
      <c r="Y31" s="193"/>
    </row>
    <row r="32" spans="1:25" ht="11.25" customHeight="1" x14ac:dyDescent="0.2">
      <c r="A32" s="192"/>
      <c r="B32" s="139" t="str">
        <f t="shared" si="0"/>
        <v>25Y</v>
      </c>
      <c r="C32" s="264" t="str">
        <f t="shared" si="1"/>
        <v>AB</v>
      </c>
      <c r="D32" s="265" t="str">
        <f t="shared" si="2"/>
        <v>1E</v>
      </c>
      <c r="E32" s="266" t="str">
        <f t="shared" si="3"/>
        <v>EURAB1E25Y_LCHQuote</v>
      </c>
      <c r="F32" s="266" t="str">
        <f>_xll.qlSimpleQuote(Currency&amp;$C32&amp;$D32&amp;$B32&amp;QuoteSuffix,,RateTickValue,Permanent,Trigger,ObjectOverwrite)</f>
        <v>EURAB1E25Y_LCHQuote#0003</v>
      </c>
      <c r="G32" s="267" t="str">
        <f>_xll.ohRangeRetrieveError(F32)</f>
        <v/>
      </c>
      <c r="H32" s="230"/>
      <c r="J32" s="192"/>
      <c r="K32" s="280" t="s">
        <v>32</v>
      </c>
      <c r="L32" s="280" t="s">
        <v>79</v>
      </c>
      <c r="M32" s="280" t="s">
        <v>62</v>
      </c>
      <c r="N32" s="281" t="str">
        <f t="shared" si="4"/>
        <v>EURAB1E25Y</v>
      </c>
      <c r="O32" s="281" t="str">
        <v>EURAB1E25Y=ICAP</v>
      </c>
      <c r="P32" s="247">
        <v>1.3120000000000001</v>
      </c>
      <c r="Q32" s="247">
        <v>1.3820000000000001</v>
      </c>
      <c r="R32" s="247">
        <f t="shared" si="5"/>
        <v>1.347</v>
      </c>
      <c r="S32" s="247">
        <f t="shared" si="6"/>
        <v>6.999999999999984E-2</v>
      </c>
      <c r="T32" s="279"/>
      <c r="U32" s="141">
        <v>1.4409999999999998</v>
      </c>
      <c r="V32" s="279"/>
      <c r="W32" s="247">
        <v>1.347</v>
      </c>
      <c r="X32" s="284" t="e">
        <f>_xll.qlSimpleQuoteSetValue(F32,W32/100,Trigger)</f>
        <v>#N/A</v>
      </c>
      <c r="Y32" s="193"/>
    </row>
    <row r="33" spans="1:31" ht="11.25" customHeight="1" x14ac:dyDescent="0.2">
      <c r="A33" s="192"/>
      <c r="B33" s="139" t="str">
        <f t="shared" si="0"/>
        <v>26Y</v>
      </c>
      <c r="C33" s="264" t="str">
        <f t="shared" si="1"/>
        <v>AB</v>
      </c>
      <c r="D33" s="265" t="str">
        <f t="shared" si="2"/>
        <v>1E</v>
      </c>
      <c r="E33" s="266" t="str">
        <f t="shared" si="3"/>
        <v>EURAB1E26Y_LCHQuote</v>
      </c>
      <c r="F33" s="266" t="str">
        <f>_xll.qlSimpleQuote(Currency&amp;$C33&amp;$D33&amp;$B33&amp;QuoteSuffix,,RateTickValue,Permanent,Trigger,ObjectOverwrite)</f>
        <v>EURAB1E26Y_LCHQuote#0003</v>
      </c>
      <c r="G33" s="267" t="str">
        <f>_xll.ohRangeRetrieveError(F33)</f>
        <v/>
      </c>
      <c r="H33" s="230"/>
      <c r="J33" s="192"/>
      <c r="K33" s="280" t="s">
        <v>31</v>
      </c>
      <c r="L33" s="280" t="s">
        <v>79</v>
      </c>
      <c r="M33" s="280" t="s">
        <v>62</v>
      </c>
      <c r="N33" s="281" t="str">
        <f t="shared" si="4"/>
        <v>EURAB1E26Y</v>
      </c>
      <c r="O33" s="281" t="str">
        <v>EURAB1E26Y=ICAP</v>
      </c>
      <c r="P33" s="247" t="s">
        <v>127</v>
      </c>
      <c r="Q33" s="247" t="s">
        <v>127</v>
      </c>
      <c r="R33" s="247" t="e">
        <f t="shared" si="5"/>
        <v>#NUM!</v>
      </c>
      <c r="S33" s="247" t="e">
        <f t="shared" si="6"/>
        <v>#NUM!</v>
      </c>
      <c r="T33" s="279"/>
      <c r="U33" s="141" t="e">
        <v>#NUM!</v>
      </c>
      <c r="V33" s="279"/>
      <c r="W33" s="247" t="e">
        <v>#NUM!</v>
      </c>
      <c r="X33" s="284">
        <f>_xll.qlSimpleQuoteSetValue(F33,W33/100,Trigger)</f>
        <v>0</v>
      </c>
      <c r="Y33" s="193"/>
    </row>
    <row r="34" spans="1:31" ht="11.25" customHeight="1" x14ac:dyDescent="0.2">
      <c r="A34" s="192"/>
      <c r="B34" s="139" t="str">
        <f t="shared" si="0"/>
        <v>27Y</v>
      </c>
      <c r="C34" s="264" t="str">
        <f t="shared" si="1"/>
        <v>AB</v>
      </c>
      <c r="D34" s="265" t="str">
        <f t="shared" si="2"/>
        <v>1E</v>
      </c>
      <c r="E34" s="266" t="str">
        <f t="shared" si="3"/>
        <v>EURAB1E27Y_LCHQuote</v>
      </c>
      <c r="F34" s="266" t="str">
        <f>_xll.qlSimpleQuote(Currency&amp;$C34&amp;$D34&amp;$B34&amp;QuoteSuffix,,RateTickValue,Permanent,Trigger,ObjectOverwrite)</f>
        <v>EURAB1E27Y_LCHQuote#0003</v>
      </c>
      <c r="G34" s="267" t="str">
        <f>_xll.ohRangeRetrieveError(F34)</f>
        <v/>
      </c>
      <c r="H34" s="230"/>
      <c r="J34" s="192"/>
      <c r="K34" s="280" t="s">
        <v>30</v>
      </c>
      <c r="L34" s="280" t="s">
        <v>79</v>
      </c>
      <c r="M34" s="280" t="s">
        <v>62</v>
      </c>
      <c r="N34" s="281" t="str">
        <f t="shared" si="4"/>
        <v>EURAB1E27Y</v>
      </c>
      <c r="O34" s="281" t="str">
        <v>EURAB1E27Y=ICAP</v>
      </c>
      <c r="P34" s="247" t="s">
        <v>127</v>
      </c>
      <c r="Q34" s="247" t="s">
        <v>127</v>
      </c>
      <c r="R34" s="247" t="e">
        <f t="shared" si="5"/>
        <v>#NUM!</v>
      </c>
      <c r="S34" s="247" t="e">
        <f t="shared" si="6"/>
        <v>#NUM!</v>
      </c>
      <c r="T34" s="279"/>
      <c r="U34" s="141" t="e">
        <v>#NUM!</v>
      </c>
      <c r="V34" s="279"/>
      <c r="W34" s="247" t="e">
        <v>#NUM!</v>
      </c>
      <c r="X34" s="284">
        <f>_xll.qlSimpleQuoteSetValue(F34,W34/100,Trigger)</f>
        <v>0</v>
      </c>
      <c r="Y34" s="193"/>
    </row>
    <row r="35" spans="1:31" ht="11.25" customHeight="1" x14ac:dyDescent="0.2">
      <c r="A35" s="192"/>
      <c r="B35" s="139" t="str">
        <f t="shared" si="0"/>
        <v>28Y</v>
      </c>
      <c r="C35" s="264" t="str">
        <f t="shared" si="1"/>
        <v>AB</v>
      </c>
      <c r="D35" s="265" t="str">
        <f t="shared" si="2"/>
        <v>1E</v>
      </c>
      <c r="E35" s="266" t="str">
        <f t="shared" si="3"/>
        <v>EURAB1E28Y_LCHQuote</v>
      </c>
      <c r="F35" s="266" t="str">
        <f>_xll.qlSimpleQuote(Currency&amp;$C35&amp;$D35&amp;$B35&amp;QuoteSuffix,,RateTickValue,Permanent,Trigger,ObjectOverwrite)</f>
        <v>EURAB1E28Y_LCHQuote#0003</v>
      </c>
      <c r="G35" s="267" t="str">
        <f>_xll.ohRangeRetrieveError(F35)</f>
        <v/>
      </c>
      <c r="H35" s="230"/>
      <c r="J35" s="192"/>
      <c r="K35" s="280" t="s">
        <v>29</v>
      </c>
      <c r="L35" s="280" t="s">
        <v>79</v>
      </c>
      <c r="M35" s="280" t="s">
        <v>62</v>
      </c>
      <c r="N35" s="281" t="str">
        <f t="shared" si="4"/>
        <v>EURAB1E28Y</v>
      </c>
      <c r="O35" s="281" t="str">
        <v>EURAB1E28Y=ICAP</v>
      </c>
      <c r="P35" s="247" t="s">
        <v>127</v>
      </c>
      <c r="Q35" s="247" t="s">
        <v>127</v>
      </c>
      <c r="R35" s="247" t="e">
        <f t="shared" si="5"/>
        <v>#NUM!</v>
      </c>
      <c r="S35" s="247" t="e">
        <f t="shared" si="6"/>
        <v>#NUM!</v>
      </c>
      <c r="T35" s="279"/>
      <c r="U35" s="141" t="e">
        <v>#NUM!</v>
      </c>
      <c r="V35" s="279"/>
      <c r="W35" s="247" t="e">
        <v>#NUM!</v>
      </c>
      <c r="X35" s="284">
        <f>_xll.qlSimpleQuoteSetValue(F35,W35/100,Trigger)</f>
        <v>0</v>
      </c>
      <c r="Y35" s="193"/>
      <c r="AE35" s="163"/>
    </row>
    <row r="36" spans="1:31" ht="11.25" customHeight="1" x14ac:dyDescent="0.2">
      <c r="A36" s="192"/>
      <c r="B36" s="139" t="str">
        <f t="shared" si="0"/>
        <v>29Y</v>
      </c>
      <c r="C36" s="264" t="str">
        <f t="shared" si="1"/>
        <v>AB</v>
      </c>
      <c r="D36" s="265" t="str">
        <f t="shared" si="2"/>
        <v>1E</v>
      </c>
      <c r="E36" s="266" t="str">
        <f t="shared" si="3"/>
        <v>EURAB1E29Y_LCHQuote</v>
      </c>
      <c r="F36" s="266" t="str">
        <f>_xll.qlSimpleQuote(Currency&amp;$C36&amp;$D36&amp;$B36&amp;QuoteSuffix,,RateTickValue,Permanent,Trigger,ObjectOverwrite)</f>
        <v>EURAB1E29Y_LCHQuote#0003</v>
      </c>
      <c r="G36" s="267" t="str">
        <f>_xll.ohRangeRetrieveError(F36)</f>
        <v/>
      </c>
      <c r="H36" s="230"/>
      <c r="J36" s="192"/>
      <c r="K36" s="280" t="s">
        <v>28</v>
      </c>
      <c r="L36" s="280" t="s">
        <v>79</v>
      </c>
      <c r="M36" s="280" t="s">
        <v>62</v>
      </c>
      <c r="N36" s="281" t="str">
        <f t="shared" si="4"/>
        <v>EURAB1E29Y</v>
      </c>
      <c r="O36" s="281" t="str">
        <v>EURAB1E29Y=ICAP</v>
      </c>
      <c r="P36" s="247" t="s">
        <v>127</v>
      </c>
      <c r="Q36" s="247" t="s">
        <v>127</v>
      </c>
      <c r="R36" s="247" t="e">
        <f t="shared" si="5"/>
        <v>#NUM!</v>
      </c>
      <c r="S36" s="247" t="e">
        <f t="shared" si="6"/>
        <v>#NUM!</v>
      </c>
      <c r="T36" s="279"/>
      <c r="U36" s="141" t="e">
        <v>#NUM!</v>
      </c>
      <c r="V36" s="279"/>
      <c r="W36" s="247" t="e">
        <v>#NUM!</v>
      </c>
      <c r="X36" s="284">
        <f>_xll.qlSimpleQuoteSetValue(F36,W36/100,Trigger)</f>
        <v>0</v>
      </c>
      <c r="Y36" s="193"/>
      <c r="AE36" s="163"/>
    </row>
    <row r="37" spans="1:31" ht="11.25" customHeight="1" x14ac:dyDescent="0.2">
      <c r="A37" s="192"/>
      <c r="B37" s="139" t="str">
        <f t="shared" si="0"/>
        <v>30Y</v>
      </c>
      <c r="C37" s="264" t="str">
        <f t="shared" si="1"/>
        <v>AB</v>
      </c>
      <c r="D37" s="265" t="str">
        <f t="shared" si="2"/>
        <v>1E</v>
      </c>
      <c r="E37" s="266" t="str">
        <f t="shared" si="3"/>
        <v>EURAB1E30Y_LCHQuote</v>
      </c>
      <c r="F37" s="266" t="str">
        <f>_xll.qlSimpleQuote(Currency&amp;$C37&amp;$D37&amp;$B37&amp;QuoteSuffix,,RateTickValue,Permanent,Trigger,ObjectOverwrite)</f>
        <v>EURAB1E30Y_LCHQuote#0003</v>
      </c>
      <c r="G37" s="267" t="str">
        <f>_xll.ohRangeRetrieveError(F37)</f>
        <v/>
      </c>
      <c r="H37" s="230"/>
      <c r="J37" s="192"/>
      <c r="K37" s="280" t="s">
        <v>27</v>
      </c>
      <c r="L37" s="280" t="s">
        <v>79</v>
      </c>
      <c r="M37" s="280" t="s">
        <v>62</v>
      </c>
      <c r="N37" s="281" t="str">
        <f t="shared" si="4"/>
        <v>EURAB1E30Y</v>
      </c>
      <c r="O37" s="281" t="str">
        <v>EURAB1E30Y=ICAP</v>
      </c>
      <c r="P37" s="247">
        <v>1.335</v>
      </c>
      <c r="Q37" s="247">
        <v>1.405</v>
      </c>
      <c r="R37" s="247">
        <f t="shared" si="5"/>
        <v>1.37</v>
      </c>
      <c r="S37" s="247">
        <f t="shared" si="6"/>
        <v>7.0000000000000284E-2</v>
      </c>
      <c r="T37" s="279"/>
      <c r="U37" s="141">
        <v>1.4710000000000001</v>
      </c>
      <c r="V37" s="279"/>
      <c r="W37" s="247">
        <v>1.37</v>
      </c>
      <c r="X37" s="284" t="e">
        <f>_xll.qlSimpleQuoteSetValue(F37,W37/100,Trigger)</f>
        <v>#N/A</v>
      </c>
      <c r="Y37" s="193"/>
      <c r="AE37" s="163"/>
    </row>
    <row r="38" spans="1:31" ht="11.25" customHeight="1" x14ac:dyDescent="0.2">
      <c r="A38" s="192"/>
      <c r="B38" s="139" t="str">
        <f t="shared" si="0"/>
        <v>35Y</v>
      </c>
      <c r="C38" s="264" t="str">
        <f t="shared" si="1"/>
        <v>AB</v>
      </c>
      <c r="D38" s="265" t="str">
        <f t="shared" si="2"/>
        <v>1E</v>
      </c>
      <c r="E38" s="266" t="str">
        <f t="shared" si="3"/>
        <v>EURAB1E35Y_LCHQuote</v>
      </c>
      <c r="F38" s="266" t="str">
        <f>_xll.qlSimpleQuote(Currency&amp;$C38&amp;$D38&amp;$B38&amp;QuoteSuffix,,RateTickValue,Permanent,Trigger,ObjectOverwrite)</f>
        <v>EURAB1E35Y_LCHQuote#0003</v>
      </c>
      <c r="G38" s="267" t="str">
        <f>_xll.ohRangeRetrieveError(F38)</f>
        <v/>
      </c>
      <c r="H38" s="230"/>
      <c r="J38" s="192"/>
      <c r="K38" s="280" t="s">
        <v>26</v>
      </c>
      <c r="L38" s="280" t="s">
        <v>79</v>
      </c>
      <c r="M38" s="280" t="s">
        <v>62</v>
      </c>
      <c r="N38" s="281" t="str">
        <f t="shared" si="4"/>
        <v>EURAB1E35Y</v>
      </c>
      <c r="O38" s="281" t="str">
        <v>EURAB1E35Y=ICAP</v>
      </c>
      <c r="P38" s="247" t="s">
        <v>127</v>
      </c>
      <c r="Q38" s="247" t="s">
        <v>127</v>
      </c>
      <c r="R38" s="247" t="e">
        <f t="shared" si="5"/>
        <v>#NUM!</v>
      </c>
      <c r="S38" s="247" t="e">
        <f t="shared" si="6"/>
        <v>#NUM!</v>
      </c>
      <c r="T38" s="279"/>
      <c r="U38" s="141" t="e">
        <v>#NUM!</v>
      </c>
      <c r="V38" s="279"/>
      <c r="W38" s="247" t="e">
        <v>#NUM!</v>
      </c>
      <c r="X38" s="284">
        <f>_xll.qlSimpleQuoteSetValue(F38,W38/100,Trigger)</f>
        <v>0</v>
      </c>
      <c r="Y38" s="193"/>
      <c r="AE38" s="163"/>
    </row>
    <row r="39" spans="1:31" ht="11.25" customHeight="1" x14ac:dyDescent="0.2">
      <c r="A39" s="192"/>
      <c r="B39" s="139" t="str">
        <f t="shared" si="0"/>
        <v>40Y</v>
      </c>
      <c r="C39" s="264" t="str">
        <f t="shared" si="1"/>
        <v>AB</v>
      </c>
      <c r="D39" s="265" t="str">
        <f t="shared" si="2"/>
        <v>1E</v>
      </c>
      <c r="E39" s="266" t="str">
        <f t="shared" si="3"/>
        <v>EURAB1E40Y_LCHQuote</v>
      </c>
      <c r="F39" s="266" t="str">
        <f>_xll.qlSimpleQuote(Currency&amp;$C39&amp;$D39&amp;$B39&amp;QuoteSuffix,,RateTickValue,Permanent,Trigger,ObjectOverwrite)</f>
        <v>EURAB1E40Y_LCHQuote#0003</v>
      </c>
      <c r="G39" s="267" t="str">
        <f>_xll.ohRangeRetrieveError(F39)</f>
        <v/>
      </c>
      <c r="H39" s="230"/>
      <c r="J39" s="192"/>
      <c r="K39" s="280" t="s">
        <v>25</v>
      </c>
      <c r="L39" s="280" t="s">
        <v>79</v>
      </c>
      <c r="M39" s="280" t="s">
        <v>62</v>
      </c>
      <c r="N39" s="281" t="str">
        <f t="shared" si="4"/>
        <v>EURAB1E40Y</v>
      </c>
      <c r="O39" s="281" t="str">
        <v>EURAB1E40Y=ICAP</v>
      </c>
      <c r="P39" s="247">
        <v>1.3580000000000001</v>
      </c>
      <c r="Q39" s="247">
        <v>1.4279999999999999</v>
      </c>
      <c r="R39" s="247">
        <f t="shared" si="5"/>
        <v>1.393</v>
      </c>
      <c r="S39" s="247">
        <f t="shared" si="6"/>
        <v>6.999999999999984E-2</v>
      </c>
      <c r="T39" s="279"/>
      <c r="U39" s="141">
        <v>1.5009999999999999</v>
      </c>
      <c r="V39" s="279"/>
      <c r="W39" s="247">
        <v>1.393</v>
      </c>
      <c r="X39" s="284" t="e">
        <f>_xll.qlSimpleQuoteSetValue(F39,W39/100,Trigger)</f>
        <v>#N/A</v>
      </c>
      <c r="Y39" s="193"/>
      <c r="AE39" s="163"/>
    </row>
    <row r="40" spans="1:31" ht="11.25" customHeight="1" x14ac:dyDescent="0.2">
      <c r="A40" s="192"/>
      <c r="B40" s="139" t="str">
        <f t="shared" si="0"/>
        <v>50Y</v>
      </c>
      <c r="C40" s="264" t="str">
        <f t="shared" si="1"/>
        <v>AB</v>
      </c>
      <c r="D40" s="265" t="str">
        <f t="shared" si="2"/>
        <v>1E</v>
      </c>
      <c r="E40" s="266" t="str">
        <f t="shared" si="3"/>
        <v>EURAB1E50Y_LCHQuote</v>
      </c>
      <c r="F40" s="266" t="str">
        <f>_xll.qlSimpleQuote(Currency&amp;$C40&amp;$D40&amp;$B40&amp;QuoteSuffix,,RateTickValue,Permanent,Trigger,ObjectOverwrite)</f>
        <v>EURAB1E50Y_LCHQuote#0003</v>
      </c>
      <c r="G40" s="267" t="str">
        <f>_xll.ohRangeRetrieveError(F40)</f>
        <v/>
      </c>
      <c r="H40" s="230"/>
      <c r="J40" s="192"/>
      <c r="K40" s="280" t="s">
        <v>24</v>
      </c>
      <c r="L40" s="280" t="s">
        <v>79</v>
      </c>
      <c r="M40" s="280" t="s">
        <v>62</v>
      </c>
      <c r="N40" s="281" t="str">
        <f t="shared" si="4"/>
        <v>EURAB1E50Y</v>
      </c>
      <c r="O40" s="281" t="str">
        <v>EURAB1E50Y=ICAP</v>
      </c>
      <c r="P40" s="247">
        <v>1.3279999999999998</v>
      </c>
      <c r="Q40" s="247">
        <v>1.3980000000000001</v>
      </c>
      <c r="R40" s="247">
        <f t="shared" si="5"/>
        <v>1.363</v>
      </c>
      <c r="S40" s="247">
        <f t="shared" si="6"/>
        <v>7.0000000000000284E-2</v>
      </c>
      <c r="T40" s="279"/>
      <c r="U40" s="141">
        <v>1.4750000000000001</v>
      </c>
      <c r="V40" s="279"/>
      <c r="W40" s="247">
        <v>1.363</v>
      </c>
      <c r="X40" s="284" t="e">
        <f>_xll.qlSimpleQuoteSetValue(F40,W40/100,Trigger)</f>
        <v>#N/A</v>
      </c>
      <c r="Y40" s="193"/>
      <c r="AE40" s="163"/>
    </row>
    <row r="41" spans="1:31" ht="11.25" customHeight="1" x14ac:dyDescent="0.2">
      <c r="A41" s="192"/>
      <c r="B41" s="140" t="str">
        <f t="shared" si="0"/>
        <v>60Y</v>
      </c>
      <c r="C41" s="268" t="str">
        <f t="shared" si="1"/>
        <v>AB</v>
      </c>
      <c r="D41" s="269" t="str">
        <f t="shared" si="2"/>
        <v>1E</v>
      </c>
      <c r="E41" s="270" t="str">
        <f t="shared" si="3"/>
        <v>EURAB1E60Y_LCHQuote</v>
      </c>
      <c r="F41" s="270" t="str">
        <f>_xll.qlSimpleQuote(Currency&amp;$C41&amp;$D41&amp;$B41&amp;QuoteSuffix,,RateTickValue,Permanent,Trigger,ObjectOverwrite)</f>
        <v>EURAB1E60Y_LCHQuote#0003</v>
      </c>
      <c r="G41" s="271" t="str">
        <f>_xll.ohRangeRetrieveError(F41)</f>
        <v/>
      </c>
      <c r="H41" s="230"/>
      <c r="J41" s="192"/>
      <c r="K41" s="280" t="s">
        <v>23</v>
      </c>
      <c r="L41" s="280" t="s">
        <v>79</v>
      </c>
      <c r="M41" s="280" t="s">
        <v>62</v>
      </c>
      <c r="N41" s="281" t="str">
        <f t="shared" si="4"/>
        <v>EURAB1E60Y</v>
      </c>
      <c r="O41" s="281" t="str">
        <v>EURAB1E60Y=ICAP</v>
      </c>
      <c r="P41" s="247">
        <v>1.32</v>
      </c>
      <c r="Q41" s="247">
        <v>1.3900000000000001</v>
      </c>
      <c r="R41" s="247">
        <f t="shared" si="5"/>
        <v>1.355</v>
      </c>
      <c r="S41" s="249">
        <f t="shared" si="6"/>
        <v>6.999999999999984E-2</v>
      </c>
      <c r="T41" s="279"/>
      <c r="U41" s="143">
        <v>1.466</v>
      </c>
      <c r="V41" s="279"/>
      <c r="W41" s="249">
        <v>1.355</v>
      </c>
      <c r="X41" s="285" t="e">
        <f>_xll.qlSimpleQuoteSetValue(F41,W41/100,Trigger)</f>
        <v>#N/A</v>
      </c>
      <c r="Y41" s="193"/>
      <c r="AE41" s="163"/>
    </row>
    <row r="42" spans="1:31" ht="11.25" customHeight="1" x14ac:dyDescent="0.2">
      <c r="A42" s="231"/>
      <c r="B42" s="232"/>
      <c r="C42" s="232"/>
      <c r="D42" s="232"/>
      <c r="E42" s="232"/>
      <c r="F42" s="233"/>
      <c r="G42" s="233"/>
      <c r="H42" s="234"/>
      <c r="J42" s="277"/>
      <c r="K42" s="326"/>
      <c r="L42" s="272"/>
      <c r="M42" s="272"/>
      <c r="N42" s="272"/>
      <c r="O42" s="272"/>
      <c r="P42" s="272"/>
      <c r="Q42" s="272"/>
      <c r="R42" s="272"/>
      <c r="S42" s="232"/>
      <c r="T42" s="278"/>
      <c r="U42" s="278"/>
      <c r="V42" s="278"/>
      <c r="W42" s="278"/>
      <c r="X42" s="278"/>
      <c r="Y42" s="273"/>
    </row>
  </sheetData>
  <conditionalFormatting sqref="X5:X10">
    <cfRule type="cellIs" dxfId="21" priority="7" stopIfTrue="1" operator="greaterThan">
      <formula>0</formula>
    </cfRule>
    <cfRule type="cellIs" dxfId="20" priority="8" stopIfTrue="1" operator="lessThan">
      <formula>0</formula>
    </cfRule>
  </conditionalFormatting>
  <conditionalFormatting sqref="X11:X12">
    <cfRule type="cellIs" dxfId="19" priority="5" stopIfTrue="1" operator="greaterThan">
      <formula>0</formula>
    </cfRule>
    <cfRule type="cellIs" dxfId="18" priority="6" stopIfTrue="1" operator="lessThan">
      <formula>0</formula>
    </cfRule>
  </conditionalFormatting>
  <conditionalFormatting sqref="X13:X17 X19:X23 X25:X29 X31:X35 X37:X41">
    <cfRule type="cellIs" dxfId="17" priority="3" stopIfTrue="1" operator="greaterThan">
      <formula>0</formula>
    </cfRule>
    <cfRule type="cellIs" dxfId="16" priority="4" stopIfTrue="1" operator="lessThan">
      <formula>0</formula>
    </cfRule>
  </conditionalFormatting>
  <conditionalFormatting sqref="X18 X24 X30 X36">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54" hidden="1" customWidth="1" outlineLevel="1"/>
    <col min="2" max="2" width="6" style="254" hidden="1" customWidth="1" outlineLevel="1"/>
    <col min="3" max="4" width="4" style="254" hidden="1" customWidth="1" outlineLevel="1"/>
    <col min="5" max="5" width="19.28515625" style="254" hidden="1" customWidth="1" outlineLevel="1"/>
    <col min="6" max="6" width="25.7109375" style="255" hidden="1" customWidth="1" outlineLevel="1"/>
    <col min="7" max="7" width="25.7109375" style="254" hidden="1" customWidth="1" outlineLevel="1"/>
    <col min="8" max="8" width="2.7109375" style="254" hidden="1" customWidth="1" outlineLevel="1"/>
    <col min="9" max="9" width="2.7109375" style="254" customWidth="1" collapsed="1"/>
    <col min="10" max="10" width="2.7109375" style="254" customWidth="1"/>
    <col min="11" max="13" width="4.28515625" style="254" customWidth="1"/>
    <col min="14" max="14" width="14.7109375" style="254" customWidth="1"/>
    <col min="15" max="15" width="18.7109375" style="254" customWidth="1"/>
    <col min="16" max="19" width="10.7109375" style="254" customWidth="1"/>
    <col min="20" max="20" width="2.7109375" style="254" customWidth="1"/>
    <col min="21" max="21" width="10.7109375" style="254" customWidth="1"/>
    <col min="22" max="22" width="2.7109375" style="254" customWidth="1"/>
    <col min="23" max="24" width="10.7109375" style="254" customWidth="1"/>
    <col min="25" max="26" width="2.7109375" style="254" customWidth="1"/>
    <col min="27" max="29" width="9.140625" style="254"/>
    <col min="30" max="30" width="2.7109375" style="254" customWidth="1"/>
    <col min="31" max="16384" width="9.140625" style="254"/>
  </cols>
  <sheetData>
    <row r="1" spans="1:25" ht="11.25" customHeight="1" x14ac:dyDescent="0.2">
      <c r="A1" s="312"/>
      <c r="B1" s="221"/>
      <c r="C1" s="83"/>
      <c r="D1" s="83"/>
      <c r="E1" s="83"/>
      <c r="F1" s="338"/>
      <c r="G1" s="83"/>
      <c r="H1" s="84"/>
      <c r="J1" s="220" t="s">
        <v>165</v>
      </c>
      <c r="K1" s="191"/>
      <c r="L1" s="191"/>
      <c r="M1" s="191"/>
      <c r="N1" s="191"/>
      <c r="O1" s="191" t="str">
        <f>VLOOKUP(J1,AreaTable,2,FALSE)</f>
        <v>ICAP</v>
      </c>
      <c r="P1" s="191"/>
      <c r="Q1" s="191"/>
      <c r="R1" s="191"/>
      <c r="S1" s="191"/>
      <c r="T1" s="191"/>
      <c r="U1" s="191"/>
      <c r="V1" s="191"/>
      <c r="W1" s="191"/>
      <c r="X1" s="191"/>
      <c r="Y1" s="228"/>
    </row>
    <row r="2" spans="1:25" ht="11.25" customHeight="1" x14ac:dyDescent="0.2">
      <c r="A2" s="85"/>
      <c r="B2" s="188"/>
      <c r="C2" s="188"/>
      <c r="D2" s="188"/>
      <c r="E2" s="188"/>
      <c r="F2" s="88"/>
      <c r="G2" s="188"/>
      <c r="H2" s="226"/>
      <c r="J2" s="229"/>
      <c r="K2" s="187"/>
      <c r="L2" s="190"/>
      <c r="M2" s="190"/>
      <c r="N2" s="190"/>
      <c r="O2" s="275" t="str">
        <f>VLOOKUP(J1,AreaTable,2,FALSE)</f>
        <v>ICAP</v>
      </c>
      <c r="P2" s="190"/>
      <c r="Q2" s="190"/>
      <c r="R2" s="187"/>
      <c r="S2" s="187"/>
      <c r="T2" s="190"/>
      <c r="U2" s="190"/>
      <c r="V2" s="190"/>
      <c r="W2" s="190"/>
      <c r="X2" s="209">
        <f>_xll.ohTrigger(X5:X41)</f>
        <v>9</v>
      </c>
      <c r="Y2" s="230"/>
    </row>
    <row r="3" spans="1:25" ht="11.25" customHeight="1" x14ac:dyDescent="0.2">
      <c r="A3" s="222"/>
      <c r="B3" s="188"/>
      <c r="C3" s="188"/>
      <c r="D3" s="188"/>
      <c r="E3" s="188"/>
      <c r="F3" s="88"/>
      <c r="G3" s="188"/>
      <c r="H3" s="226"/>
      <c r="J3" s="192"/>
      <c r="K3" s="190"/>
      <c r="L3" s="187"/>
      <c r="M3" s="187"/>
      <c r="N3" s="187"/>
      <c r="O3" s="187"/>
      <c r="P3" s="187"/>
      <c r="Q3" s="187"/>
      <c r="R3" s="187"/>
      <c r="S3" s="187"/>
      <c r="T3" s="190"/>
      <c r="U3" s="190"/>
      <c r="V3" s="190"/>
      <c r="W3" s="187"/>
      <c r="X3" s="223"/>
      <c r="Y3" s="193"/>
    </row>
    <row r="4" spans="1:25" ht="21" customHeight="1" x14ac:dyDescent="0.2">
      <c r="A4" s="192"/>
      <c r="B4" s="204" t="s">
        <v>20</v>
      </c>
      <c r="C4" s="204"/>
      <c r="D4" s="204"/>
      <c r="E4" s="205" t="s">
        <v>148</v>
      </c>
      <c r="F4" s="205" t="s">
        <v>160</v>
      </c>
      <c r="G4" s="227" t="s">
        <v>159</v>
      </c>
      <c r="H4" s="230"/>
      <c r="J4" s="192"/>
      <c r="K4" s="206"/>
      <c r="L4" s="208"/>
      <c r="M4" s="206"/>
      <c r="N4" s="206" t="s">
        <v>128</v>
      </c>
      <c r="O4" s="207" t="str">
        <f>_xll.RData(O5:O41,P4:Q4,,ReutersRtMode,,P5)</f>
        <v>Updated at 18:29:50</v>
      </c>
      <c r="P4" s="197" t="s">
        <v>108</v>
      </c>
      <c r="Q4" s="197" t="s">
        <v>88</v>
      </c>
      <c r="R4" s="198" t="s">
        <v>171</v>
      </c>
      <c r="S4" s="198" t="s">
        <v>157</v>
      </c>
      <c r="T4" s="190"/>
      <c r="U4" s="197" t="s">
        <v>106</v>
      </c>
      <c r="V4" s="190"/>
      <c r="W4" s="206" t="s">
        <v>105</v>
      </c>
      <c r="X4" s="206" t="s">
        <v>104</v>
      </c>
      <c r="Y4" s="193"/>
    </row>
    <row r="5" spans="1:25" ht="11.25" customHeight="1" x14ac:dyDescent="0.2">
      <c r="A5" s="192"/>
      <c r="B5" s="139" t="str">
        <f t="shared" ref="B5:D41" si="0">K5</f>
        <v>1Y</v>
      </c>
      <c r="C5" s="264" t="str">
        <f t="shared" si="0"/>
        <v>AB</v>
      </c>
      <c r="D5" s="265" t="str">
        <f t="shared" si="0"/>
        <v>3E</v>
      </c>
      <c r="E5" s="266" t="str">
        <f t="shared" ref="E5:E41" si="1">Currency&amp;$C5&amp;$D5&amp;$B5&amp;QuoteSuffix</f>
        <v>EURAB3E1Y_LCHQuote</v>
      </c>
      <c r="F5" s="266" t="str">
        <f>_xll.qlSimpleQuote(Currency&amp;$C5&amp;$D5&amp;$B5&amp;QuoteSuffix,,RateTickValue,Permanent,Trigger,ObjectOverwrite)</f>
        <v>EURAB3E1Y_LCHQuote#0003</v>
      </c>
      <c r="G5" s="267" t="str">
        <f>_xll.ohRangeRetrieveError(F5)</f>
        <v/>
      </c>
      <c r="H5" s="230"/>
      <c r="J5" s="192"/>
      <c r="K5" s="280" t="s">
        <v>5</v>
      </c>
      <c r="L5" s="280" t="s">
        <v>79</v>
      </c>
      <c r="M5" s="280" t="s">
        <v>67</v>
      </c>
      <c r="N5" s="281" t="str">
        <f t="shared" ref="N5:N41" si="2">Currency&amp;$L5&amp;$M5&amp;$K5</f>
        <v>EURAB3E1Y</v>
      </c>
      <c r="O5" s="281" t="str">
        <f t="array" ref="O5:O41">Instruments&amp;"="&amp;VLOOKUP(Contributor,ContributorTable,2,FALSE)</f>
        <v>EURAB3E1Y=ICAP</v>
      </c>
      <c r="P5" s="247">
        <v>-0.24100000000000002</v>
      </c>
      <c r="Q5" s="247">
        <v>-0.191</v>
      </c>
      <c r="R5" s="247">
        <f t="shared" ref="R5:R41" si="3">IF(ISERROR(AVERAGE(P5,Q5)),#NUM!,AVERAGE(P5,Q5))</f>
        <v>-0.21600000000000003</v>
      </c>
      <c r="S5" s="247">
        <f t="shared" ref="S5:S41" si="4">(R5-P5)*2</f>
        <v>4.9999999999999989E-2</v>
      </c>
      <c r="T5" s="279"/>
      <c r="U5" s="141">
        <v>-0.16799999999999998</v>
      </c>
      <c r="V5" s="279"/>
      <c r="W5" s="247">
        <f t="array" ref="W5:W41">QuoteLive</f>
        <v>-0.21600000000000003</v>
      </c>
      <c r="X5" s="284">
        <f>_xll.qlSimpleQuoteSetValue(F5,W5/100,Trigger)</f>
        <v>0</v>
      </c>
      <c r="Y5" s="193"/>
    </row>
    <row r="6" spans="1:25" ht="11.25" customHeight="1" x14ac:dyDescent="0.2">
      <c r="A6" s="192"/>
      <c r="B6" s="139" t="str">
        <f t="shared" si="0"/>
        <v>15M</v>
      </c>
      <c r="C6" s="264" t="str">
        <f t="shared" si="0"/>
        <v>AB</v>
      </c>
      <c r="D6" s="265" t="str">
        <f t="shared" si="0"/>
        <v>3E</v>
      </c>
      <c r="E6" s="266" t="str">
        <f t="shared" si="1"/>
        <v>EURAB3E15M_LCHQuote</v>
      </c>
      <c r="F6" s="266" t="str">
        <f>_xll.qlSimpleQuote(Currency&amp;$C6&amp;$D6&amp;$B6&amp;QuoteSuffix,,RateTickValue,Permanent,Trigger,ObjectOverwrite)</f>
        <v>EURAB3E15M_LCHQuote#0003</v>
      </c>
      <c r="G6" s="267" t="str">
        <f>_xll.ohRangeRetrieveError(F6)</f>
        <v/>
      </c>
      <c r="H6" s="230"/>
      <c r="J6" s="192"/>
      <c r="K6" s="280" t="s">
        <v>65</v>
      </c>
      <c r="L6" s="280" t="s">
        <v>79</v>
      </c>
      <c r="M6" s="280" t="s">
        <v>67</v>
      </c>
      <c r="N6" s="281" t="str">
        <f t="shared" si="2"/>
        <v>EURAB3E15M</v>
      </c>
      <c r="O6" s="281" t="str">
        <v>EURAB3E15M=ICAP</v>
      </c>
      <c r="P6" s="247">
        <v>-0.25</v>
      </c>
      <c r="Q6" s="247">
        <v>-0.2</v>
      </c>
      <c r="R6" s="247">
        <f t="shared" si="3"/>
        <v>-0.22500000000000001</v>
      </c>
      <c r="S6" s="247">
        <f t="shared" si="4"/>
        <v>4.9999999999999989E-2</v>
      </c>
      <c r="T6" s="279"/>
      <c r="U6" s="141">
        <v>-0.17699999999999999</v>
      </c>
      <c r="V6" s="279"/>
      <c r="W6" s="247">
        <v>-0.22500000000000001</v>
      </c>
      <c r="X6" s="284">
        <f>_xll.qlSimpleQuoteSetValue(F6,W6/100,Trigger)</f>
        <v>0</v>
      </c>
      <c r="Y6" s="193"/>
    </row>
    <row r="7" spans="1:25" ht="11.25" customHeight="1" x14ac:dyDescent="0.2">
      <c r="A7" s="192"/>
      <c r="B7" s="139" t="str">
        <f t="shared" si="0"/>
        <v>18M</v>
      </c>
      <c r="C7" s="264" t="str">
        <f t="shared" si="0"/>
        <v>AB</v>
      </c>
      <c r="D7" s="265" t="str">
        <f t="shared" si="0"/>
        <v>3E</v>
      </c>
      <c r="E7" s="266" t="str">
        <f t="shared" si="1"/>
        <v>EURAB3E18M_LCHQuote</v>
      </c>
      <c r="F7" s="266" t="str">
        <f>_xll.qlSimpleQuote(Currency&amp;$C7&amp;$D7&amp;$B7&amp;QuoteSuffix,,RateTickValue,Permanent,Trigger,ObjectOverwrite)</f>
        <v>EURAB3E18M_LCHQuote#0003</v>
      </c>
      <c r="G7" s="267" t="str">
        <f>_xll.ohRangeRetrieveError(F7)</f>
        <v/>
      </c>
      <c r="H7" s="230"/>
      <c r="J7" s="192"/>
      <c r="K7" s="280" t="s">
        <v>64</v>
      </c>
      <c r="L7" s="280" t="s">
        <v>79</v>
      </c>
      <c r="M7" s="280" t="s">
        <v>67</v>
      </c>
      <c r="N7" s="281" t="str">
        <f t="shared" si="2"/>
        <v>EURAB3E18M</v>
      </c>
      <c r="O7" s="281" t="str">
        <v>EURAB3E18M=ICAP</v>
      </c>
      <c r="P7" s="247">
        <v>-0.254</v>
      </c>
      <c r="Q7" s="247">
        <v>-0.20400000000000001</v>
      </c>
      <c r="R7" s="247">
        <f t="shared" si="3"/>
        <v>-0.22900000000000001</v>
      </c>
      <c r="S7" s="247">
        <f t="shared" si="4"/>
        <v>4.9999999999999989E-2</v>
      </c>
      <c r="T7" s="279"/>
      <c r="U7" s="141">
        <v>-0.17899999999999999</v>
      </c>
      <c r="V7" s="279"/>
      <c r="W7" s="247">
        <v>-0.22900000000000001</v>
      </c>
      <c r="X7" s="284">
        <f>_xll.qlSimpleQuoteSetValue(F7,W7/100,Trigger)</f>
        <v>0</v>
      </c>
      <c r="Y7" s="193"/>
    </row>
    <row r="8" spans="1:25" ht="11.25" customHeight="1" x14ac:dyDescent="0.2">
      <c r="A8" s="192"/>
      <c r="B8" s="139" t="str">
        <f t="shared" si="0"/>
        <v>21M</v>
      </c>
      <c r="C8" s="264" t="str">
        <f t="shared" si="0"/>
        <v>AB</v>
      </c>
      <c r="D8" s="265" t="str">
        <f t="shared" si="0"/>
        <v>3E</v>
      </c>
      <c r="E8" s="266" t="str">
        <f t="shared" si="1"/>
        <v>EURAB3E21M_LCHQuote</v>
      </c>
      <c r="F8" s="266" t="str">
        <f>_xll.qlSimpleQuote(Currency&amp;$C8&amp;$D8&amp;$B8&amp;QuoteSuffix,,RateTickValue,Permanent,Trigger,ObjectOverwrite)</f>
        <v>EURAB3E21M_LCHQuote#0003</v>
      </c>
      <c r="G8" s="267" t="str">
        <f>_xll.ohRangeRetrieveError(F8)</f>
        <v/>
      </c>
      <c r="H8" s="230"/>
      <c r="J8" s="192"/>
      <c r="K8" s="280" t="s">
        <v>63</v>
      </c>
      <c r="L8" s="280" t="s">
        <v>79</v>
      </c>
      <c r="M8" s="280" t="s">
        <v>67</v>
      </c>
      <c r="N8" s="281" t="str">
        <f t="shared" si="2"/>
        <v>EURAB3E21M</v>
      </c>
      <c r="O8" s="281" t="str">
        <v>EURAB3E21M=ICAP</v>
      </c>
      <c r="P8" s="247">
        <v>-0.254</v>
      </c>
      <c r="Q8" s="247">
        <v>-0.20400000000000001</v>
      </c>
      <c r="R8" s="247">
        <f t="shared" si="3"/>
        <v>-0.22900000000000001</v>
      </c>
      <c r="S8" s="247">
        <f t="shared" si="4"/>
        <v>4.9999999999999989E-2</v>
      </c>
      <c r="T8" s="279"/>
      <c r="U8" s="141">
        <v>-0.17699999999999999</v>
      </c>
      <c r="V8" s="279"/>
      <c r="W8" s="247">
        <v>-0.22900000000000001</v>
      </c>
      <c r="X8" s="284">
        <f>_xll.qlSimpleQuoteSetValue(F8,W8/100,Trigger)</f>
        <v>-1.0000000000000026E-5</v>
      </c>
      <c r="Y8" s="193"/>
    </row>
    <row r="9" spans="1:25" ht="11.25" customHeight="1" x14ac:dyDescent="0.2">
      <c r="A9" s="192"/>
      <c r="B9" s="139" t="str">
        <f t="shared" si="0"/>
        <v>2Y</v>
      </c>
      <c r="C9" s="264" t="str">
        <f t="shared" si="0"/>
        <v>AB</v>
      </c>
      <c r="D9" s="265" t="str">
        <f t="shared" si="0"/>
        <v>3E</v>
      </c>
      <c r="E9" s="266" t="str">
        <f t="shared" si="1"/>
        <v>EURAB3E2Y_LCHQuote</v>
      </c>
      <c r="F9" s="266" t="str">
        <f>_xll.qlSimpleQuote(Currency&amp;$C9&amp;$D9&amp;$B9&amp;QuoteSuffix,,RateTickValue,Permanent,Trigger,ObjectOverwrite)</f>
        <v>EURAB3E2Y_LCHQuote#0003</v>
      </c>
      <c r="G9" s="267" t="str">
        <f>_xll.ohRangeRetrieveError(F9)</f>
        <v/>
      </c>
      <c r="H9" s="230"/>
      <c r="J9" s="192"/>
      <c r="K9" s="280" t="s">
        <v>55</v>
      </c>
      <c r="L9" s="280" t="s">
        <v>79</v>
      </c>
      <c r="M9" s="280" t="s">
        <v>67</v>
      </c>
      <c r="N9" s="281" t="str">
        <f t="shared" si="2"/>
        <v>EURAB3E2Y</v>
      </c>
      <c r="O9" s="281" t="str">
        <v>EURAB3E2Y=ICAP</v>
      </c>
      <c r="P9" s="247">
        <v>-0.25</v>
      </c>
      <c r="Q9" s="247">
        <v>-0.2</v>
      </c>
      <c r="R9" s="247">
        <f t="shared" si="3"/>
        <v>-0.22500000000000001</v>
      </c>
      <c r="S9" s="247">
        <f t="shared" si="4"/>
        <v>4.9999999999999989E-2</v>
      </c>
      <c r="T9" s="279"/>
      <c r="U9" s="141">
        <v>-0.17099999999999999</v>
      </c>
      <c r="V9" s="279"/>
      <c r="W9" s="247">
        <v>-0.22500000000000001</v>
      </c>
      <c r="X9" s="284">
        <f>_xll.qlSimpleQuoteSetValue(F9,W9/100,Trigger)</f>
        <v>0</v>
      </c>
      <c r="Y9" s="193"/>
    </row>
    <row r="10" spans="1:25" ht="11.25" customHeight="1" x14ac:dyDescent="0.2">
      <c r="A10" s="192"/>
      <c r="B10" s="139" t="str">
        <f t="shared" si="0"/>
        <v>3Y</v>
      </c>
      <c r="C10" s="264" t="str">
        <f t="shared" si="0"/>
        <v>AB</v>
      </c>
      <c r="D10" s="265" t="str">
        <f t="shared" si="0"/>
        <v>3E</v>
      </c>
      <c r="E10" s="266" t="str">
        <f t="shared" si="1"/>
        <v>EURAB3E3Y_LCHQuote</v>
      </c>
      <c r="F10" s="266" t="str">
        <f>_xll.qlSimpleQuote(Currency&amp;$C10&amp;$D10&amp;$B10&amp;QuoteSuffix,,RateTickValue,Permanent,Trigger,ObjectOverwrite)</f>
        <v>EURAB3E3Y_LCHQuote#0003</v>
      </c>
      <c r="G10" s="267" t="str">
        <f>_xll.ohRangeRetrieveError(F10)</f>
        <v/>
      </c>
      <c r="H10" s="230"/>
      <c r="J10" s="192"/>
      <c r="K10" s="280" t="s">
        <v>54</v>
      </c>
      <c r="L10" s="280" t="s">
        <v>79</v>
      </c>
      <c r="M10" s="280" t="s">
        <v>67</v>
      </c>
      <c r="N10" s="281" t="str">
        <f t="shared" si="2"/>
        <v>EURAB3E3Y</v>
      </c>
      <c r="O10" s="281" t="str">
        <v>EURAB3E3Y=ICAP</v>
      </c>
      <c r="P10" s="247">
        <v>-0.20099999999999998</v>
      </c>
      <c r="Q10" s="247">
        <v>-0.151</v>
      </c>
      <c r="R10" s="247">
        <f t="shared" si="3"/>
        <v>-0.17599999999999999</v>
      </c>
      <c r="S10" s="247">
        <f t="shared" si="4"/>
        <v>4.9999999999999989E-2</v>
      </c>
      <c r="T10" s="279"/>
      <c r="U10" s="141">
        <v>-0.11099999999999999</v>
      </c>
      <c r="V10" s="279"/>
      <c r="W10" s="247">
        <v>-0.17599999999999999</v>
      </c>
      <c r="X10" s="284">
        <f>_xll.qlSimpleQuoteSetValue(F10,W10/100,Trigger)</f>
        <v>0</v>
      </c>
      <c r="Y10" s="193"/>
    </row>
    <row r="11" spans="1:25" ht="11.25" customHeight="1" x14ac:dyDescent="0.2">
      <c r="A11" s="192"/>
      <c r="B11" s="139" t="str">
        <f t="shared" si="0"/>
        <v>4Y</v>
      </c>
      <c r="C11" s="264" t="str">
        <f t="shared" si="0"/>
        <v>AB</v>
      </c>
      <c r="D11" s="265" t="str">
        <f t="shared" si="0"/>
        <v>3E</v>
      </c>
      <c r="E11" s="266" t="str">
        <f t="shared" si="1"/>
        <v>EURAB3E4Y_LCHQuote</v>
      </c>
      <c r="F11" s="266" t="str">
        <f>_xll.qlSimpleQuote(Currency&amp;$C11&amp;$D11&amp;$B11&amp;QuoteSuffix,,RateTickValue,Permanent,Trigger,ObjectOverwrite)</f>
        <v>EURAB3E4Y_LCHQuote#0003</v>
      </c>
      <c r="G11" s="267" t="str">
        <f>_xll.ohRangeRetrieveError(F11)</f>
        <v/>
      </c>
      <c r="H11" s="230"/>
      <c r="J11" s="192"/>
      <c r="K11" s="280" t="s">
        <v>53</v>
      </c>
      <c r="L11" s="280" t="s">
        <v>79</v>
      </c>
      <c r="M11" s="280" t="s">
        <v>67</v>
      </c>
      <c r="N11" s="281" t="str">
        <f t="shared" si="2"/>
        <v>EURAB3E4Y</v>
      </c>
      <c r="O11" s="281" t="str">
        <v>EURAB3E4Y=ICAP</v>
      </c>
      <c r="P11" s="247">
        <v>-0.1</v>
      </c>
      <c r="Q11" s="247">
        <v>-0.05</v>
      </c>
      <c r="R11" s="247">
        <f t="shared" si="3"/>
        <v>-7.5000000000000011E-2</v>
      </c>
      <c r="S11" s="247">
        <f t="shared" si="4"/>
        <v>4.9999999999999989E-2</v>
      </c>
      <c r="T11" s="279"/>
      <c r="U11" s="141">
        <v>-2.9999999999999975E-3</v>
      </c>
      <c r="V11" s="279"/>
      <c r="W11" s="247">
        <v>-7.5000000000000011E-2</v>
      </c>
      <c r="X11" s="284">
        <f>_xll.qlSimpleQuoteSetValue(F11,W11/100,Trigger)</f>
        <v>0</v>
      </c>
      <c r="Y11" s="193"/>
    </row>
    <row r="12" spans="1:25" ht="11.25" customHeight="1" x14ac:dyDescent="0.2">
      <c r="A12" s="192"/>
      <c r="B12" s="139" t="str">
        <f t="shared" si="0"/>
        <v>5Y</v>
      </c>
      <c r="C12" s="264" t="str">
        <f t="shared" si="0"/>
        <v>AB</v>
      </c>
      <c r="D12" s="265" t="str">
        <f t="shared" si="0"/>
        <v>3E</v>
      </c>
      <c r="E12" s="266" t="str">
        <f t="shared" si="1"/>
        <v>EURAB3E5Y_LCHQuote</v>
      </c>
      <c r="F12" s="266" t="str">
        <f>_xll.qlSimpleQuote(Currency&amp;$C12&amp;$D12&amp;$B12&amp;QuoteSuffix,,RateTickValue,Permanent,Trigger,ObjectOverwrite)</f>
        <v>EURAB3E5Y_LCHQuote#0003</v>
      </c>
      <c r="G12" s="267" t="str">
        <f>_xll.ohRangeRetrieveError(F12)</f>
        <v/>
      </c>
      <c r="H12" s="230"/>
      <c r="J12" s="192"/>
      <c r="K12" s="280" t="s">
        <v>52</v>
      </c>
      <c r="L12" s="280" t="s">
        <v>79</v>
      </c>
      <c r="M12" s="280" t="s">
        <v>67</v>
      </c>
      <c r="N12" s="281" t="str">
        <f t="shared" si="2"/>
        <v>EURAB3E5Y</v>
      </c>
      <c r="O12" s="281" t="str">
        <v>EURAB3E5Y=ICAP</v>
      </c>
      <c r="P12" s="247">
        <v>2.6000000000000002E-2</v>
      </c>
      <c r="Q12" s="247">
        <v>7.5999999999999998E-2</v>
      </c>
      <c r="R12" s="247">
        <f t="shared" si="3"/>
        <v>5.1000000000000004E-2</v>
      </c>
      <c r="S12" s="247">
        <f t="shared" si="4"/>
        <v>0.05</v>
      </c>
      <c r="T12" s="279"/>
      <c r="U12" s="141">
        <v>0.127</v>
      </c>
      <c r="V12" s="279"/>
      <c r="W12" s="247">
        <v>5.1000000000000004E-2</v>
      </c>
      <c r="X12" s="284">
        <f>_xll.qlSimpleQuoteSetValue(F12,W12/100,Trigger)</f>
        <v>0</v>
      </c>
      <c r="Y12" s="193"/>
    </row>
    <row r="13" spans="1:25" ht="11.25" customHeight="1" x14ac:dyDescent="0.2">
      <c r="A13" s="192"/>
      <c r="B13" s="139" t="str">
        <f t="shared" si="0"/>
        <v>6Y</v>
      </c>
      <c r="C13" s="264" t="str">
        <f t="shared" si="0"/>
        <v>AB</v>
      </c>
      <c r="D13" s="265" t="str">
        <f t="shared" si="0"/>
        <v>3E</v>
      </c>
      <c r="E13" s="266" t="str">
        <f t="shared" si="1"/>
        <v>EURAB3E6Y_LCHQuote</v>
      </c>
      <c r="F13" s="266" t="str">
        <f>_xll.qlSimpleQuote(Currency&amp;$C13&amp;$D13&amp;$B13&amp;QuoteSuffix,,RateTickValue,Permanent,Trigger,ObjectOverwrite)</f>
        <v>EURAB3E6Y_LCHQuote#0003</v>
      </c>
      <c r="G13" s="267" t="str">
        <f>_xll.ohRangeRetrieveError(F13)</f>
        <v/>
      </c>
      <c r="H13" s="230"/>
      <c r="J13" s="192"/>
      <c r="K13" s="280" t="s">
        <v>51</v>
      </c>
      <c r="L13" s="280" t="s">
        <v>79</v>
      </c>
      <c r="M13" s="280" t="s">
        <v>67</v>
      </c>
      <c r="N13" s="281" t="str">
        <f t="shared" si="2"/>
        <v>EURAB3E6Y</v>
      </c>
      <c r="O13" s="281" t="str">
        <v>EURAB3E6Y=ICAP</v>
      </c>
      <c r="P13" s="247">
        <v>0.16400000000000001</v>
      </c>
      <c r="Q13" s="247">
        <v>0.21400000000000002</v>
      </c>
      <c r="R13" s="247">
        <f t="shared" si="3"/>
        <v>0.189</v>
      </c>
      <c r="S13" s="247">
        <f t="shared" si="4"/>
        <v>4.9999999999999989E-2</v>
      </c>
      <c r="T13" s="279"/>
      <c r="U13" s="141">
        <v>0.26800000000000002</v>
      </c>
      <c r="V13" s="279"/>
      <c r="W13" s="247">
        <v>0.189</v>
      </c>
      <c r="X13" s="284">
        <f>_xll.qlSimpleQuoteSetValue(F13,W13/100,Trigger)</f>
        <v>0</v>
      </c>
      <c r="Y13" s="193"/>
    </row>
    <row r="14" spans="1:25" ht="11.25" customHeight="1" x14ac:dyDescent="0.2">
      <c r="A14" s="192"/>
      <c r="B14" s="139" t="str">
        <f t="shared" si="0"/>
        <v>7Y</v>
      </c>
      <c r="C14" s="264" t="str">
        <f t="shared" si="0"/>
        <v>AB</v>
      </c>
      <c r="D14" s="265" t="str">
        <f t="shared" si="0"/>
        <v>3E</v>
      </c>
      <c r="E14" s="266" t="str">
        <f t="shared" si="1"/>
        <v>EURAB3E7Y_LCHQuote</v>
      </c>
      <c r="F14" s="266" t="str">
        <f>_xll.qlSimpleQuote(Currency&amp;$C14&amp;$D14&amp;$B14&amp;QuoteSuffix,,RateTickValue,Permanent,Trigger,ObjectOverwrite)</f>
        <v>EURAB3E7Y_LCHQuote#0003</v>
      </c>
      <c r="G14" s="267" t="str">
        <f>_xll.ohRangeRetrieveError(F14)</f>
        <v/>
      </c>
      <c r="H14" s="230"/>
      <c r="J14" s="192"/>
      <c r="K14" s="280" t="s">
        <v>50</v>
      </c>
      <c r="L14" s="280" t="s">
        <v>79</v>
      </c>
      <c r="M14" s="280" t="s">
        <v>67</v>
      </c>
      <c r="N14" s="281" t="str">
        <f t="shared" si="2"/>
        <v>EURAB3E7Y</v>
      </c>
      <c r="O14" s="281" t="str">
        <v>EURAB3E7Y=ICAP</v>
      </c>
      <c r="P14" s="247">
        <v>0.31</v>
      </c>
      <c r="Q14" s="247">
        <v>0.36</v>
      </c>
      <c r="R14" s="247">
        <f t="shared" si="3"/>
        <v>0.33499999999999996</v>
      </c>
      <c r="S14" s="247">
        <f t="shared" si="4"/>
        <v>4.9999999999999933E-2</v>
      </c>
      <c r="T14" s="279"/>
      <c r="U14" s="141">
        <v>0.41300000000000003</v>
      </c>
      <c r="V14" s="279"/>
      <c r="W14" s="247">
        <v>0.33499999999999996</v>
      </c>
      <c r="X14" s="284">
        <f>_xll.qlSimpleQuoteSetValue(F14,W14/100,Trigger)</f>
        <v>0</v>
      </c>
      <c r="Y14" s="193"/>
    </row>
    <row r="15" spans="1:25" ht="11.25" customHeight="1" x14ac:dyDescent="0.2">
      <c r="A15" s="192"/>
      <c r="B15" s="139" t="str">
        <f t="shared" si="0"/>
        <v>8Y</v>
      </c>
      <c r="C15" s="264" t="str">
        <f t="shared" si="0"/>
        <v>AB</v>
      </c>
      <c r="D15" s="265" t="str">
        <f t="shared" si="0"/>
        <v>3E</v>
      </c>
      <c r="E15" s="266" t="str">
        <f t="shared" si="1"/>
        <v>EURAB3E8Y_LCHQuote</v>
      </c>
      <c r="F15" s="266" t="str">
        <f>_xll.qlSimpleQuote(Currency&amp;$C15&amp;$D15&amp;$B15&amp;QuoteSuffix,,RateTickValue,Permanent,Trigger,ObjectOverwrite)</f>
        <v>EURAB3E8Y_LCHQuote#0003</v>
      </c>
      <c r="G15" s="267" t="str">
        <f>_xll.ohRangeRetrieveError(F15)</f>
        <v/>
      </c>
      <c r="H15" s="230"/>
      <c r="J15" s="192"/>
      <c r="K15" s="280" t="s">
        <v>49</v>
      </c>
      <c r="L15" s="280" t="s">
        <v>79</v>
      </c>
      <c r="M15" s="280" t="s">
        <v>67</v>
      </c>
      <c r="N15" s="281" t="str">
        <f t="shared" si="2"/>
        <v>EURAB3E8Y</v>
      </c>
      <c r="O15" s="281" t="str">
        <v>EURAB3E8Y=ICAP</v>
      </c>
      <c r="P15" s="247">
        <v>0.45199999999999996</v>
      </c>
      <c r="Q15" s="247">
        <v>0.502</v>
      </c>
      <c r="R15" s="247">
        <f t="shared" si="3"/>
        <v>0.47699999999999998</v>
      </c>
      <c r="S15" s="247">
        <f t="shared" si="4"/>
        <v>5.0000000000000044E-2</v>
      </c>
      <c r="T15" s="279"/>
      <c r="U15" s="141">
        <v>0.55800000000000005</v>
      </c>
      <c r="V15" s="279"/>
      <c r="W15" s="247">
        <v>0.47699999999999998</v>
      </c>
      <c r="X15" s="284">
        <f>_xll.qlSimpleQuoteSetValue(F15,W15/100,Trigger)</f>
        <v>0</v>
      </c>
      <c r="Y15" s="193"/>
    </row>
    <row r="16" spans="1:25" ht="11.25" customHeight="1" x14ac:dyDescent="0.2">
      <c r="A16" s="192"/>
      <c r="B16" s="139" t="str">
        <f t="shared" si="0"/>
        <v>9Y</v>
      </c>
      <c r="C16" s="264" t="str">
        <f t="shared" si="0"/>
        <v>AB</v>
      </c>
      <c r="D16" s="265" t="str">
        <f t="shared" si="0"/>
        <v>3E</v>
      </c>
      <c r="E16" s="266" t="str">
        <f t="shared" si="1"/>
        <v>EURAB3E9Y_LCHQuote</v>
      </c>
      <c r="F16" s="266" t="str">
        <f>_xll.qlSimpleQuote(Currency&amp;$C16&amp;$D16&amp;$B16&amp;QuoteSuffix,,RateTickValue,Permanent,Trigger,ObjectOverwrite)</f>
        <v>EURAB3E9Y_LCHQuote#0003</v>
      </c>
      <c r="G16" s="267" t="str">
        <f>_xll.ohRangeRetrieveError(F16)</f>
        <v/>
      </c>
      <c r="H16" s="230"/>
      <c r="J16" s="192"/>
      <c r="K16" s="280" t="s">
        <v>48</v>
      </c>
      <c r="L16" s="280" t="s">
        <v>79</v>
      </c>
      <c r="M16" s="280" t="s">
        <v>67</v>
      </c>
      <c r="N16" s="281" t="str">
        <f t="shared" si="2"/>
        <v>EURAB3E9Y</v>
      </c>
      <c r="O16" s="281" t="str">
        <v>EURAB3E9Y=ICAP</v>
      </c>
      <c r="P16" s="247">
        <v>0.58600000000000008</v>
      </c>
      <c r="Q16" s="247">
        <v>0.63600000000000001</v>
      </c>
      <c r="R16" s="247">
        <f t="shared" si="3"/>
        <v>0.61099999999999999</v>
      </c>
      <c r="S16" s="247">
        <f t="shared" si="4"/>
        <v>4.9999999999999822E-2</v>
      </c>
      <c r="T16" s="279"/>
      <c r="U16" s="141">
        <v>0.69199999999999995</v>
      </c>
      <c r="V16" s="279"/>
      <c r="W16" s="247">
        <v>0.61099999999999999</v>
      </c>
      <c r="X16" s="284">
        <f>_xll.qlSimpleQuoteSetValue(F16,W16/100,Trigger)</f>
        <v>0</v>
      </c>
      <c r="Y16" s="193"/>
    </row>
    <row r="17" spans="1:25" ht="11.25" customHeight="1" x14ac:dyDescent="0.2">
      <c r="A17" s="192"/>
      <c r="B17" s="139" t="str">
        <f t="shared" si="0"/>
        <v>10Y</v>
      </c>
      <c r="C17" s="264" t="str">
        <f t="shared" si="0"/>
        <v>AB</v>
      </c>
      <c r="D17" s="265" t="str">
        <f t="shared" si="0"/>
        <v>3E</v>
      </c>
      <c r="E17" s="266" t="str">
        <f t="shared" si="1"/>
        <v>EURAB3E10Y_LCHQuote</v>
      </c>
      <c r="F17" s="266" t="str">
        <f>_xll.qlSimpleQuote(Currency&amp;$C17&amp;$D17&amp;$B17&amp;QuoteSuffix,,RateTickValue,Permanent,Trigger,ObjectOverwrite)</f>
        <v>EURAB3E10Y_LCHQuote#0003</v>
      </c>
      <c r="G17" s="267" t="str">
        <f>_xll.ohRangeRetrieveError(F17)</f>
        <v/>
      </c>
      <c r="H17" s="230"/>
      <c r="J17" s="192"/>
      <c r="K17" s="280" t="s">
        <v>47</v>
      </c>
      <c r="L17" s="280" t="s">
        <v>79</v>
      </c>
      <c r="M17" s="280" t="s">
        <v>67</v>
      </c>
      <c r="N17" s="281" t="str">
        <f t="shared" si="2"/>
        <v>EURAB3E10Y</v>
      </c>
      <c r="O17" s="281" t="str">
        <v>EURAB3E10Y=ICAP</v>
      </c>
      <c r="P17" s="247">
        <v>0.70799999999999996</v>
      </c>
      <c r="Q17" s="247">
        <v>0.75800000000000001</v>
      </c>
      <c r="R17" s="247">
        <f t="shared" si="3"/>
        <v>0.73299999999999998</v>
      </c>
      <c r="S17" s="247">
        <f t="shared" si="4"/>
        <v>5.0000000000000044E-2</v>
      </c>
      <c r="T17" s="279"/>
      <c r="U17" s="141">
        <v>0.81200000000000006</v>
      </c>
      <c r="V17" s="279"/>
      <c r="W17" s="247">
        <v>0.73299999999999998</v>
      </c>
      <c r="X17" s="284">
        <f>_xll.qlSimpleQuoteSetValue(F17,W17/100,Trigger)</f>
        <v>0</v>
      </c>
      <c r="Y17" s="193"/>
    </row>
    <row r="18" spans="1:25" ht="11.25" customHeight="1" x14ac:dyDescent="0.2">
      <c r="A18" s="192"/>
      <c r="B18" s="139" t="str">
        <f t="shared" si="0"/>
        <v>11Y</v>
      </c>
      <c r="C18" s="264" t="str">
        <f t="shared" si="0"/>
        <v>AB</v>
      </c>
      <c r="D18" s="265" t="str">
        <f t="shared" si="0"/>
        <v>3E</v>
      </c>
      <c r="E18" s="266" t="str">
        <f t="shared" si="1"/>
        <v>EURAB3E11Y_LCHQuote</v>
      </c>
      <c r="F18" s="266" t="str">
        <f>_xll.qlSimpleQuote(Currency&amp;$C18&amp;$D18&amp;$B18&amp;QuoteSuffix,,RateTickValue,Permanent,Trigger,ObjectOverwrite)</f>
        <v>EURAB3E11Y_LCHQuote#0003</v>
      </c>
      <c r="G18" s="267" t="str">
        <f>_xll.ohRangeRetrieveError(F18)</f>
        <v/>
      </c>
      <c r="H18" s="230"/>
      <c r="J18" s="192"/>
      <c r="K18" s="280" t="s">
        <v>46</v>
      </c>
      <c r="L18" s="280" t="s">
        <v>79</v>
      </c>
      <c r="M18" s="280" t="s">
        <v>67</v>
      </c>
      <c r="N18" s="281" t="str">
        <f t="shared" si="2"/>
        <v>EURAB3E11Y</v>
      </c>
      <c r="O18" s="281" t="str">
        <v>EURAB3E11Y=ICAP</v>
      </c>
      <c r="P18" s="247">
        <v>0.81799999999999995</v>
      </c>
      <c r="Q18" s="247">
        <v>0.86799999999999999</v>
      </c>
      <c r="R18" s="247">
        <f t="shared" si="3"/>
        <v>0.84299999999999997</v>
      </c>
      <c r="S18" s="247">
        <f t="shared" si="4"/>
        <v>5.0000000000000044E-2</v>
      </c>
      <c r="T18" s="279"/>
      <c r="U18" s="141">
        <v>0.92300000000000004</v>
      </c>
      <c r="V18" s="279"/>
      <c r="W18" s="247">
        <v>0.84299999999999997</v>
      </c>
      <c r="X18" s="284">
        <f>_xll.qlSimpleQuoteSetValue(F18,W18/100,Trigger)</f>
        <v>0</v>
      </c>
      <c r="Y18" s="193"/>
    </row>
    <row r="19" spans="1:25" ht="11.25" customHeight="1" x14ac:dyDescent="0.2">
      <c r="A19" s="192"/>
      <c r="B19" s="139" t="str">
        <f t="shared" si="0"/>
        <v>12Y</v>
      </c>
      <c r="C19" s="264" t="str">
        <f t="shared" si="0"/>
        <v>AB</v>
      </c>
      <c r="D19" s="265" t="str">
        <f t="shared" si="0"/>
        <v>3E</v>
      </c>
      <c r="E19" s="266" t="str">
        <f t="shared" si="1"/>
        <v>EURAB3E12Y_LCHQuote</v>
      </c>
      <c r="F19" s="266" t="str">
        <f>_xll.qlSimpleQuote(Currency&amp;$C19&amp;$D19&amp;$B19&amp;QuoteSuffix,,RateTickValue,Permanent,Trigger,ObjectOverwrite)</f>
        <v>EURAB3E12Y_LCHQuote#0003</v>
      </c>
      <c r="G19" s="267" t="str">
        <f>_xll.ohRangeRetrieveError(F19)</f>
        <v/>
      </c>
      <c r="H19" s="230"/>
      <c r="J19" s="192"/>
      <c r="K19" s="280" t="s">
        <v>45</v>
      </c>
      <c r="L19" s="280" t="s">
        <v>79</v>
      </c>
      <c r="M19" s="280" t="s">
        <v>67</v>
      </c>
      <c r="N19" s="281" t="str">
        <f t="shared" si="2"/>
        <v>EURAB3E12Y</v>
      </c>
      <c r="O19" s="281" t="str">
        <v>EURAB3E12Y=ICAP</v>
      </c>
      <c r="P19" s="247">
        <v>0.91600000000000004</v>
      </c>
      <c r="Q19" s="247">
        <v>0.96599999999999997</v>
      </c>
      <c r="R19" s="247">
        <f t="shared" si="3"/>
        <v>0.94100000000000006</v>
      </c>
      <c r="S19" s="247">
        <f t="shared" si="4"/>
        <v>5.0000000000000044E-2</v>
      </c>
      <c r="T19" s="279"/>
      <c r="U19" s="141">
        <v>1.0210000000000001</v>
      </c>
      <c r="V19" s="279"/>
      <c r="W19" s="247">
        <v>0.94100000000000006</v>
      </c>
      <c r="X19" s="284">
        <f>_xll.qlSimpleQuoteSetValue(F19,W19/100,Trigger)</f>
        <v>0</v>
      </c>
      <c r="Y19" s="193"/>
    </row>
    <row r="20" spans="1:25" ht="11.25" customHeight="1" x14ac:dyDescent="0.2">
      <c r="A20" s="192"/>
      <c r="B20" s="139" t="str">
        <f t="shared" si="0"/>
        <v>13Y</v>
      </c>
      <c r="C20" s="264" t="str">
        <f t="shared" si="0"/>
        <v>AB</v>
      </c>
      <c r="D20" s="265" t="str">
        <f t="shared" si="0"/>
        <v>3E</v>
      </c>
      <c r="E20" s="266" t="str">
        <f t="shared" si="1"/>
        <v>EURAB3E13Y_LCHQuote</v>
      </c>
      <c r="F20" s="266" t="str">
        <f>_xll.qlSimpleQuote(Currency&amp;$C20&amp;$D20&amp;$B20&amp;QuoteSuffix,,RateTickValue,Permanent,Trigger,ObjectOverwrite)</f>
        <v>EURAB3E13Y_LCHQuote#0003</v>
      </c>
      <c r="G20" s="267" t="str">
        <f>_xll.ohRangeRetrieveError(F20)</f>
        <v/>
      </c>
      <c r="H20" s="230"/>
      <c r="J20" s="192"/>
      <c r="K20" s="280" t="s">
        <v>44</v>
      </c>
      <c r="L20" s="280" t="s">
        <v>79</v>
      </c>
      <c r="M20" s="280" t="s">
        <v>67</v>
      </c>
      <c r="N20" s="281" t="str">
        <f t="shared" si="2"/>
        <v>EURAB3E13Y</v>
      </c>
      <c r="O20" s="281" t="str">
        <v>EURAB3E13Y=ICAP</v>
      </c>
      <c r="P20" s="247" t="s">
        <v>127</v>
      </c>
      <c r="Q20" s="247" t="s">
        <v>127</v>
      </c>
      <c r="R20" s="247" t="e">
        <f t="shared" si="3"/>
        <v>#NUM!</v>
      </c>
      <c r="S20" s="247" t="e">
        <f t="shared" si="4"/>
        <v>#NUM!</v>
      </c>
      <c r="T20" s="279"/>
      <c r="U20" s="141" t="e">
        <v>#NUM!</v>
      </c>
      <c r="V20" s="279"/>
      <c r="W20" s="247" t="e">
        <v>#NUM!</v>
      </c>
      <c r="X20" s="284">
        <f>_xll.qlSimpleQuoteSetValue(F20,W20/100,Trigger)</f>
        <v>0</v>
      </c>
      <c r="Y20" s="193"/>
    </row>
    <row r="21" spans="1:25" ht="11.25" customHeight="1" x14ac:dyDescent="0.2">
      <c r="A21" s="192"/>
      <c r="B21" s="139" t="str">
        <f t="shared" si="0"/>
        <v>14Y</v>
      </c>
      <c r="C21" s="264" t="str">
        <f t="shared" si="0"/>
        <v>AB</v>
      </c>
      <c r="D21" s="265" t="str">
        <f t="shared" si="0"/>
        <v>3E</v>
      </c>
      <c r="E21" s="266" t="str">
        <f t="shared" si="1"/>
        <v>EURAB3E14Y_LCHQuote</v>
      </c>
      <c r="F21" s="266" t="str">
        <f>_xll.qlSimpleQuote(Currency&amp;$C21&amp;$D21&amp;$B21&amp;QuoteSuffix,,RateTickValue,Permanent,Trigger,ObjectOverwrite)</f>
        <v>EURAB3E14Y_LCHQuote#0003</v>
      </c>
      <c r="G21" s="267" t="str">
        <f>_xll.ohRangeRetrieveError(F21)</f>
        <v/>
      </c>
      <c r="H21" s="230"/>
      <c r="J21" s="192"/>
      <c r="K21" s="280" t="s">
        <v>43</v>
      </c>
      <c r="L21" s="280" t="s">
        <v>79</v>
      </c>
      <c r="M21" s="280" t="s">
        <v>67</v>
      </c>
      <c r="N21" s="281" t="str">
        <f t="shared" si="2"/>
        <v>EURAB3E14Y</v>
      </c>
      <c r="O21" s="281" t="str">
        <v>EURAB3E14Y=ICAP</v>
      </c>
      <c r="P21" s="247" t="s">
        <v>127</v>
      </c>
      <c r="Q21" s="247" t="s">
        <v>127</v>
      </c>
      <c r="R21" s="247" t="e">
        <f t="shared" si="3"/>
        <v>#NUM!</v>
      </c>
      <c r="S21" s="247" t="e">
        <f t="shared" si="4"/>
        <v>#NUM!</v>
      </c>
      <c r="T21" s="279"/>
      <c r="U21" s="141" t="e">
        <v>#NUM!</v>
      </c>
      <c r="V21" s="279"/>
      <c r="W21" s="247" t="e">
        <v>#NUM!</v>
      </c>
      <c r="X21" s="284">
        <f>_xll.qlSimpleQuoteSetValue(F21,W21/100,Trigger)</f>
        <v>0</v>
      </c>
      <c r="Y21" s="193"/>
    </row>
    <row r="22" spans="1:25" ht="11.25" customHeight="1" x14ac:dyDescent="0.2">
      <c r="A22" s="192"/>
      <c r="B22" s="139" t="str">
        <f t="shared" si="0"/>
        <v>15Y</v>
      </c>
      <c r="C22" s="264" t="str">
        <f t="shared" si="0"/>
        <v>AB</v>
      </c>
      <c r="D22" s="265" t="str">
        <f t="shared" si="0"/>
        <v>3E</v>
      </c>
      <c r="E22" s="266" t="str">
        <f t="shared" si="1"/>
        <v>EURAB3E15Y_LCHQuote</v>
      </c>
      <c r="F22" s="266" t="str">
        <f>_xll.qlSimpleQuote(Currency&amp;$C22&amp;$D22&amp;$B22&amp;QuoteSuffix,,RateTickValue,Permanent,Trigger,ObjectOverwrite)</f>
        <v>EURAB3E15Y_LCHQuote#0003</v>
      </c>
      <c r="G22" s="267" t="str">
        <f>_xll.ohRangeRetrieveError(F22)</f>
        <v/>
      </c>
      <c r="H22" s="230"/>
      <c r="J22" s="192"/>
      <c r="K22" s="280" t="s">
        <v>42</v>
      </c>
      <c r="L22" s="280" t="s">
        <v>79</v>
      </c>
      <c r="M22" s="280" t="s">
        <v>67</v>
      </c>
      <c r="N22" s="281" t="str">
        <f t="shared" si="2"/>
        <v>EURAB3E15Y</v>
      </c>
      <c r="O22" s="281" t="str">
        <v>EURAB3E15Y=ICAP</v>
      </c>
      <c r="P22" s="247">
        <v>1.137</v>
      </c>
      <c r="Q22" s="247">
        <v>1.1870000000000001</v>
      </c>
      <c r="R22" s="247">
        <f t="shared" si="3"/>
        <v>1.1619999999999999</v>
      </c>
      <c r="S22" s="247">
        <f t="shared" si="4"/>
        <v>4.9999999999999822E-2</v>
      </c>
      <c r="T22" s="279"/>
      <c r="U22" s="141">
        <v>1.2440000000000002</v>
      </c>
      <c r="V22" s="279"/>
      <c r="W22" s="247">
        <v>1.1619999999999999</v>
      </c>
      <c r="X22" s="284">
        <f>_xll.qlSimpleQuoteSetValue(F22,W22/100,Trigger)</f>
        <v>0</v>
      </c>
      <c r="Y22" s="193"/>
    </row>
    <row r="23" spans="1:25" ht="11.25" customHeight="1" x14ac:dyDescent="0.2">
      <c r="A23" s="192"/>
      <c r="B23" s="139" t="str">
        <f t="shared" si="0"/>
        <v>16Y</v>
      </c>
      <c r="C23" s="264" t="str">
        <f t="shared" si="0"/>
        <v>AB</v>
      </c>
      <c r="D23" s="265" t="str">
        <f t="shared" si="0"/>
        <v>3E</v>
      </c>
      <c r="E23" s="266" t="str">
        <f t="shared" si="1"/>
        <v>EURAB3E16Y_LCHQuote</v>
      </c>
      <c r="F23" s="266" t="str">
        <f>_xll.qlSimpleQuote(Currency&amp;$C23&amp;$D23&amp;$B23&amp;QuoteSuffix,,RateTickValue,Permanent,Trigger,ObjectOverwrite)</f>
        <v>EURAB3E16Y_LCHQuote#0003</v>
      </c>
      <c r="G23" s="267" t="str">
        <f>_xll.ohRangeRetrieveError(F23)</f>
        <v/>
      </c>
      <c r="H23" s="230"/>
      <c r="J23" s="192"/>
      <c r="K23" s="280" t="s">
        <v>41</v>
      </c>
      <c r="L23" s="280" t="s">
        <v>79</v>
      </c>
      <c r="M23" s="280" t="s">
        <v>67</v>
      </c>
      <c r="N23" s="281" t="str">
        <f t="shared" si="2"/>
        <v>EURAB3E16Y</v>
      </c>
      <c r="O23" s="281" t="str">
        <v>EURAB3E16Y=ICAP</v>
      </c>
      <c r="P23" s="247" t="s">
        <v>127</v>
      </c>
      <c r="Q23" s="247" t="s">
        <v>127</v>
      </c>
      <c r="R23" s="247" t="e">
        <f t="shared" si="3"/>
        <v>#NUM!</v>
      </c>
      <c r="S23" s="247" t="e">
        <f t="shared" si="4"/>
        <v>#NUM!</v>
      </c>
      <c r="T23" s="279"/>
      <c r="U23" s="141" t="e">
        <v>#NUM!</v>
      </c>
      <c r="V23" s="279"/>
      <c r="W23" s="247" t="e">
        <v>#NUM!</v>
      </c>
      <c r="X23" s="284">
        <f>_xll.qlSimpleQuoteSetValue(F23,W23/100,Trigger)</f>
        <v>0</v>
      </c>
      <c r="Y23" s="193"/>
    </row>
    <row r="24" spans="1:25" ht="11.25" customHeight="1" x14ac:dyDescent="0.2">
      <c r="A24" s="192"/>
      <c r="B24" s="139" t="str">
        <f t="shared" si="0"/>
        <v>17Y</v>
      </c>
      <c r="C24" s="264" t="str">
        <f t="shared" si="0"/>
        <v>AB</v>
      </c>
      <c r="D24" s="265" t="str">
        <f t="shared" si="0"/>
        <v>3E</v>
      </c>
      <c r="E24" s="266" t="str">
        <f t="shared" si="1"/>
        <v>EURAB3E17Y_LCHQuote</v>
      </c>
      <c r="F24" s="266" t="str">
        <f>_xll.qlSimpleQuote(Currency&amp;$C24&amp;$D24&amp;$B24&amp;QuoteSuffix,,RateTickValue,Permanent,Trigger,ObjectOverwrite)</f>
        <v>EURAB3E17Y_LCHQuote#0003</v>
      </c>
      <c r="G24" s="267" t="str">
        <f>_xll.ohRangeRetrieveError(F24)</f>
        <v/>
      </c>
      <c r="H24" s="230"/>
      <c r="J24" s="192"/>
      <c r="K24" s="280" t="s">
        <v>40</v>
      </c>
      <c r="L24" s="280" t="s">
        <v>79</v>
      </c>
      <c r="M24" s="280" t="s">
        <v>67</v>
      </c>
      <c r="N24" s="281" t="str">
        <f t="shared" si="2"/>
        <v>EURAB3E17Y</v>
      </c>
      <c r="O24" s="281" t="str">
        <v>EURAB3E17Y=ICAP</v>
      </c>
      <c r="P24" s="247" t="s">
        <v>127</v>
      </c>
      <c r="Q24" s="247" t="s">
        <v>127</v>
      </c>
      <c r="R24" s="247" t="e">
        <f t="shared" si="3"/>
        <v>#NUM!</v>
      </c>
      <c r="S24" s="247" t="e">
        <f t="shared" si="4"/>
        <v>#NUM!</v>
      </c>
      <c r="T24" s="279"/>
      <c r="U24" s="141" t="e">
        <v>#NUM!</v>
      </c>
      <c r="V24" s="279"/>
      <c r="W24" s="247" t="e">
        <v>#NUM!</v>
      </c>
      <c r="X24" s="284">
        <f>_xll.qlSimpleQuoteSetValue(F24,W24/100,Trigger)</f>
        <v>0</v>
      </c>
      <c r="Y24" s="193"/>
    </row>
    <row r="25" spans="1:25" ht="11.25" customHeight="1" x14ac:dyDescent="0.2">
      <c r="A25" s="192"/>
      <c r="B25" s="139" t="str">
        <f t="shared" si="0"/>
        <v>18Y</v>
      </c>
      <c r="C25" s="264" t="str">
        <f t="shared" si="0"/>
        <v>AB</v>
      </c>
      <c r="D25" s="265" t="str">
        <f t="shared" si="0"/>
        <v>3E</v>
      </c>
      <c r="E25" s="266" t="str">
        <f t="shared" si="1"/>
        <v>EURAB3E18Y_LCHQuote</v>
      </c>
      <c r="F25" s="266" t="str">
        <f>_xll.qlSimpleQuote(Currency&amp;$C25&amp;$D25&amp;$B25&amp;QuoteSuffix,,RateTickValue,Permanent,Trigger,ObjectOverwrite)</f>
        <v>EURAB3E18Y_LCHQuote#0003</v>
      </c>
      <c r="G25" s="267" t="str">
        <f>_xll.ohRangeRetrieveError(F25)</f>
        <v/>
      </c>
      <c r="H25" s="230"/>
      <c r="J25" s="192"/>
      <c r="K25" s="280" t="s">
        <v>39</v>
      </c>
      <c r="L25" s="280" t="s">
        <v>79</v>
      </c>
      <c r="M25" s="280" t="s">
        <v>67</v>
      </c>
      <c r="N25" s="281" t="str">
        <f t="shared" si="2"/>
        <v>EURAB3E18Y</v>
      </c>
      <c r="O25" s="281" t="str">
        <v>EURAB3E18Y=ICAP</v>
      </c>
      <c r="P25" s="247" t="s">
        <v>127</v>
      </c>
      <c r="Q25" s="247" t="s">
        <v>127</v>
      </c>
      <c r="R25" s="247" t="e">
        <f t="shared" si="3"/>
        <v>#NUM!</v>
      </c>
      <c r="S25" s="247" t="e">
        <f t="shared" si="4"/>
        <v>#NUM!</v>
      </c>
      <c r="T25" s="279"/>
      <c r="U25" s="141" t="e">
        <v>#NUM!</v>
      </c>
      <c r="V25" s="279"/>
      <c r="W25" s="247" t="e">
        <v>#NUM!</v>
      </c>
      <c r="X25" s="284">
        <f>_xll.qlSimpleQuoteSetValue(F25,W25/100,Trigger)</f>
        <v>0</v>
      </c>
      <c r="Y25" s="193"/>
    </row>
    <row r="26" spans="1:25" ht="11.25" customHeight="1" x14ac:dyDescent="0.2">
      <c r="A26" s="192"/>
      <c r="B26" s="139" t="str">
        <f t="shared" si="0"/>
        <v>19Y</v>
      </c>
      <c r="C26" s="264" t="str">
        <f t="shared" si="0"/>
        <v>AB</v>
      </c>
      <c r="D26" s="265" t="str">
        <f t="shared" si="0"/>
        <v>3E</v>
      </c>
      <c r="E26" s="266" t="str">
        <f t="shared" si="1"/>
        <v>EURAB3E19Y_LCHQuote</v>
      </c>
      <c r="F26" s="266" t="str">
        <f>_xll.qlSimpleQuote(Currency&amp;$C26&amp;$D26&amp;$B26&amp;QuoteSuffix,,RateTickValue,Permanent,Trigger,ObjectOverwrite)</f>
        <v>EURAB3E19Y_LCHQuote#0003</v>
      </c>
      <c r="G26" s="267" t="str">
        <f>_xll.ohRangeRetrieveError(F26)</f>
        <v/>
      </c>
      <c r="H26" s="230"/>
      <c r="J26" s="192"/>
      <c r="K26" s="280" t="s">
        <v>38</v>
      </c>
      <c r="L26" s="280" t="s">
        <v>79</v>
      </c>
      <c r="M26" s="280" t="s">
        <v>67</v>
      </c>
      <c r="N26" s="281" t="str">
        <f t="shared" si="2"/>
        <v>EURAB3E19Y</v>
      </c>
      <c r="O26" s="281" t="str">
        <v>EURAB3E19Y=ICAP</v>
      </c>
      <c r="P26" s="247" t="s">
        <v>127</v>
      </c>
      <c r="Q26" s="247" t="s">
        <v>127</v>
      </c>
      <c r="R26" s="247" t="e">
        <f t="shared" si="3"/>
        <v>#NUM!</v>
      </c>
      <c r="S26" s="247" t="e">
        <f t="shared" si="4"/>
        <v>#NUM!</v>
      </c>
      <c r="T26" s="279"/>
      <c r="U26" s="141" t="e">
        <v>#NUM!</v>
      </c>
      <c r="V26" s="279"/>
      <c r="W26" s="247" t="e">
        <v>#NUM!</v>
      </c>
      <c r="X26" s="284">
        <f>_xll.qlSimpleQuoteSetValue(F26,W26/100,Trigger)</f>
        <v>0</v>
      </c>
      <c r="Y26" s="193"/>
    </row>
    <row r="27" spans="1:25" ht="11.25" customHeight="1" x14ac:dyDescent="0.2">
      <c r="A27" s="192"/>
      <c r="B27" s="139" t="str">
        <f t="shared" si="0"/>
        <v>20Y</v>
      </c>
      <c r="C27" s="264" t="str">
        <f t="shared" si="0"/>
        <v>AB</v>
      </c>
      <c r="D27" s="265" t="str">
        <f t="shared" si="0"/>
        <v>3E</v>
      </c>
      <c r="E27" s="266" t="str">
        <f t="shared" si="1"/>
        <v>EURAB3E20Y_LCHQuote</v>
      </c>
      <c r="F27" s="266" t="str">
        <f>_xll.qlSimpleQuote(Currency&amp;$C27&amp;$D27&amp;$B27&amp;QuoteSuffix,,RateTickValue,Permanent,Trigger,ObjectOverwrite)</f>
        <v>EURAB3E20Y_LCHQuote#0003</v>
      </c>
      <c r="G27" s="267" t="str">
        <f>_xll.ohRangeRetrieveError(F27)</f>
        <v/>
      </c>
      <c r="H27" s="230"/>
      <c r="J27" s="192"/>
      <c r="K27" s="280" t="s">
        <v>37</v>
      </c>
      <c r="L27" s="280" t="s">
        <v>79</v>
      </c>
      <c r="M27" s="280" t="s">
        <v>67</v>
      </c>
      <c r="N27" s="281" t="str">
        <f t="shared" si="2"/>
        <v>EURAB3E20Y</v>
      </c>
      <c r="O27" s="281" t="str">
        <v>EURAB3E20Y=ICAP</v>
      </c>
      <c r="P27" s="247">
        <v>1.333</v>
      </c>
      <c r="Q27" s="247">
        <v>1.383</v>
      </c>
      <c r="R27" s="247">
        <f t="shared" si="3"/>
        <v>1.3580000000000001</v>
      </c>
      <c r="S27" s="247">
        <f t="shared" si="4"/>
        <v>5.0000000000000266E-2</v>
      </c>
      <c r="T27" s="279"/>
      <c r="U27" s="141">
        <v>1.4430000000000001</v>
      </c>
      <c r="V27" s="279"/>
      <c r="W27" s="247">
        <v>1.3580000000000001</v>
      </c>
      <c r="X27" s="284">
        <f>_xll.qlSimpleQuoteSetValue(F27,W27/100,Trigger)</f>
        <v>0</v>
      </c>
      <c r="Y27" s="193"/>
    </row>
    <row r="28" spans="1:25" ht="11.25" customHeight="1" x14ac:dyDescent="0.2">
      <c r="A28" s="192"/>
      <c r="B28" s="139" t="str">
        <f t="shared" si="0"/>
        <v>21Y</v>
      </c>
      <c r="C28" s="264" t="str">
        <f t="shared" si="0"/>
        <v>AB</v>
      </c>
      <c r="D28" s="265" t="str">
        <f t="shared" si="0"/>
        <v>3E</v>
      </c>
      <c r="E28" s="266" t="str">
        <f t="shared" si="1"/>
        <v>EURAB3E21Y_LCHQuote</v>
      </c>
      <c r="F28" s="266" t="str">
        <f>_xll.qlSimpleQuote(Currency&amp;$C28&amp;$D28&amp;$B28&amp;QuoteSuffix,,RateTickValue,Permanent,Trigger,ObjectOverwrite)</f>
        <v>EURAB3E21Y_LCHQuote#0003</v>
      </c>
      <c r="G28" s="267" t="str">
        <f>_xll.ohRangeRetrieveError(F28)</f>
        <v/>
      </c>
      <c r="H28" s="230"/>
      <c r="J28" s="192"/>
      <c r="K28" s="280" t="s">
        <v>36</v>
      </c>
      <c r="L28" s="280" t="s">
        <v>79</v>
      </c>
      <c r="M28" s="280" t="s">
        <v>67</v>
      </c>
      <c r="N28" s="281" t="str">
        <f t="shared" si="2"/>
        <v>EURAB3E21Y</v>
      </c>
      <c r="O28" s="281" t="str">
        <v>EURAB3E21Y=ICAP</v>
      </c>
      <c r="P28" s="247" t="s">
        <v>127</v>
      </c>
      <c r="Q28" s="247" t="s">
        <v>127</v>
      </c>
      <c r="R28" s="247" t="e">
        <f t="shared" si="3"/>
        <v>#NUM!</v>
      </c>
      <c r="S28" s="247" t="e">
        <f t="shared" si="4"/>
        <v>#NUM!</v>
      </c>
      <c r="T28" s="279"/>
      <c r="U28" s="141" t="e">
        <v>#NUM!</v>
      </c>
      <c r="V28" s="279"/>
      <c r="W28" s="247" t="e">
        <v>#NUM!</v>
      </c>
      <c r="X28" s="284">
        <f>_xll.qlSimpleQuoteSetValue(F28,W28/100,Trigger)</f>
        <v>0</v>
      </c>
      <c r="Y28" s="193"/>
    </row>
    <row r="29" spans="1:25" ht="11.25" customHeight="1" x14ac:dyDescent="0.2">
      <c r="A29" s="192"/>
      <c r="B29" s="139" t="str">
        <f t="shared" si="0"/>
        <v>22Y</v>
      </c>
      <c r="C29" s="264" t="str">
        <f t="shared" si="0"/>
        <v>AB</v>
      </c>
      <c r="D29" s="265" t="str">
        <f t="shared" si="0"/>
        <v>3E</v>
      </c>
      <c r="E29" s="266" t="str">
        <f t="shared" si="1"/>
        <v>EURAB3E22Y_LCHQuote</v>
      </c>
      <c r="F29" s="266" t="str">
        <f>_xll.qlSimpleQuote(Currency&amp;$C29&amp;$D29&amp;$B29&amp;QuoteSuffix,,RateTickValue,Permanent,Trigger,ObjectOverwrite)</f>
        <v>EURAB3E22Y_LCHQuote#0003</v>
      </c>
      <c r="G29" s="267" t="str">
        <f>_xll.ohRangeRetrieveError(F29)</f>
        <v/>
      </c>
      <c r="H29" s="230"/>
      <c r="J29" s="192"/>
      <c r="K29" s="280" t="s">
        <v>35</v>
      </c>
      <c r="L29" s="280" t="s">
        <v>79</v>
      </c>
      <c r="M29" s="280" t="s">
        <v>67</v>
      </c>
      <c r="N29" s="281" t="str">
        <f t="shared" si="2"/>
        <v>EURAB3E22Y</v>
      </c>
      <c r="O29" s="281" t="str">
        <v>EURAB3E22Y=ICAP</v>
      </c>
      <c r="P29" s="247" t="s">
        <v>127</v>
      </c>
      <c r="Q29" s="247" t="s">
        <v>127</v>
      </c>
      <c r="R29" s="247" t="e">
        <f t="shared" si="3"/>
        <v>#NUM!</v>
      </c>
      <c r="S29" s="247" t="e">
        <f t="shared" si="4"/>
        <v>#NUM!</v>
      </c>
      <c r="T29" s="279"/>
      <c r="U29" s="141" t="e">
        <v>#NUM!</v>
      </c>
      <c r="V29" s="279"/>
      <c r="W29" s="247" t="e">
        <v>#NUM!</v>
      </c>
      <c r="X29" s="284">
        <f>_xll.qlSimpleQuoteSetValue(F29,W29/100,Trigger)</f>
        <v>0</v>
      </c>
      <c r="Y29" s="193"/>
    </row>
    <row r="30" spans="1:25" ht="11.25" customHeight="1" x14ac:dyDescent="0.2">
      <c r="A30" s="192"/>
      <c r="B30" s="139" t="str">
        <f t="shared" si="0"/>
        <v>23Y</v>
      </c>
      <c r="C30" s="264" t="str">
        <f t="shared" si="0"/>
        <v>AB</v>
      </c>
      <c r="D30" s="265" t="str">
        <f t="shared" si="0"/>
        <v>3E</v>
      </c>
      <c r="E30" s="266" t="str">
        <f t="shared" si="1"/>
        <v>EURAB3E23Y_LCHQuote</v>
      </c>
      <c r="F30" s="266" t="str">
        <f>_xll.qlSimpleQuote(Currency&amp;$C30&amp;$D30&amp;$B30&amp;QuoteSuffix,,RateTickValue,Permanent,Trigger,ObjectOverwrite)</f>
        <v>EURAB3E23Y_LCHQuote#0003</v>
      </c>
      <c r="G30" s="267" t="str">
        <f>_xll.ohRangeRetrieveError(F30)</f>
        <v/>
      </c>
      <c r="H30" s="230"/>
      <c r="J30" s="192"/>
      <c r="K30" s="280" t="s">
        <v>34</v>
      </c>
      <c r="L30" s="280" t="s">
        <v>79</v>
      </c>
      <c r="M30" s="280" t="s">
        <v>67</v>
      </c>
      <c r="N30" s="281" t="str">
        <f t="shared" si="2"/>
        <v>EURAB3E23Y</v>
      </c>
      <c r="O30" s="281" t="str">
        <v>EURAB3E23Y=ICAP</v>
      </c>
      <c r="P30" s="247" t="s">
        <v>127</v>
      </c>
      <c r="Q30" s="247" t="s">
        <v>127</v>
      </c>
      <c r="R30" s="247" t="e">
        <f t="shared" si="3"/>
        <v>#NUM!</v>
      </c>
      <c r="S30" s="247" t="e">
        <f t="shared" si="4"/>
        <v>#NUM!</v>
      </c>
      <c r="T30" s="279"/>
      <c r="U30" s="141" t="e">
        <v>#NUM!</v>
      </c>
      <c r="V30" s="279"/>
      <c r="W30" s="247" t="e">
        <v>#NUM!</v>
      </c>
      <c r="X30" s="284">
        <f>_xll.qlSimpleQuoteSetValue(F30,W30/100,Trigger)</f>
        <v>0</v>
      </c>
      <c r="Y30" s="193"/>
    </row>
    <row r="31" spans="1:25" ht="11.25" customHeight="1" x14ac:dyDescent="0.2">
      <c r="A31" s="192"/>
      <c r="B31" s="139" t="str">
        <f t="shared" si="0"/>
        <v>24Y</v>
      </c>
      <c r="C31" s="264" t="str">
        <f t="shared" si="0"/>
        <v>AB</v>
      </c>
      <c r="D31" s="265" t="str">
        <f t="shared" si="0"/>
        <v>3E</v>
      </c>
      <c r="E31" s="266" t="str">
        <f t="shared" si="1"/>
        <v>EURAB3E24Y_LCHQuote</v>
      </c>
      <c r="F31" s="266" t="str">
        <f>_xll.qlSimpleQuote(Currency&amp;$C31&amp;$D31&amp;$B31&amp;QuoteSuffix,,RateTickValue,Permanent,Trigger,ObjectOverwrite)</f>
        <v>EURAB3E24Y_LCHQuote#0003</v>
      </c>
      <c r="G31" s="267" t="str">
        <f>_xll.ohRangeRetrieveError(F31)</f>
        <v/>
      </c>
      <c r="H31" s="230"/>
      <c r="J31" s="192"/>
      <c r="K31" s="280" t="s">
        <v>33</v>
      </c>
      <c r="L31" s="280" t="s">
        <v>79</v>
      </c>
      <c r="M31" s="280" t="s">
        <v>67</v>
      </c>
      <c r="N31" s="281" t="str">
        <f t="shared" si="2"/>
        <v>EURAB3E24Y</v>
      </c>
      <c r="O31" s="281" t="str">
        <v>EURAB3E24Y=ICAP</v>
      </c>
      <c r="P31" s="247" t="s">
        <v>127</v>
      </c>
      <c r="Q31" s="247" t="s">
        <v>127</v>
      </c>
      <c r="R31" s="247" t="e">
        <f t="shared" si="3"/>
        <v>#NUM!</v>
      </c>
      <c r="S31" s="247" t="e">
        <f t="shared" si="4"/>
        <v>#NUM!</v>
      </c>
      <c r="T31" s="279"/>
      <c r="U31" s="141" t="e">
        <v>#NUM!</v>
      </c>
      <c r="V31" s="279"/>
      <c r="W31" s="247" t="e">
        <v>#NUM!</v>
      </c>
      <c r="X31" s="284">
        <f>_xll.qlSimpleQuoteSetValue(F31,W31/100,Trigger)</f>
        <v>0</v>
      </c>
      <c r="Y31" s="193"/>
    </row>
    <row r="32" spans="1:25" ht="11.25" customHeight="1" x14ac:dyDescent="0.2">
      <c r="A32" s="192"/>
      <c r="B32" s="139" t="str">
        <f t="shared" si="0"/>
        <v>25Y</v>
      </c>
      <c r="C32" s="264" t="str">
        <f t="shared" si="0"/>
        <v>AB</v>
      </c>
      <c r="D32" s="265" t="str">
        <f t="shared" si="0"/>
        <v>3E</v>
      </c>
      <c r="E32" s="266" t="str">
        <f t="shared" si="1"/>
        <v>EURAB3E25Y_LCHQuote</v>
      </c>
      <c r="F32" s="266" t="str">
        <f>_xll.qlSimpleQuote(Currency&amp;$C32&amp;$D32&amp;$B32&amp;QuoteSuffix,,RateTickValue,Permanent,Trigger,ObjectOverwrite)</f>
        <v>EURAB3E25Y_LCHQuote#0003</v>
      </c>
      <c r="G32" s="267" t="str">
        <f>_xll.ohRangeRetrieveError(F32)</f>
        <v/>
      </c>
      <c r="H32" s="230"/>
      <c r="J32" s="192"/>
      <c r="K32" s="280" t="s">
        <v>32</v>
      </c>
      <c r="L32" s="280" t="s">
        <v>79</v>
      </c>
      <c r="M32" s="280" t="s">
        <v>67</v>
      </c>
      <c r="N32" s="281" t="str">
        <f t="shared" si="2"/>
        <v>EURAB3E25Y</v>
      </c>
      <c r="O32" s="281" t="str">
        <v>EURAB3E25Y=ICAP</v>
      </c>
      <c r="P32" s="247">
        <v>1.3879999999999999</v>
      </c>
      <c r="Q32" s="247">
        <v>1.4379999999999999</v>
      </c>
      <c r="R32" s="247">
        <f t="shared" si="3"/>
        <v>1.4129999999999998</v>
      </c>
      <c r="S32" s="247">
        <f t="shared" si="4"/>
        <v>4.9999999999999822E-2</v>
      </c>
      <c r="T32" s="279"/>
      <c r="U32" s="141">
        <v>1.5049999999999999</v>
      </c>
      <c r="V32" s="279"/>
      <c r="W32" s="247">
        <v>1.4129999999999998</v>
      </c>
      <c r="X32" s="284">
        <f>_xll.qlSimpleQuoteSetValue(F32,W32/100,Trigger)</f>
        <v>0</v>
      </c>
      <c r="Y32" s="193"/>
    </row>
    <row r="33" spans="1:31" ht="11.25" customHeight="1" x14ac:dyDescent="0.2">
      <c r="A33" s="192"/>
      <c r="B33" s="139" t="str">
        <f t="shared" si="0"/>
        <v>26Y</v>
      </c>
      <c r="C33" s="264" t="str">
        <f t="shared" si="0"/>
        <v>AB</v>
      </c>
      <c r="D33" s="265" t="str">
        <f t="shared" si="0"/>
        <v>3E</v>
      </c>
      <c r="E33" s="266" t="str">
        <f t="shared" si="1"/>
        <v>EURAB3E26Y_LCHQuote</v>
      </c>
      <c r="F33" s="266" t="str">
        <f>_xll.qlSimpleQuote(Currency&amp;$C33&amp;$D33&amp;$B33&amp;QuoteSuffix,,RateTickValue,Permanent,Trigger,ObjectOverwrite)</f>
        <v>EURAB3E26Y_LCHQuote#0003</v>
      </c>
      <c r="G33" s="267" t="str">
        <f>_xll.ohRangeRetrieveError(F33)</f>
        <v/>
      </c>
      <c r="H33" s="230"/>
      <c r="J33" s="192"/>
      <c r="K33" s="280" t="s">
        <v>31</v>
      </c>
      <c r="L33" s="280" t="s">
        <v>79</v>
      </c>
      <c r="M33" s="280" t="s">
        <v>67</v>
      </c>
      <c r="N33" s="281" t="str">
        <f t="shared" si="2"/>
        <v>EURAB3E26Y</v>
      </c>
      <c r="O33" s="281" t="str">
        <v>EURAB3E26Y=ICAP</v>
      </c>
      <c r="P33" s="247" t="s">
        <v>127</v>
      </c>
      <c r="Q33" s="247" t="s">
        <v>127</v>
      </c>
      <c r="R33" s="247" t="e">
        <f t="shared" si="3"/>
        <v>#NUM!</v>
      </c>
      <c r="S33" s="247" t="e">
        <f t="shared" si="4"/>
        <v>#NUM!</v>
      </c>
      <c r="T33" s="279"/>
      <c r="U33" s="141" t="e">
        <v>#NUM!</v>
      </c>
      <c r="V33" s="279"/>
      <c r="W33" s="247" t="e">
        <v>#NUM!</v>
      </c>
      <c r="X33" s="284">
        <f>_xll.qlSimpleQuoteSetValue(F33,W33/100,Trigger)</f>
        <v>0</v>
      </c>
      <c r="Y33" s="193"/>
    </row>
    <row r="34" spans="1:31" ht="11.25" customHeight="1" x14ac:dyDescent="0.2">
      <c r="A34" s="192"/>
      <c r="B34" s="139" t="str">
        <f t="shared" si="0"/>
        <v>27Y</v>
      </c>
      <c r="C34" s="264" t="str">
        <f t="shared" si="0"/>
        <v>AB</v>
      </c>
      <c r="D34" s="265" t="str">
        <f t="shared" si="0"/>
        <v>3E</v>
      </c>
      <c r="E34" s="266" t="str">
        <f t="shared" si="1"/>
        <v>EURAB3E27Y_LCHQuote</v>
      </c>
      <c r="F34" s="266" t="str">
        <f>_xll.qlSimpleQuote(Currency&amp;$C34&amp;$D34&amp;$B34&amp;QuoteSuffix,,RateTickValue,Permanent,Trigger,ObjectOverwrite)</f>
        <v>EURAB3E27Y_LCHQuote#0003</v>
      </c>
      <c r="G34" s="267" t="str">
        <f>_xll.ohRangeRetrieveError(F34)</f>
        <v/>
      </c>
      <c r="H34" s="230"/>
      <c r="J34" s="192"/>
      <c r="K34" s="280" t="s">
        <v>30</v>
      </c>
      <c r="L34" s="280" t="s">
        <v>79</v>
      </c>
      <c r="M34" s="280" t="s">
        <v>67</v>
      </c>
      <c r="N34" s="281" t="str">
        <f t="shared" si="2"/>
        <v>EURAB3E27Y</v>
      </c>
      <c r="O34" s="281" t="str">
        <v>EURAB3E27Y=ICAP</v>
      </c>
      <c r="P34" s="247" t="s">
        <v>127</v>
      </c>
      <c r="Q34" s="247" t="s">
        <v>127</v>
      </c>
      <c r="R34" s="247" t="e">
        <f t="shared" si="3"/>
        <v>#NUM!</v>
      </c>
      <c r="S34" s="247" t="e">
        <f t="shared" si="4"/>
        <v>#NUM!</v>
      </c>
      <c r="T34" s="279"/>
      <c r="U34" s="141" t="e">
        <v>#NUM!</v>
      </c>
      <c r="V34" s="279"/>
      <c r="W34" s="247" t="e">
        <v>#NUM!</v>
      </c>
      <c r="X34" s="284">
        <f>_xll.qlSimpleQuoteSetValue(F34,W34/100,Trigger)</f>
        <v>0</v>
      </c>
      <c r="Y34" s="193"/>
    </row>
    <row r="35" spans="1:31" ht="11.25" customHeight="1" x14ac:dyDescent="0.2">
      <c r="A35" s="192"/>
      <c r="B35" s="139" t="str">
        <f t="shared" si="0"/>
        <v>28Y</v>
      </c>
      <c r="C35" s="264" t="str">
        <f t="shared" si="0"/>
        <v>AB</v>
      </c>
      <c r="D35" s="265" t="str">
        <f t="shared" si="0"/>
        <v>3E</v>
      </c>
      <c r="E35" s="266" t="str">
        <f t="shared" si="1"/>
        <v>EURAB3E28Y_LCHQuote</v>
      </c>
      <c r="F35" s="266" t="str">
        <f>_xll.qlSimpleQuote(Currency&amp;$C35&amp;$D35&amp;$B35&amp;QuoteSuffix,,RateTickValue,Permanent,Trigger,ObjectOverwrite)</f>
        <v>EURAB3E28Y_LCHQuote#0003</v>
      </c>
      <c r="G35" s="267" t="str">
        <f>_xll.ohRangeRetrieveError(F35)</f>
        <v/>
      </c>
      <c r="H35" s="230"/>
      <c r="J35" s="192"/>
      <c r="K35" s="280" t="s">
        <v>29</v>
      </c>
      <c r="L35" s="280" t="s">
        <v>79</v>
      </c>
      <c r="M35" s="280" t="s">
        <v>67</v>
      </c>
      <c r="N35" s="281" t="str">
        <f t="shared" si="2"/>
        <v>EURAB3E28Y</v>
      </c>
      <c r="O35" s="281" t="str">
        <v>EURAB3E28Y=ICAP</v>
      </c>
      <c r="P35" s="247" t="s">
        <v>127</v>
      </c>
      <c r="Q35" s="247" t="s">
        <v>127</v>
      </c>
      <c r="R35" s="247" t="e">
        <f t="shared" si="3"/>
        <v>#NUM!</v>
      </c>
      <c r="S35" s="247" t="e">
        <f t="shared" si="4"/>
        <v>#NUM!</v>
      </c>
      <c r="T35" s="279"/>
      <c r="U35" s="141" t="e">
        <v>#NUM!</v>
      </c>
      <c r="V35" s="279"/>
      <c r="W35" s="247" t="e">
        <v>#NUM!</v>
      </c>
      <c r="X35" s="284">
        <f>_xll.qlSimpleQuoteSetValue(F35,W35/100,Trigger)</f>
        <v>0</v>
      </c>
      <c r="Y35" s="193"/>
      <c r="AE35" s="263"/>
    </row>
    <row r="36" spans="1:31" ht="11.25" customHeight="1" x14ac:dyDescent="0.2">
      <c r="A36" s="192"/>
      <c r="B36" s="139" t="str">
        <f t="shared" si="0"/>
        <v>29Y</v>
      </c>
      <c r="C36" s="264" t="str">
        <f t="shared" si="0"/>
        <v>AB</v>
      </c>
      <c r="D36" s="265" t="str">
        <f t="shared" si="0"/>
        <v>3E</v>
      </c>
      <c r="E36" s="266" t="str">
        <f t="shared" si="1"/>
        <v>EURAB3E29Y_LCHQuote</v>
      </c>
      <c r="F36" s="266" t="str">
        <f>_xll.qlSimpleQuote(Currency&amp;$C36&amp;$D36&amp;$B36&amp;QuoteSuffix,,RateTickValue,Permanent,Trigger,ObjectOverwrite)</f>
        <v>EURAB3E29Y_LCHQuote#0003</v>
      </c>
      <c r="G36" s="267" t="str">
        <f>_xll.ohRangeRetrieveError(F36)</f>
        <v/>
      </c>
      <c r="H36" s="230"/>
      <c r="J36" s="192"/>
      <c r="K36" s="280" t="s">
        <v>28</v>
      </c>
      <c r="L36" s="280" t="s">
        <v>79</v>
      </c>
      <c r="M36" s="280" t="s">
        <v>67</v>
      </c>
      <c r="N36" s="281" t="str">
        <f t="shared" si="2"/>
        <v>EURAB3E29Y</v>
      </c>
      <c r="O36" s="281" t="str">
        <v>EURAB3E29Y=ICAP</v>
      </c>
      <c r="P36" s="247" t="s">
        <v>127</v>
      </c>
      <c r="Q36" s="247" t="s">
        <v>127</v>
      </c>
      <c r="R36" s="247" t="e">
        <f t="shared" si="3"/>
        <v>#NUM!</v>
      </c>
      <c r="S36" s="247" t="e">
        <f t="shared" si="4"/>
        <v>#NUM!</v>
      </c>
      <c r="T36" s="279"/>
      <c r="U36" s="141" t="e">
        <v>#NUM!</v>
      </c>
      <c r="V36" s="279"/>
      <c r="W36" s="247" t="e">
        <v>#NUM!</v>
      </c>
      <c r="X36" s="284">
        <f>_xll.qlSimpleQuoteSetValue(F36,W36/100,Trigger)</f>
        <v>0</v>
      </c>
      <c r="Y36" s="193"/>
      <c r="AE36" s="263"/>
    </row>
    <row r="37" spans="1:31" ht="11.25" customHeight="1" x14ac:dyDescent="0.2">
      <c r="A37" s="192"/>
      <c r="B37" s="139" t="str">
        <f t="shared" si="0"/>
        <v>30Y</v>
      </c>
      <c r="C37" s="264" t="str">
        <f t="shared" si="0"/>
        <v>AB</v>
      </c>
      <c r="D37" s="265" t="str">
        <f t="shared" si="0"/>
        <v>3E</v>
      </c>
      <c r="E37" s="266" t="str">
        <f t="shared" si="1"/>
        <v>EURAB3E30Y_LCHQuote</v>
      </c>
      <c r="F37" s="266" t="str">
        <f>_xll.qlSimpleQuote(Currency&amp;$C37&amp;$D37&amp;$B37&amp;QuoteSuffix,,RateTickValue,Permanent,Trigger,ObjectOverwrite)</f>
        <v>EURAB3E30Y_LCHQuote#0003</v>
      </c>
      <c r="G37" s="267" t="str">
        <f>_xll.ohRangeRetrieveError(F37)</f>
        <v/>
      </c>
      <c r="H37" s="230"/>
      <c r="J37" s="192"/>
      <c r="K37" s="280" t="s">
        <v>27</v>
      </c>
      <c r="L37" s="280" t="s">
        <v>79</v>
      </c>
      <c r="M37" s="280" t="s">
        <v>67</v>
      </c>
      <c r="N37" s="281" t="str">
        <f t="shared" si="2"/>
        <v>EURAB3E30Y</v>
      </c>
      <c r="O37" s="281" t="str">
        <v>EURAB3E30Y=ICAP</v>
      </c>
      <c r="P37" s="247">
        <v>1.405</v>
      </c>
      <c r="Q37" s="247">
        <v>1.4550000000000001</v>
      </c>
      <c r="R37" s="247">
        <f t="shared" si="3"/>
        <v>1.4300000000000002</v>
      </c>
      <c r="S37" s="247">
        <f t="shared" si="4"/>
        <v>5.0000000000000266E-2</v>
      </c>
      <c r="T37" s="279"/>
      <c r="U37" s="141">
        <v>1.528</v>
      </c>
      <c r="V37" s="279"/>
      <c r="W37" s="247">
        <v>1.4300000000000002</v>
      </c>
      <c r="X37" s="284">
        <f>_xll.qlSimpleQuoteSetValue(F37,W37/100,Trigger)</f>
        <v>0</v>
      </c>
      <c r="Y37" s="193"/>
      <c r="AE37" s="263"/>
    </row>
    <row r="38" spans="1:31" ht="11.25" customHeight="1" x14ac:dyDescent="0.2">
      <c r="A38" s="192"/>
      <c r="B38" s="139" t="str">
        <f t="shared" si="0"/>
        <v>35Y</v>
      </c>
      <c r="C38" s="264" t="str">
        <f t="shared" si="0"/>
        <v>AB</v>
      </c>
      <c r="D38" s="265" t="str">
        <f t="shared" si="0"/>
        <v>3E</v>
      </c>
      <c r="E38" s="266" t="str">
        <f t="shared" si="1"/>
        <v>EURAB3E35Y_LCHQuote</v>
      </c>
      <c r="F38" s="266" t="str">
        <f>_xll.qlSimpleQuote(Currency&amp;$C38&amp;$D38&amp;$B38&amp;QuoteSuffix,,RateTickValue,Permanent,Trigger,ObjectOverwrite)</f>
        <v>EURAB3E35Y_LCHQuote#0003</v>
      </c>
      <c r="G38" s="267" t="str">
        <f>_xll.ohRangeRetrieveError(F38)</f>
        <v/>
      </c>
      <c r="H38" s="230"/>
      <c r="J38" s="192"/>
      <c r="K38" s="280" t="s">
        <v>26</v>
      </c>
      <c r="L38" s="280" t="s">
        <v>79</v>
      </c>
      <c r="M38" s="280" t="s">
        <v>67</v>
      </c>
      <c r="N38" s="281" t="str">
        <f t="shared" si="2"/>
        <v>EURAB3E35Y</v>
      </c>
      <c r="O38" s="281" t="str">
        <v>EURAB3E35Y=ICAP</v>
      </c>
      <c r="P38" s="247" t="s">
        <v>127</v>
      </c>
      <c r="Q38" s="247" t="s">
        <v>127</v>
      </c>
      <c r="R38" s="247" t="e">
        <f t="shared" si="3"/>
        <v>#NUM!</v>
      </c>
      <c r="S38" s="247" t="e">
        <f t="shared" si="4"/>
        <v>#NUM!</v>
      </c>
      <c r="T38" s="279"/>
      <c r="U38" s="141" t="e">
        <v>#NUM!</v>
      </c>
      <c r="V38" s="279"/>
      <c r="W38" s="247" t="e">
        <v>#NUM!</v>
      </c>
      <c r="X38" s="284">
        <f>_xll.qlSimpleQuoteSetValue(F38,W38/100,Trigger)</f>
        <v>0</v>
      </c>
      <c r="Y38" s="193"/>
      <c r="AE38" s="263"/>
    </row>
    <row r="39" spans="1:31" ht="11.25" customHeight="1" x14ac:dyDescent="0.2">
      <c r="A39" s="192"/>
      <c r="B39" s="139" t="str">
        <f t="shared" si="0"/>
        <v>40Y</v>
      </c>
      <c r="C39" s="264" t="str">
        <f t="shared" si="0"/>
        <v>AB</v>
      </c>
      <c r="D39" s="265" t="str">
        <f t="shared" si="0"/>
        <v>3E</v>
      </c>
      <c r="E39" s="266" t="str">
        <f t="shared" si="1"/>
        <v>EURAB3E40Y_LCHQuote</v>
      </c>
      <c r="F39" s="266" t="str">
        <f>_xll.qlSimpleQuote(Currency&amp;$C39&amp;$D39&amp;$B39&amp;QuoteSuffix,,RateTickValue,Permanent,Trigger,ObjectOverwrite)</f>
        <v>EURAB3E40Y_LCHQuote#0003</v>
      </c>
      <c r="G39" s="267" t="str">
        <f>_xll.ohRangeRetrieveError(F39)</f>
        <v/>
      </c>
      <c r="H39" s="230"/>
      <c r="J39" s="192"/>
      <c r="K39" s="280" t="s">
        <v>25</v>
      </c>
      <c r="L39" s="280" t="s">
        <v>79</v>
      </c>
      <c r="M39" s="280" t="s">
        <v>67</v>
      </c>
      <c r="N39" s="281" t="str">
        <f t="shared" si="2"/>
        <v>EURAB3E40Y</v>
      </c>
      <c r="O39" s="281" t="str">
        <v>EURAB3E40Y=ICAP</v>
      </c>
      <c r="P39" s="247">
        <v>1.419</v>
      </c>
      <c r="Q39" s="247">
        <v>1.4690000000000001</v>
      </c>
      <c r="R39" s="247">
        <f t="shared" si="3"/>
        <v>1.444</v>
      </c>
      <c r="S39" s="247">
        <f t="shared" si="4"/>
        <v>4.9999999999999822E-2</v>
      </c>
      <c r="T39" s="279"/>
      <c r="U39" s="141">
        <v>1.5489999999999999</v>
      </c>
      <c r="V39" s="279"/>
      <c r="W39" s="247">
        <v>1.444</v>
      </c>
      <c r="X39" s="284">
        <f>_xll.qlSimpleQuoteSetValue(F39,W39/100,Trigger)</f>
        <v>0</v>
      </c>
      <c r="Y39" s="193"/>
      <c r="AE39" s="263"/>
    </row>
    <row r="40" spans="1:31" ht="11.25" customHeight="1" x14ac:dyDescent="0.2">
      <c r="A40" s="192"/>
      <c r="B40" s="139" t="str">
        <f t="shared" si="0"/>
        <v>50Y</v>
      </c>
      <c r="C40" s="264" t="str">
        <f t="shared" si="0"/>
        <v>AB</v>
      </c>
      <c r="D40" s="265" t="str">
        <f t="shared" si="0"/>
        <v>3E</v>
      </c>
      <c r="E40" s="266" t="str">
        <f t="shared" si="1"/>
        <v>EURAB3E50Y_LCHQuote</v>
      </c>
      <c r="F40" s="266" t="str">
        <f>_xll.qlSimpleQuote(Currency&amp;$C40&amp;$D40&amp;$B40&amp;QuoteSuffix,,RateTickValue,Permanent,Trigger,ObjectOverwrite)</f>
        <v>EURAB3E50Y_LCHQuote#0003</v>
      </c>
      <c r="G40" s="267" t="str">
        <f>_xll.ohRangeRetrieveError(F40)</f>
        <v/>
      </c>
      <c r="H40" s="230"/>
      <c r="J40" s="192"/>
      <c r="K40" s="280" t="s">
        <v>24</v>
      </c>
      <c r="L40" s="280" t="s">
        <v>79</v>
      </c>
      <c r="M40" s="280" t="s">
        <v>67</v>
      </c>
      <c r="N40" s="281" t="str">
        <f t="shared" si="2"/>
        <v>EURAB3E50Y</v>
      </c>
      <c r="O40" s="281" t="str">
        <v>EURAB3E50Y=ICAP</v>
      </c>
      <c r="P40" s="247">
        <v>1.3839999999999999</v>
      </c>
      <c r="Q40" s="247">
        <v>1.4339999999999999</v>
      </c>
      <c r="R40" s="247">
        <f t="shared" si="3"/>
        <v>1.4089999999999998</v>
      </c>
      <c r="S40" s="247">
        <f t="shared" si="4"/>
        <v>4.9999999999999822E-2</v>
      </c>
      <c r="T40" s="279"/>
      <c r="U40" s="141">
        <v>1.5190000000000001</v>
      </c>
      <c r="V40" s="279"/>
      <c r="W40" s="247">
        <v>1.4089999999999998</v>
      </c>
      <c r="X40" s="284">
        <f>_xll.qlSimpleQuoteSetValue(F40,W40/100,Trigger)</f>
        <v>0</v>
      </c>
      <c r="Y40" s="193"/>
      <c r="AE40" s="263"/>
    </row>
    <row r="41" spans="1:31" ht="11.25" customHeight="1" x14ac:dyDescent="0.2">
      <c r="A41" s="192"/>
      <c r="B41" s="140" t="str">
        <f t="shared" si="0"/>
        <v>60Y</v>
      </c>
      <c r="C41" s="268" t="str">
        <f t="shared" si="0"/>
        <v>AB</v>
      </c>
      <c r="D41" s="269" t="str">
        <f t="shared" si="0"/>
        <v>3E</v>
      </c>
      <c r="E41" s="270" t="str">
        <f t="shared" si="1"/>
        <v>EURAB3E60Y_LCHQuote</v>
      </c>
      <c r="F41" s="270" t="str">
        <f>_xll.qlSimpleQuote(Currency&amp;$C41&amp;$D41&amp;$B41&amp;QuoteSuffix,,RateTickValue,Permanent,Trigger,ObjectOverwrite)</f>
        <v>EURAB3E60Y_LCHQuote#0003</v>
      </c>
      <c r="G41" s="271" t="str">
        <f>_xll.ohRangeRetrieveError(F41)</f>
        <v/>
      </c>
      <c r="H41" s="230"/>
      <c r="J41" s="192"/>
      <c r="K41" s="280" t="s">
        <v>23</v>
      </c>
      <c r="L41" s="280" t="s">
        <v>79</v>
      </c>
      <c r="M41" s="280" t="s">
        <v>67</v>
      </c>
      <c r="N41" s="281" t="str">
        <f t="shared" si="2"/>
        <v>EURAB3E60Y</v>
      </c>
      <c r="O41" s="281" t="str">
        <v>EURAB3E60Y=ICAP</v>
      </c>
      <c r="P41" s="247">
        <v>1.3719999999999999</v>
      </c>
      <c r="Q41" s="247">
        <v>1.4219999999999999</v>
      </c>
      <c r="R41" s="247">
        <f t="shared" si="3"/>
        <v>1.3969999999999998</v>
      </c>
      <c r="S41" s="249">
        <f t="shared" si="4"/>
        <v>4.9999999999999822E-2</v>
      </c>
      <c r="T41" s="279"/>
      <c r="U41" s="143">
        <v>1.5070000000000001</v>
      </c>
      <c r="V41" s="279"/>
      <c r="W41" s="249">
        <v>1.3969999999999998</v>
      </c>
      <c r="X41" s="285">
        <f>_xll.qlSimpleQuoteSetValue(F41,W41/100,Trigger)</f>
        <v>0</v>
      </c>
      <c r="Y41" s="193"/>
      <c r="AE41" s="263"/>
    </row>
    <row r="42" spans="1:31" ht="11.25" customHeight="1" x14ac:dyDescent="0.2">
      <c r="A42" s="231"/>
      <c r="B42" s="232"/>
      <c r="C42" s="232"/>
      <c r="D42" s="232"/>
      <c r="E42" s="232"/>
      <c r="F42" s="233"/>
      <c r="G42" s="233"/>
      <c r="H42" s="234"/>
      <c r="J42" s="277"/>
      <c r="K42" s="326"/>
      <c r="L42" s="272"/>
      <c r="M42" s="272"/>
      <c r="N42" s="272"/>
      <c r="O42" s="272"/>
      <c r="P42" s="272"/>
      <c r="Q42" s="272"/>
      <c r="R42" s="272"/>
      <c r="S42" s="232"/>
      <c r="T42" s="278"/>
      <c r="U42" s="278"/>
      <c r="V42" s="278"/>
      <c r="W42" s="278"/>
      <c r="X42" s="278"/>
      <c r="Y42" s="273"/>
    </row>
  </sheetData>
  <conditionalFormatting sqref="X5:X10">
    <cfRule type="cellIs" dxfId="13" priority="7" stopIfTrue="1" operator="greaterThan">
      <formula>0</formula>
    </cfRule>
    <cfRule type="cellIs" dxfId="12" priority="8" stopIfTrue="1" operator="lessThan">
      <formula>0</formula>
    </cfRule>
  </conditionalFormatting>
  <conditionalFormatting sqref="X11:X12">
    <cfRule type="cellIs" dxfId="11" priority="5" stopIfTrue="1" operator="greaterThan">
      <formula>0</formula>
    </cfRule>
    <cfRule type="cellIs" dxfId="10" priority="6" stopIfTrue="1" operator="lessThan">
      <formula>0</formula>
    </cfRule>
  </conditionalFormatting>
  <conditionalFormatting sqref="X13:X17 X19:X23 X25:X29 X31:X35 X37:X41">
    <cfRule type="cellIs" dxfId="9" priority="3" stopIfTrue="1" operator="greaterThan">
      <formula>0</formula>
    </cfRule>
    <cfRule type="cellIs" dxfId="8" priority="4" stopIfTrue="1" operator="lessThan">
      <formula>0</formula>
    </cfRule>
  </conditionalFormatting>
  <conditionalFormatting sqref="X18 X24 X30 X36">
    <cfRule type="cellIs" dxfId="7" priority="1" stopIfTrue="1" operator="greaterThan">
      <formula>0</formula>
    </cfRule>
    <cfRule type="cellIs" dxfId="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24"/>
      <c r="B1" s="221"/>
      <c r="C1" s="83"/>
      <c r="D1" s="83"/>
      <c r="E1" s="83"/>
      <c r="F1" s="338"/>
      <c r="G1" s="83"/>
      <c r="H1" s="84"/>
      <c r="J1" s="220" t="s">
        <v>181</v>
      </c>
      <c r="K1" s="191"/>
      <c r="L1" s="191"/>
      <c r="M1" s="191"/>
      <c r="N1" s="191"/>
      <c r="O1" s="191" t="str">
        <f>VLOOKUP(J1,AreaTable,2,FALSE)</f>
        <v>ICAP</v>
      </c>
      <c r="P1" s="191"/>
      <c r="Q1" s="191"/>
      <c r="R1" s="191"/>
      <c r="S1" s="191"/>
      <c r="T1" s="191"/>
      <c r="U1" s="191"/>
      <c r="V1" s="191"/>
      <c r="W1" s="191"/>
      <c r="X1" s="191"/>
      <c r="Y1" s="228"/>
    </row>
    <row r="2" spans="1:30" x14ac:dyDescent="0.2">
      <c r="A2" s="85"/>
      <c r="B2" s="188"/>
      <c r="C2" s="188"/>
      <c r="D2" s="188"/>
      <c r="E2" s="188"/>
      <c r="F2" s="88"/>
      <c r="G2" s="188"/>
      <c r="H2" s="226"/>
      <c r="J2" s="229"/>
      <c r="K2" s="187"/>
      <c r="L2" s="289"/>
      <c r="M2" s="289"/>
      <c r="N2" s="289"/>
      <c r="O2" s="275" t="s">
        <v>96</v>
      </c>
      <c r="P2" s="190"/>
      <c r="Q2" s="190"/>
      <c r="R2" s="187"/>
      <c r="S2" s="187"/>
      <c r="T2" s="190"/>
      <c r="U2" s="190"/>
      <c r="V2" s="190"/>
      <c r="W2" s="190"/>
      <c r="X2" s="209">
        <f>_xll.ohTrigger(X5:X41)</f>
        <v>11</v>
      </c>
      <c r="Y2" s="230"/>
    </row>
    <row r="3" spans="1:30" x14ac:dyDescent="0.2">
      <c r="A3" s="222"/>
      <c r="B3" s="188"/>
      <c r="C3" s="188"/>
      <c r="D3" s="188"/>
      <c r="E3" s="188"/>
      <c r="F3" s="88"/>
      <c r="G3" s="188"/>
      <c r="H3" s="226"/>
      <c r="J3" s="192"/>
      <c r="K3" s="190"/>
      <c r="L3" s="187"/>
      <c r="M3" s="187"/>
      <c r="N3" s="187"/>
      <c r="O3" s="187"/>
      <c r="P3" s="187"/>
      <c r="Q3" s="187"/>
      <c r="R3" s="187"/>
      <c r="S3" s="187"/>
      <c r="T3" s="190"/>
      <c r="U3" s="190"/>
      <c r="V3" s="190"/>
      <c r="W3" s="187"/>
      <c r="X3" s="223"/>
      <c r="Y3" s="193"/>
    </row>
    <row r="4" spans="1:30" ht="21" customHeight="1" x14ac:dyDescent="0.2">
      <c r="A4" s="192"/>
      <c r="B4" s="204" t="s">
        <v>20</v>
      </c>
      <c r="C4" s="204"/>
      <c r="D4" s="204"/>
      <c r="E4" s="205" t="s">
        <v>148</v>
      </c>
      <c r="F4" s="205" t="s">
        <v>160</v>
      </c>
      <c r="G4" s="227" t="s">
        <v>159</v>
      </c>
      <c r="H4" s="230"/>
      <c r="J4" s="192"/>
      <c r="K4" s="206"/>
      <c r="L4" s="208"/>
      <c r="M4" s="206"/>
      <c r="N4" s="206" t="s">
        <v>128</v>
      </c>
      <c r="O4" s="207" t="str">
        <f>_xll.RData(O5:O41,P4:Q4,,ReutersRtMode,,P5)</f>
        <v>Updated at 18:27:54</v>
      </c>
      <c r="P4" s="197" t="s">
        <v>108</v>
      </c>
      <c r="Q4" s="197" t="s">
        <v>88</v>
      </c>
      <c r="R4" s="198" t="s">
        <v>171</v>
      </c>
      <c r="S4" s="198" t="s">
        <v>157</v>
      </c>
      <c r="T4" s="190"/>
      <c r="U4" s="197" t="s">
        <v>106</v>
      </c>
      <c r="V4" s="190"/>
      <c r="W4" s="206" t="s">
        <v>105</v>
      </c>
      <c r="X4" s="206" t="s">
        <v>104</v>
      </c>
      <c r="Y4" s="193"/>
    </row>
    <row r="5" spans="1:30" x14ac:dyDescent="0.2">
      <c r="A5" s="192"/>
      <c r="B5" s="139" t="str">
        <f t="shared" ref="B5:B41" si="0">K5</f>
        <v>1Y</v>
      </c>
      <c r="C5" s="264" t="str">
        <f t="shared" ref="C5:C41" si="1">L5</f>
        <v>AB</v>
      </c>
      <c r="D5" s="265" t="str">
        <f t="shared" ref="D5:D41" si="2">M5</f>
        <v>6E</v>
      </c>
      <c r="E5" s="266" t="str">
        <f t="shared" ref="E5:E41" si="3">Currency&amp;$C5&amp;$D5&amp;$B5&amp;QuoteSuffix</f>
        <v>EURAB6E1Y_LCHQuote</v>
      </c>
      <c r="F5" s="266" t="str">
        <f>_xll.qlSimpleQuote(Currency&amp;$C5&amp;$D5&amp;$B5&amp;QuoteSuffix,,RateTickValue,Permanent,Trigger,ObjectOverwrite)</f>
        <v>EURAB6E1Y_LCHQuote#0003</v>
      </c>
      <c r="G5" s="267" t="str">
        <f>_xll.ohRangeRetrieveError(F5)</f>
        <v/>
      </c>
      <c r="H5" s="230"/>
      <c r="J5" s="192"/>
      <c r="K5" s="280" t="s">
        <v>5</v>
      </c>
      <c r="L5" s="280" t="s">
        <v>79</v>
      </c>
      <c r="M5" s="280" t="s">
        <v>61</v>
      </c>
      <c r="N5" s="281" t="str">
        <f t="shared" ref="N5:N41" si="4">Currency&amp;$L5&amp;$M5&amp;$K5</f>
        <v>EURAB6E1Y</v>
      </c>
      <c r="O5" s="281" t="str">
        <f t="array" ref="O5:O41">Instruments&amp;"="&amp;VLOOKUP(Contributor,ContributorTable,2,FALSE)</f>
        <v>EURAB6E1Y=ICAP</v>
      </c>
      <c r="P5" s="247">
        <v>-0.121</v>
      </c>
      <c r="Q5" s="247">
        <v>-8.0999999999999989E-2</v>
      </c>
      <c r="R5" s="247">
        <f t="shared" ref="R5:R41" si="5">IF(ISERROR(AVERAGE(P5,Q5)),#NUM!,AVERAGE(P5,Q5))</f>
        <v>-0.10099999999999999</v>
      </c>
      <c r="S5" s="247">
        <f t="shared" ref="S5:S41" si="6">(R5-P5)*2</f>
        <v>4.0000000000000008E-2</v>
      </c>
      <c r="T5" s="279"/>
      <c r="U5" s="141">
        <v>-6.3E-2</v>
      </c>
      <c r="V5" s="279"/>
      <c r="W5" s="247">
        <f t="array" ref="W5:W41">QuoteLive</f>
        <v>-0.10099999999999999</v>
      </c>
      <c r="X5" s="284" t="e">
        <f>_xll.qlSimpleQuoteSetValue(F5,W5/100,Trigger)</f>
        <v>#N/A</v>
      </c>
      <c r="Y5" s="193"/>
    </row>
    <row r="6" spans="1:30" x14ac:dyDescent="0.2">
      <c r="A6" s="192"/>
      <c r="B6" s="139" t="str">
        <f t="shared" si="0"/>
        <v>15M</v>
      </c>
      <c r="C6" s="264" t="str">
        <f t="shared" si="1"/>
        <v>AB</v>
      </c>
      <c r="D6" s="265" t="str">
        <f t="shared" si="2"/>
        <v>6E</v>
      </c>
      <c r="E6" s="266" t="str">
        <f t="shared" si="3"/>
        <v>EURAB6E15M_LCHQuote</v>
      </c>
      <c r="F6" s="266" t="str">
        <f>_xll.qlSimpleQuote(Currency&amp;$C6&amp;$D6&amp;$B6&amp;QuoteSuffix,,RateTickValue,Permanent,Trigger,ObjectOverwrite)</f>
        <v>EURAB6E15M_LCHQuote#0003</v>
      </c>
      <c r="G6" s="267" t="str">
        <f>_xll.ohRangeRetrieveError(F6)</f>
        <v/>
      </c>
      <c r="H6" s="230"/>
      <c r="J6" s="192"/>
      <c r="K6" s="280" t="s">
        <v>65</v>
      </c>
      <c r="L6" s="280" t="s">
        <v>79</v>
      </c>
      <c r="M6" s="280" t="s">
        <v>61</v>
      </c>
      <c r="N6" s="281" t="str">
        <f t="shared" si="4"/>
        <v>EURAB6E15M</v>
      </c>
      <c r="O6" s="281" t="str">
        <v>EURAB6E15M=ICAP</v>
      </c>
      <c r="P6" s="247">
        <v>-0.17199999999999999</v>
      </c>
      <c r="Q6" s="247">
        <v>-0.122</v>
      </c>
      <c r="R6" s="247">
        <f t="shared" si="5"/>
        <v>-0.14699999999999999</v>
      </c>
      <c r="S6" s="247">
        <f t="shared" si="6"/>
        <v>4.9999999999999989E-2</v>
      </c>
      <c r="T6" s="279"/>
      <c r="U6" s="141">
        <v>-0.10100000000000001</v>
      </c>
      <c r="V6" s="279"/>
      <c r="W6" s="247">
        <v>-0.14699999999999999</v>
      </c>
      <c r="X6" s="284" t="e">
        <f>_xll.qlSimpleQuoteSetValue(F6,W6/100,Trigger)</f>
        <v>#N/A</v>
      </c>
      <c r="Y6" s="193"/>
      <c r="AD6" s="164"/>
    </row>
    <row r="7" spans="1:30" x14ac:dyDescent="0.2">
      <c r="A7" s="192"/>
      <c r="B7" s="139" t="str">
        <f t="shared" si="0"/>
        <v>18M</v>
      </c>
      <c r="C7" s="264" t="str">
        <f t="shared" si="1"/>
        <v>AB</v>
      </c>
      <c r="D7" s="265" t="str">
        <f t="shared" si="2"/>
        <v>6E</v>
      </c>
      <c r="E7" s="266" t="str">
        <f t="shared" si="3"/>
        <v>EURAB6E18M_LCHQuote</v>
      </c>
      <c r="F7" s="266" t="str">
        <f>_xll.qlSimpleQuote(Currency&amp;$C7&amp;$D7&amp;$B7&amp;QuoteSuffix,,RateTickValue,Permanent,Trigger,ObjectOverwrite)</f>
        <v>EURAB6E18M_LCHQuote#0003</v>
      </c>
      <c r="G7" s="267" t="str">
        <f>_xll.ohRangeRetrieveError(F7)</f>
        <v/>
      </c>
      <c r="H7" s="230"/>
      <c r="J7" s="192"/>
      <c r="K7" s="280" t="s">
        <v>64</v>
      </c>
      <c r="L7" s="280" t="s">
        <v>79</v>
      </c>
      <c r="M7" s="280" t="s">
        <v>61</v>
      </c>
      <c r="N7" s="281" t="str">
        <f t="shared" si="4"/>
        <v>EURAB6E18M</v>
      </c>
      <c r="O7" s="281" t="str">
        <v>EURAB6E18M=ICAP</v>
      </c>
      <c r="P7" s="247">
        <v>-0.14399999999999999</v>
      </c>
      <c r="Q7" s="247">
        <v>-9.4E-2</v>
      </c>
      <c r="R7" s="247">
        <f t="shared" si="5"/>
        <v>-0.11899999999999999</v>
      </c>
      <c r="S7" s="247">
        <f t="shared" si="6"/>
        <v>4.9999999999999989E-2</v>
      </c>
      <c r="T7" s="279"/>
      <c r="U7" s="141">
        <v>-7.8000000000000014E-2</v>
      </c>
      <c r="V7" s="279"/>
      <c r="W7" s="247">
        <v>-0.11899999999999999</v>
      </c>
      <c r="X7" s="284" t="e">
        <f>_xll.qlSimpleQuoteSetValue(F7,W7/100,Trigger)</f>
        <v>#N/A</v>
      </c>
      <c r="Y7" s="193"/>
      <c r="AD7" s="164"/>
    </row>
    <row r="8" spans="1:30" x14ac:dyDescent="0.2">
      <c r="A8" s="192"/>
      <c r="B8" s="139" t="str">
        <f t="shared" si="0"/>
        <v>21M</v>
      </c>
      <c r="C8" s="264" t="str">
        <f t="shared" si="1"/>
        <v>AB</v>
      </c>
      <c r="D8" s="265" t="str">
        <f t="shared" si="2"/>
        <v>6E</v>
      </c>
      <c r="E8" s="266" t="str">
        <f t="shared" si="3"/>
        <v>EURAB6E21M_LCHQuote</v>
      </c>
      <c r="F8" s="266" t="str">
        <f>_xll.qlSimpleQuote(Currency&amp;$C8&amp;$D8&amp;$B8&amp;QuoteSuffix,,RateTickValue,Permanent,Trigger,ObjectOverwrite)</f>
        <v>EURAB6E21M_LCHQuote#0003</v>
      </c>
      <c r="G8" s="267" t="str">
        <f>_xll.ohRangeRetrieveError(F8)</f>
        <v/>
      </c>
      <c r="H8" s="230"/>
      <c r="J8" s="192"/>
      <c r="K8" s="280" t="s">
        <v>63</v>
      </c>
      <c r="L8" s="280" t="s">
        <v>79</v>
      </c>
      <c r="M8" s="280" t="s">
        <v>61</v>
      </c>
      <c r="N8" s="281" t="str">
        <f t="shared" si="4"/>
        <v>EURAB6E21M</v>
      </c>
      <c r="O8" s="281" t="str">
        <v>EURAB6E21M=ICAP</v>
      </c>
      <c r="P8" s="247">
        <v>-0.16899999999999998</v>
      </c>
      <c r="Q8" s="247">
        <v>-0.11899999999999999</v>
      </c>
      <c r="R8" s="247">
        <f t="shared" si="5"/>
        <v>-0.14399999999999999</v>
      </c>
      <c r="S8" s="247">
        <f t="shared" si="6"/>
        <v>4.9999999999999989E-2</v>
      </c>
      <c r="T8" s="279"/>
      <c r="U8" s="141">
        <v>-9.7000000000000003E-2</v>
      </c>
      <c r="V8" s="279"/>
      <c r="W8" s="247">
        <v>-0.14399999999999999</v>
      </c>
      <c r="X8" s="284" t="e">
        <f>_xll.qlSimpleQuoteSetValue(F8,W8/100,Trigger)</f>
        <v>#N/A</v>
      </c>
      <c r="Y8" s="193"/>
    </row>
    <row r="9" spans="1:30" x14ac:dyDescent="0.2">
      <c r="A9" s="192"/>
      <c r="B9" s="139" t="str">
        <f t="shared" si="0"/>
        <v>2Y</v>
      </c>
      <c r="C9" s="264" t="str">
        <f t="shared" si="1"/>
        <v>AB</v>
      </c>
      <c r="D9" s="265" t="str">
        <f t="shared" si="2"/>
        <v>6E</v>
      </c>
      <c r="E9" s="266" t="str">
        <f t="shared" si="3"/>
        <v>EURAB6E2Y_LCHQuote</v>
      </c>
      <c r="F9" s="266" t="str">
        <f>_xll.qlSimpleQuote(Currency&amp;$C9&amp;$D9&amp;$B9&amp;QuoteSuffix,,RateTickValue,Permanent,Trigger,ObjectOverwrite)</f>
        <v>EURAB6E2Y_LCHQuote#0003</v>
      </c>
      <c r="G9" s="267" t="str">
        <f>_xll.ohRangeRetrieveError(F9)</f>
        <v/>
      </c>
      <c r="H9" s="230"/>
      <c r="J9" s="192"/>
      <c r="K9" s="280" t="s">
        <v>55</v>
      </c>
      <c r="L9" s="280" t="s">
        <v>79</v>
      </c>
      <c r="M9" s="280" t="s">
        <v>61</v>
      </c>
      <c r="N9" s="281" t="str">
        <f t="shared" si="4"/>
        <v>EURAB6E2Y</v>
      </c>
      <c r="O9" s="281" t="str">
        <v>EURAB6E2Y=ICAP</v>
      </c>
      <c r="P9" s="247">
        <v>-0.13700000000000001</v>
      </c>
      <c r="Q9" s="247">
        <v>-9.7000000000000003E-2</v>
      </c>
      <c r="R9" s="247">
        <f t="shared" si="5"/>
        <v>-0.11700000000000001</v>
      </c>
      <c r="S9" s="247">
        <f t="shared" si="6"/>
        <v>4.0000000000000008E-2</v>
      </c>
      <c r="T9" s="279"/>
      <c r="U9" s="141">
        <v>-7.2000000000000008E-2</v>
      </c>
      <c r="V9" s="279"/>
      <c r="W9" s="247">
        <v>-0.11700000000000001</v>
      </c>
      <c r="X9" s="284" t="e">
        <f>_xll.qlSimpleQuoteSetValue(F9,W9/100,Trigger)</f>
        <v>#N/A</v>
      </c>
      <c r="Y9" s="193"/>
    </row>
    <row r="10" spans="1:30" x14ac:dyDescent="0.2">
      <c r="A10" s="192"/>
      <c r="B10" s="139" t="str">
        <f t="shared" si="0"/>
        <v>3Y</v>
      </c>
      <c r="C10" s="264" t="str">
        <f t="shared" si="1"/>
        <v>AB</v>
      </c>
      <c r="D10" s="265" t="str">
        <f t="shared" si="2"/>
        <v>6E</v>
      </c>
      <c r="E10" s="266" t="str">
        <f t="shared" si="3"/>
        <v>EURAB6E3Y_LCHQuote</v>
      </c>
      <c r="F10" s="266" t="str">
        <f>_xll.qlSimpleQuote(Currency&amp;$C10&amp;$D10&amp;$B10&amp;QuoteSuffix,,RateTickValue,Permanent,Trigger,ObjectOverwrite)</f>
        <v>EURAB6E3Y_LCHQuote#0003</v>
      </c>
      <c r="G10" s="267" t="str">
        <f>_xll.ohRangeRetrieveError(F10)</f>
        <v/>
      </c>
      <c r="H10" s="230"/>
      <c r="J10" s="192"/>
      <c r="K10" s="280" t="s">
        <v>54</v>
      </c>
      <c r="L10" s="280" t="s">
        <v>79</v>
      </c>
      <c r="M10" s="280" t="s">
        <v>61</v>
      </c>
      <c r="N10" s="281" t="str">
        <f t="shared" si="4"/>
        <v>EURAB6E3Y</v>
      </c>
      <c r="O10" s="281" t="str">
        <v>EURAB6E3Y=ICAP</v>
      </c>
      <c r="P10" s="247">
        <v>-8.8000000000000009E-2</v>
      </c>
      <c r="Q10" s="247">
        <v>-4.8000000000000001E-2</v>
      </c>
      <c r="R10" s="247">
        <f t="shared" si="5"/>
        <v>-6.8000000000000005E-2</v>
      </c>
      <c r="S10" s="247">
        <f t="shared" si="6"/>
        <v>4.0000000000000008E-2</v>
      </c>
      <c r="T10" s="279"/>
      <c r="U10" s="141">
        <v>-1.2E-2</v>
      </c>
      <c r="V10" s="279"/>
      <c r="W10" s="247">
        <v>-6.8000000000000005E-2</v>
      </c>
      <c r="X10" s="284" t="e">
        <f>_xll.qlSimpleQuoteSetValue(F10,W10/100,Trigger)</f>
        <v>#N/A</v>
      </c>
      <c r="Y10" s="193"/>
    </row>
    <row r="11" spans="1:30" x14ac:dyDescent="0.2">
      <c r="A11" s="192"/>
      <c r="B11" s="139" t="str">
        <f t="shared" si="0"/>
        <v>4Y</v>
      </c>
      <c r="C11" s="264" t="str">
        <f t="shared" si="1"/>
        <v>AB</v>
      </c>
      <c r="D11" s="265" t="str">
        <f t="shared" si="2"/>
        <v>6E</v>
      </c>
      <c r="E11" s="266" t="str">
        <f t="shared" si="3"/>
        <v>EURAB6E4Y_LCHQuote</v>
      </c>
      <c r="F11" s="266" t="str">
        <f>_xll.qlSimpleQuote(Currency&amp;$C11&amp;$D11&amp;$B11&amp;QuoteSuffix,,RateTickValue,Permanent,Trigger,ObjectOverwrite)</f>
        <v>EURAB6E4Y_LCHQuote#0003</v>
      </c>
      <c r="G11" s="267" t="str">
        <f>_xll.ohRangeRetrieveError(F11)</f>
        <v/>
      </c>
      <c r="H11" s="230"/>
      <c r="J11" s="192"/>
      <c r="K11" s="280" t="s">
        <v>53</v>
      </c>
      <c r="L11" s="280" t="s">
        <v>79</v>
      </c>
      <c r="M11" s="280" t="s">
        <v>61</v>
      </c>
      <c r="N11" s="281" t="str">
        <f t="shared" si="4"/>
        <v>EURAB6E4Y</v>
      </c>
      <c r="O11" s="281" t="str">
        <v>EURAB6E4Y=ICAP</v>
      </c>
      <c r="P11" s="247">
        <v>1.4999999999999999E-2</v>
      </c>
      <c r="Q11" s="247">
        <v>5.5000000000000007E-2</v>
      </c>
      <c r="R11" s="247">
        <f t="shared" si="5"/>
        <v>3.5000000000000003E-2</v>
      </c>
      <c r="S11" s="247">
        <f t="shared" si="6"/>
        <v>4.0000000000000008E-2</v>
      </c>
      <c r="T11" s="279"/>
      <c r="U11" s="141">
        <v>9.9000000000000005E-2</v>
      </c>
      <c r="V11" s="279"/>
      <c r="W11" s="247">
        <v>3.5000000000000003E-2</v>
      </c>
      <c r="X11" s="284" t="e">
        <f>_xll.qlSimpleQuoteSetValue(F11,W11/100,Trigger)</f>
        <v>#N/A</v>
      </c>
      <c r="Y11" s="193"/>
    </row>
    <row r="12" spans="1:30" x14ac:dyDescent="0.2">
      <c r="A12" s="192"/>
      <c r="B12" s="139" t="str">
        <f t="shared" si="0"/>
        <v>5Y</v>
      </c>
      <c r="C12" s="264" t="str">
        <f t="shared" si="1"/>
        <v>AB</v>
      </c>
      <c r="D12" s="265" t="str">
        <f t="shared" si="2"/>
        <v>6E</v>
      </c>
      <c r="E12" s="266" t="str">
        <f t="shared" si="3"/>
        <v>EURAB6E5Y_LCHQuote</v>
      </c>
      <c r="F12" s="266" t="str">
        <f>_xll.qlSimpleQuote(Currency&amp;$C12&amp;$D12&amp;$B12&amp;QuoteSuffix,,RateTickValue,Permanent,Trigger,ObjectOverwrite)</f>
        <v>EURAB6E5Y_LCHQuote#0003</v>
      </c>
      <c r="G12" s="267" t="str">
        <f>_xll.ohRangeRetrieveError(F12)</f>
        <v/>
      </c>
      <c r="H12" s="230"/>
      <c r="J12" s="192"/>
      <c r="K12" s="280" t="s">
        <v>52</v>
      </c>
      <c r="L12" s="280" t="s">
        <v>79</v>
      </c>
      <c r="M12" s="280" t="s">
        <v>61</v>
      </c>
      <c r="N12" s="281" t="str">
        <f t="shared" si="4"/>
        <v>EURAB6E5Y</v>
      </c>
      <c r="O12" s="281" t="str">
        <v>EURAB6E5Y=ICAP</v>
      </c>
      <c r="P12" s="247">
        <v>0.14199999999999999</v>
      </c>
      <c r="Q12" s="247">
        <v>0.182</v>
      </c>
      <c r="R12" s="247">
        <f t="shared" si="5"/>
        <v>0.16199999999999998</v>
      </c>
      <c r="S12" s="247">
        <f t="shared" si="6"/>
        <v>3.999999999999998E-2</v>
      </c>
      <c r="T12" s="279"/>
      <c r="U12" s="141">
        <v>0.23</v>
      </c>
      <c r="V12" s="279"/>
      <c r="W12" s="247">
        <v>0.16199999999999998</v>
      </c>
      <c r="X12" s="284" t="e">
        <f>_xll.qlSimpleQuoteSetValue(F12,W12/100,Trigger)</f>
        <v>#N/A</v>
      </c>
      <c r="Y12" s="193"/>
    </row>
    <row r="13" spans="1:30" x14ac:dyDescent="0.2">
      <c r="A13" s="192"/>
      <c r="B13" s="139" t="str">
        <f t="shared" si="0"/>
        <v>6Y</v>
      </c>
      <c r="C13" s="264" t="str">
        <f t="shared" si="1"/>
        <v>AB</v>
      </c>
      <c r="D13" s="265" t="str">
        <f t="shared" si="2"/>
        <v>6E</v>
      </c>
      <c r="E13" s="266" t="str">
        <f t="shared" si="3"/>
        <v>EURAB6E6Y_LCHQuote</v>
      </c>
      <c r="F13" s="266" t="str">
        <f>_xll.qlSimpleQuote(Currency&amp;$C13&amp;$D13&amp;$B13&amp;QuoteSuffix,,RateTickValue,Permanent,Trigger,ObjectOverwrite)</f>
        <v>EURAB6E6Y_LCHQuote#0003</v>
      </c>
      <c r="G13" s="267" t="str">
        <f>_xll.ohRangeRetrieveError(F13)</f>
        <v/>
      </c>
      <c r="H13" s="230"/>
      <c r="J13" s="192"/>
      <c r="K13" s="280" t="s">
        <v>51</v>
      </c>
      <c r="L13" s="280" t="s">
        <v>79</v>
      </c>
      <c r="M13" s="280" t="s">
        <v>61</v>
      </c>
      <c r="N13" s="281" t="str">
        <f t="shared" si="4"/>
        <v>EURAB6E6Y</v>
      </c>
      <c r="O13" s="281" t="str">
        <v>EURAB6E6Y=ICAP</v>
      </c>
      <c r="P13" s="247">
        <v>0.27999999999999997</v>
      </c>
      <c r="Q13" s="247">
        <v>0.32</v>
      </c>
      <c r="R13" s="247">
        <f t="shared" si="5"/>
        <v>0.3</v>
      </c>
      <c r="S13" s="247">
        <f t="shared" si="6"/>
        <v>4.0000000000000036E-2</v>
      </c>
      <c r="T13" s="279"/>
      <c r="U13" s="141">
        <v>0.37</v>
      </c>
      <c r="V13" s="279"/>
      <c r="W13" s="247">
        <v>0.3</v>
      </c>
      <c r="X13" s="284" t="e">
        <f>_xll.qlSimpleQuoteSetValue(F13,W13/100,Trigger)</f>
        <v>#N/A</v>
      </c>
      <c r="Y13" s="193"/>
    </row>
    <row r="14" spans="1:30" x14ac:dyDescent="0.2">
      <c r="A14" s="192"/>
      <c r="B14" s="139" t="str">
        <f t="shared" si="0"/>
        <v>7Y</v>
      </c>
      <c r="C14" s="264" t="str">
        <f t="shared" si="1"/>
        <v>AB</v>
      </c>
      <c r="D14" s="265" t="str">
        <f t="shared" si="2"/>
        <v>6E</v>
      </c>
      <c r="E14" s="266" t="str">
        <f t="shared" si="3"/>
        <v>EURAB6E7Y_LCHQuote</v>
      </c>
      <c r="F14" s="266" t="str">
        <f>_xll.qlSimpleQuote(Currency&amp;$C14&amp;$D14&amp;$B14&amp;QuoteSuffix,,RateTickValue,Permanent,Trigger,ObjectOverwrite)</f>
        <v>EURAB6E7Y_LCHQuote#0003</v>
      </c>
      <c r="G14" s="267" t="str">
        <f>_xll.ohRangeRetrieveError(F14)</f>
        <v/>
      </c>
      <c r="H14" s="230"/>
      <c r="J14" s="192"/>
      <c r="K14" s="280" t="s">
        <v>50</v>
      </c>
      <c r="L14" s="280" t="s">
        <v>79</v>
      </c>
      <c r="M14" s="280" t="s">
        <v>61</v>
      </c>
      <c r="N14" s="281" t="str">
        <f t="shared" si="4"/>
        <v>EURAB6E7Y</v>
      </c>
      <c r="O14" s="281" t="str">
        <v>EURAB6E7Y=ICAP</v>
      </c>
      <c r="P14" s="247">
        <v>0.42300000000000004</v>
      </c>
      <c r="Q14" s="247">
        <v>0.46299999999999997</v>
      </c>
      <c r="R14" s="247">
        <f t="shared" si="5"/>
        <v>0.443</v>
      </c>
      <c r="S14" s="247">
        <f t="shared" si="6"/>
        <v>3.9999999999999925E-2</v>
      </c>
      <c r="T14" s="279"/>
      <c r="U14" s="141">
        <v>0.51300000000000001</v>
      </c>
      <c r="V14" s="279"/>
      <c r="W14" s="247">
        <v>0.443</v>
      </c>
      <c r="X14" s="284" t="e">
        <f>_xll.qlSimpleQuoteSetValue(F14,W14/100,Trigger)</f>
        <v>#N/A</v>
      </c>
      <c r="Y14" s="193"/>
    </row>
    <row r="15" spans="1:30" x14ac:dyDescent="0.2">
      <c r="A15" s="192"/>
      <c r="B15" s="139" t="str">
        <f t="shared" si="0"/>
        <v>8Y</v>
      </c>
      <c r="C15" s="264" t="str">
        <f t="shared" si="1"/>
        <v>AB</v>
      </c>
      <c r="D15" s="265" t="str">
        <f t="shared" si="2"/>
        <v>6E</v>
      </c>
      <c r="E15" s="266" t="str">
        <f t="shared" si="3"/>
        <v>EURAB6E8Y_LCHQuote</v>
      </c>
      <c r="F15" s="266" t="str">
        <f>_xll.qlSimpleQuote(Currency&amp;$C15&amp;$D15&amp;$B15&amp;QuoteSuffix,,RateTickValue,Permanent,Trigger,ObjectOverwrite)</f>
        <v>EURAB6E8Y_LCHQuote#0003</v>
      </c>
      <c r="G15" s="267" t="str">
        <f>_xll.ohRangeRetrieveError(F15)</f>
        <v/>
      </c>
      <c r="H15" s="230"/>
      <c r="J15" s="192"/>
      <c r="K15" s="280" t="s">
        <v>49</v>
      </c>
      <c r="L15" s="280" t="s">
        <v>79</v>
      </c>
      <c r="M15" s="280" t="s">
        <v>61</v>
      </c>
      <c r="N15" s="281" t="str">
        <f t="shared" si="4"/>
        <v>EURAB6E8Y</v>
      </c>
      <c r="O15" s="281" t="str">
        <v>EURAB6E8Y=ICAP</v>
      </c>
      <c r="P15" s="247">
        <v>0.56100000000000005</v>
      </c>
      <c r="Q15" s="247">
        <v>0.60099999999999998</v>
      </c>
      <c r="R15" s="247">
        <f t="shared" si="5"/>
        <v>0.58099999999999996</v>
      </c>
      <c r="S15" s="247">
        <f t="shared" si="6"/>
        <v>3.9999999999999813E-2</v>
      </c>
      <c r="T15" s="279"/>
      <c r="U15" s="141">
        <v>0.65400000000000003</v>
      </c>
      <c r="V15" s="279"/>
      <c r="W15" s="247">
        <v>0.58099999999999996</v>
      </c>
      <c r="X15" s="284" t="e">
        <f>_xll.qlSimpleQuoteSetValue(F15,W15/100,Trigger)</f>
        <v>#N/A</v>
      </c>
      <c r="Y15" s="193"/>
    </row>
    <row r="16" spans="1:30" x14ac:dyDescent="0.2">
      <c r="A16" s="192"/>
      <c r="B16" s="139" t="str">
        <f t="shared" si="0"/>
        <v>9Y</v>
      </c>
      <c r="C16" s="264" t="str">
        <f t="shared" si="1"/>
        <v>AB</v>
      </c>
      <c r="D16" s="265" t="str">
        <f t="shared" si="2"/>
        <v>6E</v>
      </c>
      <c r="E16" s="266" t="str">
        <f t="shared" si="3"/>
        <v>EURAB6E9Y_LCHQuote</v>
      </c>
      <c r="F16" s="266" t="str">
        <f>_xll.qlSimpleQuote(Currency&amp;$C16&amp;$D16&amp;$B16&amp;QuoteSuffix,,RateTickValue,Permanent,Trigger,ObjectOverwrite)</f>
        <v>EURAB6E9Y_LCHQuote#0003</v>
      </c>
      <c r="G16" s="267" t="str">
        <f>_xll.ohRangeRetrieveError(F16)</f>
        <v/>
      </c>
      <c r="H16" s="230"/>
      <c r="J16" s="192"/>
      <c r="K16" s="280" t="s">
        <v>48</v>
      </c>
      <c r="L16" s="280" t="s">
        <v>79</v>
      </c>
      <c r="M16" s="280" t="s">
        <v>61</v>
      </c>
      <c r="N16" s="281" t="str">
        <f t="shared" si="4"/>
        <v>EURAB6E9Y</v>
      </c>
      <c r="O16" s="281" t="str">
        <v>EURAB6E9Y=ICAP</v>
      </c>
      <c r="P16" s="247">
        <v>0.69000000000000006</v>
      </c>
      <c r="Q16" s="247">
        <v>0.73</v>
      </c>
      <c r="R16" s="247">
        <f t="shared" si="5"/>
        <v>0.71</v>
      </c>
      <c r="S16" s="247">
        <f t="shared" si="6"/>
        <v>3.9999999999999813E-2</v>
      </c>
      <c r="T16" s="279"/>
      <c r="U16" s="141">
        <v>0.78299999999999992</v>
      </c>
      <c r="V16" s="279"/>
      <c r="W16" s="247">
        <v>0.71</v>
      </c>
      <c r="X16" s="284" t="e">
        <f>_xll.qlSimpleQuoteSetValue(F16,W16/100,Trigger)</f>
        <v>#N/A</v>
      </c>
      <c r="Y16" s="193"/>
    </row>
    <row r="17" spans="1:25" x14ac:dyDescent="0.2">
      <c r="A17" s="192"/>
      <c r="B17" s="139" t="str">
        <f t="shared" si="0"/>
        <v>10Y</v>
      </c>
      <c r="C17" s="264" t="str">
        <f t="shared" si="1"/>
        <v>AB</v>
      </c>
      <c r="D17" s="265" t="str">
        <f t="shared" si="2"/>
        <v>6E</v>
      </c>
      <c r="E17" s="266" t="str">
        <f t="shared" si="3"/>
        <v>EURAB6E10Y_LCHQuote</v>
      </c>
      <c r="F17" s="266" t="str">
        <f>_xll.qlSimpleQuote(Currency&amp;$C17&amp;$D17&amp;$B17&amp;QuoteSuffix,,RateTickValue,Permanent,Trigger,ObjectOverwrite)</f>
        <v>EURAB6E10Y_LCHQuote#0003</v>
      </c>
      <c r="G17" s="267" t="str">
        <f>_xll.ohRangeRetrieveError(F17)</f>
        <v/>
      </c>
      <c r="H17" s="230"/>
      <c r="J17" s="192"/>
      <c r="K17" s="280" t="s">
        <v>47</v>
      </c>
      <c r="L17" s="280" t="s">
        <v>79</v>
      </c>
      <c r="M17" s="280" t="s">
        <v>61</v>
      </c>
      <c r="N17" s="281" t="str">
        <f t="shared" si="4"/>
        <v>EURAB6E10Y</v>
      </c>
      <c r="O17" s="281" t="str">
        <v>EURAB6E10Y=ICAP</v>
      </c>
      <c r="P17" s="247">
        <v>0.80700000000000005</v>
      </c>
      <c r="Q17" s="247">
        <v>0.84700000000000009</v>
      </c>
      <c r="R17" s="247">
        <f t="shared" si="5"/>
        <v>0.82700000000000007</v>
      </c>
      <c r="S17" s="247">
        <f t="shared" si="6"/>
        <v>4.0000000000000036E-2</v>
      </c>
      <c r="T17" s="279"/>
      <c r="U17" s="141">
        <v>0.89799999999999991</v>
      </c>
      <c r="V17" s="279"/>
      <c r="W17" s="247">
        <v>0.82700000000000007</v>
      </c>
      <c r="X17" s="284" t="e">
        <f>_xll.qlSimpleQuoteSetValue(F17,W17/100,Trigger)</f>
        <v>#N/A</v>
      </c>
      <c r="Y17" s="193"/>
    </row>
    <row r="18" spans="1:25" x14ac:dyDescent="0.2">
      <c r="A18" s="192"/>
      <c r="B18" s="139" t="str">
        <f t="shared" si="0"/>
        <v>11Y</v>
      </c>
      <c r="C18" s="264" t="str">
        <f t="shared" si="1"/>
        <v>AB</v>
      </c>
      <c r="D18" s="265" t="str">
        <f t="shared" si="2"/>
        <v>6E</v>
      </c>
      <c r="E18" s="266" t="str">
        <f t="shared" si="3"/>
        <v>EURAB6E11Y_LCHQuote</v>
      </c>
      <c r="F18" s="266" t="str">
        <f>_xll.qlSimpleQuote(Currency&amp;$C18&amp;$D18&amp;$B18&amp;QuoteSuffix,,RateTickValue,Permanent,Trigger,ObjectOverwrite)</f>
        <v>EURAB6E11Y_LCHQuote#0003</v>
      </c>
      <c r="G18" s="267" t="str">
        <f>_xll.ohRangeRetrieveError(F18)</f>
        <v/>
      </c>
      <c r="H18" s="230"/>
      <c r="J18" s="192"/>
      <c r="K18" s="280" t="s">
        <v>46</v>
      </c>
      <c r="L18" s="280" t="s">
        <v>79</v>
      </c>
      <c r="M18" s="280" t="s">
        <v>61</v>
      </c>
      <c r="N18" s="281" t="str">
        <f t="shared" si="4"/>
        <v>EURAB6E11Y</v>
      </c>
      <c r="O18" s="281" t="str">
        <v>EURAB6E11Y=ICAP</v>
      </c>
      <c r="P18" s="247">
        <v>0.91099999999999992</v>
      </c>
      <c r="Q18" s="247">
        <v>0.95099999999999996</v>
      </c>
      <c r="R18" s="247">
        <f t="shared" si="5"/>
        <v>0.93099999999999994</v>
      </c>
      <c r="S18" s="247">
        <f t="shared" si="6"/>
        <v>4.0000000000000036E-2</v>
      </c>
      <c r="T18" s="279"/>
      <c r="U18" s="141">
        <v>1.004</v>
      </c>
      <c r="V18" s="279"/>
      <c r="W18" s="247">
        <v>0.93099999999999994</v>
      </c>
      <c r="X18" s="284" t="e">
        <f>_xll.qlSimpleQuoteSetValue(F18,W18/100,Trigger)</f>
        <v>#N/A</v>
      </c>
      <c r="Y18" s="193"/>
    </row>
    <row r="19" spans="1:25" x14ac:dyDescent="0.2">
      <c r="A19" s="192"/>
      <c r="B19" s="139" t="str">
        <f t="shared" si="0"/>
        <v>12Y</v>
      </c>
      <c r="C19" s="264" t="str">
        <f t="shared" si="1"/>
        <v>AB</v>
      </c>
      <c r="D19" s="265" t="str">
        <f t="shared" si="2"/>
        <v>6E</v>
      </c>
      <c r="E19" s="266" t="str">
        <f t="shared" si="3"/>
        <v>EURAB6E12Y_LCHQuote</v>
      </c>
      <c r="F19" s="266" t="str">
        <f>_xll.qlSimpleQuote(Currency&amp;$C19&amp;$D19&amp;$B19&amp;QuoteSuffix,,RateTickValue,Permanent,Trigger,ObjectOverwrite)</f>
        <v>EURAB6E12Y_LCHQuote#0003</v>
      </c>
      <c r="G19" s="267" t="str">
        <f>_xll.ohRangeRetrieveError(F19)</f>
        <v/>
      </c>
      <c r="H19" s="230"/>
      <c r="J19" s="192"/>
      <c r="K19" s="280" t="s">
        <v>45</v>
      </c>
      <c r="L19" s="280" t="s">
        <v>79</v>
      </c>
      <c r="M19" s="280" t="s">
        <v>61</v>
      </c>
      <c r="N19" s="281" t="str">
        <f t="shared" si="4"/>
        <v>EURAB6E12Y</v>
      </c>
      <c r="O19" s="281" t="str">
        <v>EURAB6E12Y=ICAP</v>
      </c>
      <c r="P19" s="247">
        <v>1.004</v>
      </c>
      <c r="Q19" s="247">
        <v>1.044</v>
      </c>
      <c r="R19" s="247">
        <f t="shared" si="5"/>
        <v>1.024</v>
      </c>
      <c r="S19" s="247">
        <f t="shared" si="6"/>
        <v>4.0000000000000036E-2</v>
      </c>
      <c r="T19" s="279"/>
      <c r="U19" s="141">
        <v>1.0979999999999999</v>
      </c>
      <c r="V19" s="279"/>
      <c r="W19" s="247">
        <v>1.024</v>
      </c>
      <c r="X19" s="284" t="e">
        <f>_xll.qlSimpleQuoteSetValue(F19,W19/100,Trigger)</f>
        <v>#N/A</v>
      </c>
      <c r="Y19" s="193"/>
    </row>
    <row r="20" spans="1:25" x14ac:dyDescent="0.2">
      <c r="A20" s="192"/>
      <c r="B20" s="139" t="str">
        <f t="shared" si="0"/>
        <v>13Y</v>
      </c>
      <c r="C20" s="264" t="str">
        <f t="shared" si="1"/>
        <v>AB</v>
      </c>
      <c r="D20" s="265" t="str">
        <f t="shared" si="2"/>
        <v>6E</v>
      </c>
      <c r="E20" s="266" t="str">
        <f t="shared" si="3"/>
        <v>EURAB6E13Y_LCHQuote</v>
      </c>
      <c r="F20" s="266" t="str">
        <f>_xll.qlSimpleQuote(Currency&amp;$C20&amp;$D20&amp;$B20&amp;QuoteSuffix,,RateTickValue,Permanent,Trigger,ObjectOverwrite)</f>
        <v>EURAB6E13Y_LCHQuote#0003</v>
      </c>
      <c r="G20" s="267" t="str">
        <f>_xll.ohRangeRetrieveError(F20)</f>
        <v/>
      </c>
      <c r="H20" s="230"/>
      <c r="J20" s="192"/>
      <c r="K20" s="280" t="s">
        <v>44</v>
      </c>
      <c r="L20" s="280" t="s">
        <v>79</v>
      </c>
      <c r="M20" s="280" t="s">
        <v>61</v>
      </c>
      <c r="N20" s="281" t="str">
        <f t="shared" si="4"/>
        <v>EURAB6E13Y</v>
      </c>
      <c r="O20" s="281" t="str">
        <v>EURAB6E13Y=ICAP</v>
      </c>
      <c r="P20" s="247">
        <v>1.085</v>
      </c>
      <c r="Q20" s="247">
        <v>1.125</v>
      </c>
      <c r="R20" s="247">
        <f t="shared" si="5"/>
        <v>1.105</v>
      </c>
      <c r="S20" s="247">
        <f t="shared" si="6"/>
        <v>4.0000000000000036E-2</v>
      </c>
      <c r="T20" s="279"/>
      <c r="U20" s="141">
        <v>1.179</v>
      </c>
      <c r="V20" s="279"/>
      <c r="W20" s="247">
        <v>1.105</v>
      </c>
      <c r="X20" s="284" t="e">
        <f>_xll.qlSimpleQuoteSetValue(F20,W20/100,Trigger)</f>
        <v>#N/A</v>
      </c>
      <c r="Y20" s="193"/>
    </row>
    <row r="21" spans="1:25" x14ac:dyDescent="0.2">
      <c r="A21" s="192"/>
      <c r="B21" s="139" t="str">
        <f t="shared" si="0"/>
        <v>14Y</v>
      </c>
      <c r="C21" s="264" t="str">
        <f t="shared" si="1"/>
        <v>AB</v>
      </c>
      <c r="D21" s="265" t="str">
        <f t="shared" si="2"/>
        <v>6E</v>
      </c>
      <c r="E21" s="266" t="str">
        <f t="shared" si="3"/>
        <v>EURAB6E14Y_LCHQuote</v>
      </c>
      <c r="F21" s="266" t="str">
        <f>_xll.qlSimpleQuote(Currency&amp;$C21&amp;$D21&amp;$B21&amp;QuoteSuffix,,RateTickValue,Permanent,Trigger,ObjectOverwrite)</f>
        <v>EURAB6E14Y_LCHQuote#0003</v>
      </c>
      <c r="G21" s="267" t="str">
        <f>_xll.ohRangeRetrieveError(F21)</f>
        <v/>
      </c>
      <c r="H21" s="230"/>
      <c r="J21" s="192"/>
      <c r="K21" s="280" t="s">
        <v>43</v>
      </c>
      <c r="L21" s="280" t="s">
        <v>79</v>
      </c>
      <c r="M21" s="280" t="s">
        <v>61</v>
      </c>
      <c r="N21" s="281" t="str">
        <f t="shared" si="4"/>
        <v>EURAB6E14Y</v>
      </c>
      <c r="O21" s="281" t="str">
        <v>EURAB6E14Y=ICAP</v>
      </c>
      <c r="P21" s="247">
        <v>1.1539999999999999</v>
      </c>
      <c r="Q21" s="247">
        <v>1.194</v>
      </c>
      <c r="R21" s="247">
        <f t="shared" si="5"/>
        <v>1.1739999999999999</v>
      </c>
      <c r="S21" s="247">
        <f t="shared" si="6"/>
        <v>4.0000000000000036E-2</v>
      </c>
      <c r="T21" s="279"/>
      <c r="U21" s="141">
        <v>1.2490000000000001</v>
      </c>
      <c r="V21" s="279"/>
      <c r="W21" s="247">
        <v>1.1739999999999999</v>
      </c>
      <c r="X21" s="284" t="e">
        <f>_xll.qlSimpleQuoteSetValue(F21,W21/100,Trigger)</f>
        <v>#N/A</v>
      </c>
      <c r="Y21" s="193"/>
    </row>
    <row r="22" spans="1:25" x14ac:dyDescent="0.2">
      <c r="A22" s="192"/>
      <c r="B22" s="139" t="str">
        <f t="shared" si="0"/>
        <v>15Y</v>
      </c>
      <c r="C22" s="264" t="str">
        <f t="shared" si="1"/>
        <v>AB</v>
      </c>
      <c r="D22" s="265" t="str">
        <f t="shared" si="2"/>
        <v>6E</v>
      </c>
      <c r="E22" s="266" t="str">
        <f t="shared" si="3"/>
        <v>EURAB6E15Y_LCHQuote</v>
      </c>
      <c r="F22" s="266" t="str">
        <f>_xll.qlSimpleQuote(Currency&amp;$C22&amp;$D22&amp;$B22&amp;QuoteSuffix,,RateTickValue,Permanent,Trigger,ObjectOverwrite)</f>
        <v>EURAB6E15Y_LCHQuote#0003</v>
      </c>
      <c r="G22" s="267" t="str">
        <f>_xll.ohRangeRetrieveError(F22)</f>
        <v/>
      </c>
      <c r="H22" s="230"/>
      <c r="J22" s="192"/>
      <c r="K22" s="280" t="s">
        <v>42</v>
      </c>
      <c r="L22" s="280" t="s">
        <v>79</v>
      </c>
      <c r="M22" s="280" t="s">
        <v>61</v>
      </c>
      <c r="N22" s="281" t="str">
        <f t="shared" si="4"/>
        <v>EURAB6E15Y</v>
      </c>
      <c r="O22" s="281" t="str">
        <v>EURAB6E15Y=ICAP</v>
      </c>
      <c r="P22" s="247">
        <v>1.214</v>
      </c>
      <c r="Q22" s="247">
        <v>1.254</v>
      </c>
      <c r="R22" s="247">
        <f t="shared" si="5"/>
        <v>1.234</v>
      </c>
      <c r="S22" s="247">
        <f t="shared" si="6"/>
        <v>4.0000000000000036E-2</v>
      </c>
      <c r="T22" s="279"/>
      <c r="U22" s="141">
        <v>1.31</v>
      </c>
      <c r="V22" s="279"/>
      <c r="W22" s="247">
        <v>1.234</v>
      </c>
      <c r="X22" s="284" t="e">
        <f>_xll.qlSimpleQuoteSetValue(F22,W22/100,Trigger)</f>
        <v>#N/A</v>
      </c>
      <c r="Y22" s="193"/>
    </row>
    <row r="23" spans="1:25" x14ac:dyDescent="0.2">
      <c r="A23" s="192"/>
      <c r="B23" s="139" t="str">
        <f t="shared" si="0"/>
        <v>16Y</v>
      </c>
      <c r="C23" s="264" t="str">
        <f t="shared" si="1"/>
        <v>AB</v>
      </c>
      <c r="D23" s="265" t="str">
        <f t="shared" si="2"/>
        <v>6E</v>
      </c>
      <c r="E23" s="266" t="str">
        <f t="shared" si="3"/>
        <v>EURAB6E16Y_LCHQuote</v>
      </c>
      <c r="F23" s="266" t="str">
        <f>_xll.qlSimpleQuote(Currency&amp;$C23&amp;$D23&amp;$B23&amp;QuoteSuffix,,RateTickValue,Permanent,Trigger,ObjectOverwrite)</f>
        <v>EURAB6E16Y_LCHQuote#0003</v>
      </c>
      <c r="G23" s="267" t="str">
        <f>_xll.ohRangeRetrieveError(F23)</f>
        <v/>
      </c>
      <c r="H23" s="230"/>
      <c r="J23" s="192"/>
      <c r="K23" s="280" t="s">
        <v>41</v>
      </c>
      <c r="L23" s="280" t="s">
        <v>79</v>
      </c>
      <c r="M23" s="280" t="s">
        <v>61</v>
      </c>
      <c r="N23" s="281" t="str">
        <f t="shared" si="4"/>
        <v>EURAB6E16Y</v>
      </c>
      <c r="O23" s="281" t="str">
        <v>EURAB6E16Y=ICAP</v>
      </c>
      <c r="P23" s="247">
        <v>1.2650000000000001</v>
      </c>
      <c r="Q23" s="247">
        <v>1.3049999999999999</v>
      </c>
      <c r="R23" s="247">
        <f t="shared" si="5"/>
        <v>1.2850000000000001</v>
      </c>
      <c r="S23" s="247">
        <f t="shared" si="6"/>
        <v>4.0000000000000036E-2</v>
      </c>
      <c r="T23" s="279"/>
      <c r="U23" s="141">
        <v>1.3620000000000001</v>
      </c>
      <c r="V23" s="279"/>
      <c r="W23" s="247">
        <v>1.2850000000000001</v>
      </c>
      <c r="X23" s="284" t="e">
        <f>_xll.qlSimpleQuoteSetValue(F23,W23/100,Trigger)</f>
        <v>#N/A</v>
      </c>
      <c r="Y23" s="193"/>
    </row>
    <row r="24" spans="1:25" x14ac:dyDescent="0.2">
      <c r="A24" s="192"/>
      <c r="B24" s="139" t="str">
        <f t="shared" si="0"/>
        <v>17Y</v>
      </c>
      <c r="C24" s="264" t="str">
        <f t="shared" si="1"/>
        <v>AB</v>
      </c>
      <c r="D24" s="265" t="str">
        <f t="shared" si="2"/>
        <v>6E</v>
      </c>
      <c r="E24" s="266" t="str">
        <f t="shared" si="3"/>
        <v>EURAB6E17Y_LCHQuote</v>
      </c>
      <c r="F24" s="266" t="str">
        <f>_xll.qlSimpleQuote(Currency&amp;$C24&amp;$D24&amp;$B24&amp;QuoteSuffix,,RateTickValue,Permanent,Trigger,ObjectOverwrite)</f>
        <v>EURAB6E17Y_LCHQuote#0003</v>
      </c>
      <c r="G24" s="267" t="str">
        <f>_xll.ohRangeRetrieveError(F24)</f>
        <v/>
      </c>
      <c r="H24" s="230"/>
      <c r="J24" s="192"/>
      <c r="K24" s="280" t="s">
        <v>40</v>
      </c>
      <c r="L24" s="280" t="s">
        <v>79</v>
      </c>
      <c r="M24" s="280" t="s">
        <v>61</v>
      </c>
      <c r="N24" s="281" t="str">
        <f t="shared" si="4"/>
        <v>EURAB6E17Y</v>
      </c>
      <c r="O24" s="281" t="str">
        <v>EURAB6E17Y=ICAP</v>
      </c>
      <c r="P24" s="247">
        <v>1.3089999999999999</v>
      </c>
      <c r="Q24" s="247">
        <v>1.349</v>
      </c>
      <c r="R24" s="247">
        <f t="shared" si="5"/>
        <v>1.329</v>
      </c>
      <c r="S24" s="247">
        <f t="shared" si="6"/>
        <v>4.0000000000000036E-2</v>
      </c>
      <c r="T24" s="279"/>
      <c r="U24" s="141">
        <v>1.4060000000000001</v>
      </c>
      <c r="V24" s="279"/>
      <c r="W24" s="247">
        <v>1.329</v>
      </c>
      <c r="X24" s="284" t="e">
        <f>_xll.qlSimpleQuoteSetValue(F24,W24/100,Trigger)</f>
        <v>#N/A</v>
      </c>
      <c r="Y24" s="193"/>
    </row>
    <row r="25" spans="1:25" x14ac:dyDescent="0.2">
      <c r="A25" s="192"/>
      <c r="B25" s="139" t="str">
        <f t="shared" si="0"/>
        <v>18Y</v>
      </c>
      <c r="C25" s="264" t="str">
        <f t="shared" si="1"/>
        <v>AB</v>
      </c>
      <c r="D25" s="265" t="str">
        <f t="shared" si="2"/>
        <v>6E</v>
      </c>
      <c r="E25" s="266" t="str">
        <f t="shared" si="3"/>
        <v>EURAB6E18Y_LCHQuote</v>
      </c>
      <c r="F25" s="266" t="str">
        <f>_xll.qlSimpleQuote(Currency&amp;$C25&amp;$D25&amp;$B25&amp;QuoteSuffix,,RateTickValue,Permanent,Trigger,ObjectOverwrite)</f>
        <v>EURAB6E18Y_LCHQuote#0003</v>
      </c>
      <c r="G25" s="267" t="str">
        <f>_xll.ohRangeRetrieveError(F25)</f>
        <v/>
      </c>
      <c r="H25" s="230"/>
      <c r="J25" s="192"/>
      <c r="K25" s="280" t="s">
        <v>39</v>
      </c>
      <c r="L25" s="280" t="s">
        <v>79</v>
      </c>
      <c r="M25" s="280" t="s">
        <v>61</v>
      </c>
      <c r="N25" s="281" t="str">
        <f t="shared" si="4"/>
        <v>EURAB6E18Y</v>
      </c>
      <c r="O25" s="281" t="str">
        <v>EURAB6E18Y=ICAP</v>
      </c>
      <c r="P25" s="247">
        <v>1.345</v>
      </c>
      <c r="Q25" s="247">
        <v>1.385</v>
      </c>
      <c r="R25" s="247">
        <f t="shared" si="5"/>
        <v>1.365</v>
      </c>
      <c r="S25" s="247">
        <f t="shared" si="6"/>
        <v>4.0000000000000036E-2</v>
      </c>
      <c r="T25" s="279"/>
      <c r="U25" s="141">
        <v>1.4430000000000001</v>
      </c>
      <c r="V25" s="279"/>
      <c r="W25" s="247">
        <v>1.365</v>
      </c>
      <c r="X25" s="284" t="e">
        <f>_xll.qlSimpleQuoteSetValue(F25,W25/100,Trigger)</f>
        <v>#N/A</v>
      </c>
      <c r="Y25" s="193"/>
    </row>
    <row r="26" spans="1:25" x14ac:dyDescent="0.2">
      <c r="A26" s="192"/>
      <c r="B26" s="139" t="str">
        <f t="shared" si="0"/>
        <v>19Y</v>
      </c>
      <c r="C26" s="264" t="str">
        <f t="shared" si="1"/>
        <v>AB</v>
      </c>
      <c r="D26" s="265" t="str">
        <f t="shared" si="2"/>
        <v>6E</v>
      </c>
      <c r="E26" s="266" t="str">
        <f t="shared" si="3"/>
        <v>EURAB6E19Y_LCHQuote</v>
      </c>
      <c r="F26" s="266" t="str">
        <f>_xll.qlSimpleQuote(Currency&amp;$C26&amp;$D26&amp;$B26&amp;QuoteSuffix,,RateTickValue,Permanent,Trigger,ObjectOverwrite)</f>
        <v>EURAB6E19Y_LCHQuote#0003</v>
      </c>
      <c r="G26" s="267" t="str">
        <f>_xll.ohRangeRetrieveError(F26)</f>
        <v/>
      </c>
      <c r="H26" s="230"/>
      <c r="J26" s="192"/>
      <c r="K26" s="280" t="s">
        <v>38</v>
      </c>
      <c r="L26" s="280" t="s">
        <v>79</v>
      </c>
      <c r="M26" s="280" t="s">
        <v>61</v>
      </c>
      <c r="N26" s="281" t="str">
        <f t="shared" si="4"/>
        <v>EURAB6E19Y</v>
      </c>
      <c r="O26" s="281" t="str">
        <v>EURAB6E19Y=ICAP</v>
      </c>
      <c r="P26" s="247">
        <v>1.375</v>
      </c>
      <c r="Q26" s="247">
        <v>1.415</v>
      </c>
      <c r="R26" s="247">
        <f t="shared" si="5"/>
        <v>1.395</v>
      </c>
      <c r="S26" s="247">
        <f t="shared" si="6"/>
        <v>4.0000000000000036E-2</v>
      </c>
      <c r="T26" s="279"/>
      <c r="U26" s="141">
        <v>1.4729999999999999</v>
      </c>
      <c r="V26" s="279"/>
      <c r="W26" s="247">
        <v>1.395</v>
      </c>
      <c r="X26" s="284" t="e">
        <f>_xll.qlSimpleQuoteSetValue(F26,W26/100,Trigger)</f>
        <v>#N/A</v>
      </c>
      <c r="Y26" s="193"/>
    </row>
    <row r="27" spans="1:25" x14ac:dyDescent="0.2">
      <c r="A27" s="192"/>
      <c r="B27" s="139" t="str">
        <f t="shared" si="0"/>
        <v>20Y</v>
      </c>
      <c r="C27" s="264" t="str">
        <f t="shared" si="1"/>
        <v>AB</v>
      </c>
      <c r="D27" s="265" t="str">
        <f t="shared" si="2"/>
        <v>6E</v>
      </c>
      <c r="E27" s="266" t="str">
        <f t="shared" si="3"/>
        <v>EURAB6E20Y_LCHQuote</v>
      </c>
      <c r="F27" s="266" t="str">
        <f>_xll.qlSimpleQuote(Currency&amp;$C27&amp;$D27&amp;$B27&amp;QuoteSuffix,,RateTickValue,Permanent,Trigger,ObjectOverwrite)</f>
        <v>EURAB6E20Y_LCHQuote#0003</v>
      </c>
      <c r="G27" s="267" t="str">
        <f>_xll.ohRangeRetrieveError(F27)</f>
        <v/>
      </c>
      <c r="H27" s="230"/>
      <c r="J27" s="192"/>
      <c r="K27" s="280" t="s">
        <v>37</v>
      </c>
      <c r="L27" s="280" t="s">
        <v>79</v>
      </c>
      <c r="M27" s="280" t="s">
        <v>61</v>
      </c>
      <c r="N27" s="281" t="str">
        <f t="shared" si="4"/>
        <v>EURAB6E20Y</v>
      </c>
      <c r="O27" s="281" t="str">
        <v>EURAB6E20Y=ICAP</v>
      </c>
      <c r="P27" s="247">
        <v>1.397</v>
      </c>
      <c r="Q27" s="247">
        <v>1.4370000000000001</v>
      </c>
      <c r="R27" s="247">
        <f t="shared" si="5"/>
        <v>1.417</v>
      </c>
      <c r="S27" s="247">
        <f t="shared" si="6"/>
        <v>4.0000000000000036E-2</v>
      </c>
      <c r="T27" s="279"/>
      <c r="U27" s="141">
        <v>1.4969999999999999</v>
      </c>
      <c r="V27" s="279"/>
      <c r="W27" s="247">
        <v>1.417</v>
      </c>
      <c r="X27" s="284" t="e">
        <f>_xll.qlSimpleQuoteSetValue(F27,W27/100,Trigger)</f>
        <v>#N/A</v>
      </c>
      <c r="Y27" s="193"/>
    </row>
    <row r="28" spans="1:25" x14ac:dyDescent="0.2">
      <c r="A28" s="192"/>
      <c r="B28" s="139" t="str">
        <f t="shared" si="0"/>
        <v>21Y</v>
      </c>
      <c r="C28" s="264" t="str">
        <f t="shared" si="1"/>
        <v>AB</v>
      </c>
      <c r="D28" s="265" t="str">
        <f t="shared" si="2"/>
        <v>6E</v>
      </c>
      <c r="E28" s="266" t="str">
        <f t="shared" si="3"/>
        <v>EURAB6E21Y_LCHQuote</v>
      </c>
      <c r="F28" s="266" t="str">
        <f>_xll.qlSimpleQuote(Currency&amp;$C28&amp;$D28&amp;$B28&amp;QuoteSuffix,,RateTickValue,Permanent,Trigger,ObjectOverwrite)</f>
        <v>EURAB6E21Y_LCHQuote#0003</v>
      </c>
      <c r="G28" s="267" t="str">
        <f>_xll.ohRangeRetrieveError(F28)</f>
        <v/>
      </c>
      <c r="H28" s="230"/>
      <c r="J28" s="192"/>
      <c r="K28" s="280" t="s">
        <v>36</v>
      </c>
      <c r="L28" s="280" t="s">
        <v>79</v>
      </c>
      <c r="M28" s="280" t="s">
        <v>61</v>
      </c>
      <c r="N28" s="281" t="str">
        <f t="shared" si="4"/>
        <v>EURAB6E21Y</v>
      </c>
      <c r="O28" s="281" t="str">
        <v>EURAB6E21Y=ICAP</v>
      </c>
      <c r="P28" s="247">
        <v>1.4139999999999999</v>
      </c>
      <c r="Q28" s="247">
        <v>1.454</v>
      </c>
      <c r="R28" s="247">
        <f t="shared" si="5"/>
        <v>1.4339999999999999</v>
      </c>
      <c r="S28" s="247">
        <f t="shared" si="6"/>
        <v>4.0000000000000036E-2</v>
      </c>
      <c r="T28" s="279"/>
      <c r="U28" s="141">
        <v>1.5150000000000001</v>
      </c>
      <c r="V28" s="279"/>
      <c r="W28" s="247">
        <v>1.4339999999999999</v>
      </c>
      <c r="X28" s="284" t="e">
        <f>_xll.qlSimpleQuoteSetValue(F28,W28/100,Trigger)</f>
        <v>#N/A</v>
      </c>
      <c r="Y28" s="193"/>
    </row>
    <row r="29" spans="1:25" x14ac:dyDescent="0.2">
      <c r="A29" s="192"/>
      <c r="B29" s="139" t="str">
        <f t="shared" si="0"/>
        <v>22Y</v>
      </c>
      <c r="C29" s="264" t="str">
        <f t="shared" si="1"/>
        <v>AB</v>
      </c>
      <c r="D29" s="265" t="str">
        <f t="shared" si="2"/>
        <v>6E</v>
      </c>
      <c r="E29" s="266" t="str">
        <f t="shared" si="3"/>
        <v>EURAB6E22Y_LCHQuote</v>
      </c>
      <c r="F29" s="266" t="str">
        <f>_xll.qlSimpleQuote(Currency&amp;$C29&amp;$D29&amp;$B29&amp;QuoteSuffix,,RateTickValue,Permanent,Trigger,ObjectOverwrite)</f>
        <v>EURAB6E22Y_LCHQuote#0003</v>
      </c>
      <c r="G29" s="267" t="str">
        <f>_xll.ohRangeRetrieveError(F29)</f>
        <v/>
      </c>
      <c r="H29" s="230"/>
      <c r="J29" s="192"/>
      <c r="K29" s="280" t="s">
        <v>35</v>
      </c>
      <c r="L29" s="280" t="s">
        <v>79</v>
      </c>
      <c r="M29" s="280" t="s">
        <v>61</v>
      </c>
      <c r="N29" s="281" t="str">
        <f t="shared" si="4"/>
        <v>EURAB6E22Y</v>
      </c>
      <c r="O29" s="281" t="str">
        <v>EURAB6E22Y=ICAP</v>
      </c>
      <c r="P29" s="247">
        <v>1.4259999999999999</v>
      </c>
      <c r="Q29" s="247">
        <v>1.466</v>
      </c>
      <c r="R29" s="247">
        <f t="shared" si="5"/>
        <v>1.446</v>
      </c>
      <c r="S29" s="247">
        <f t="shared" si="6"/>
        <v>4.0000000000000036E-2</v>
      </c>
      <c r="T29" s="279"/>
      <c r="U29" s="141">
        <v>1.5289999999999999</v>
      </c>
      <c r="V29" s="279"/>
      <c r="W29" s="247">
        <v>1.446</v>
      </c>
      <c r="X29" s="284" t="e">
        <f>_xll.qlSimpleQuoteSetValue(F29,W29/100,Trigger)</f>
        <v>#N/A</v>
      </c>
      <c r="Y29" s="193"/>
    </row>
    <row r="30" spans="1:25" x14ac:dyDescent="0.2">
      <c r="A30" s="192"/>
      <c r="B30" s="139" t="str">
        <f t="shared" si="0"/>
        <v>23Y</v>
      </c>
      <c r="C30" s="264" t="str">
        <f t="shared" si="1"/>
        <v>AB</v>
      </c>
      <c r="D30" s="265" t="str">
        <f t="shared" si="2"/>
        <v>6E</v>
      </c>
      <c r="E30" s="266" t="str">
        <f t="shared" si="3"/>
        <v>EURAB6E23Y_LCHQuote</v>
      </c>
      <c r="F30" s="266" t="str">
        <f>_xll.qlSimpleQuote(Currency&amp;$C30&amp;$D30&amp;$B30&amp;QuoteSuffix,,RateTickValue,Permanent,Trigger,ObjectOverwrite)</f>
        <v>EURAB6E23Y_LCHQuote#0003</v>
      </c>
      <c r="G30" s="267" t="str">
        <f>_xll.ohRangeRetrieveError(F30)</f>
        <v/>
      </c>
      <c r="H30" s="230"/>
      <c r="J30" s="192"/>
      <c r="K30" s="280" t="s">
        <v>34</v>
      </c>
      <c r="L30" s="280" t="s">
        <v>79</v>
      </c>
      <c r="M30" s="280" t="s">
        <v>61</v>
      </c>
      <c r="N30" s="281" t="str">
        <f t="shared" si="4"/>
        <v>EURAB6E23Y</v>
      </c>
      <c r="O30" s="281" t="str">
        <v>EURAB6E23Y=ICAP</v>
      </c>
      <c r="P30" s="247">
        <v>1.4339999999999999</v>
      </c>
      <c r="Q30" s="247">
        <v>1.474</v>
      </c>
      <c r="R30" s="247">
        <f t="shared" si="5"/>
        <v>1.454</v>
      </c>
      <c r="S30" s="247">
        <f t="shared" si="6"/>
        <v>4.0000000000000036E-2</v>
      </c>
      <c r="T30" s="279"/>
      <c r="U30" s="141">
        <v>1.5390000000000001</v>
      </c>
      <c r="V30" s="279"/>
      <c r="W30" s="247">
        <v>1.454</v>
      </c>
      <c r="X30" s="284" t="e">
        <f>_xll.qlSimpleQuoteSetValue(F30,W30/100,Trigger)</f>
        <v>#N/A</v>
      </c>
      <c r="Y30" s="193"/>
    </row>
    <row r="31" spans="1:25" x14ac:dyDescent="0.2">
      <c r="A31" s="192"/>
      <c r="B31" s="139" t="str">
        <f t="shared" si="0"/>
        <v>24Y</v>
      </c>
      <c r="C31" s="264" t="str">
        <f t="shared" si="1"/>
        <v>AB</v>
      </c>
      <c r="D31" s="265" t="str">
        <f t="shared" si="2"/>
        <v>6E</v>
      </c>
      <c r="E31" s="266" t="str">
        <f t="shared" si="3"/>
        <v>EURAB6E24Y_LCHQuote</v>
      </c>
      <c r="F31" s="266" t="str">
        <f>_xll.qlSimpleQuote(Currency&amp;$C31&amp;$D31&amp;$B31&amp;QuoteSuffix,,RateTickValue,Permanent,Trigger,ObjectOverwrite)</f>
        <v>EURAB6E24Y_LCHQuote#0003</v>
      </c>
      <c r="G31" s="267" t="str">
        <f>_xll.ohRangeRetrieveError(F31)</f>
        <v/>
      </c>
      <c r="H31" s="230"/>
      <c r="J31" s="192"/>
      <c r="K31" s="280" t="s">
        <v>33</v>
      </c>
      <c r="L31" s="280" t="s">
        <v>79</v>
      </c>
      <c r="M31" s="280" t="s">
        <v>61</v>
      </c>
      <c r="N31" s="281" t="str">
        <f t="shared" si="4"/>
        <v>EURAB6E24Y</v>
      </c>
      <c r="O31" s="281" t="str">
        <v>EURAB6E24Y=ICAP</v>
      </c>
      <c r="P31" s="247">
        <v>1.44</v>
      </c>
      <c r="Q31" s="247">
        <v>1.48</v>
      </c>
      <c r="R31" s="247">
        <f t="shared" si="5"/>
        <v>1.46</v>
      </c>
      <c r="S31" s="247">
        <f t="shared" si="6"/>
        <v>4.0000000000000036E-2</v>
      </c>
      <c r="T31" s="279"/>
      <c r="U31" s="141">
        <v>1.546</v>
      </c>
      <c r="V31" s="279"/>
      <c r="W31" s="247">
        <v>1.46</v>
      </c>
      <c r="X31" s="284" t="e">
        <f>_xll.qlSimpleQuoteSetValue(F31,W31/100,Trigger)</f>
        <v>#N/A</v>
      </c>
      <c r="Y31" s="193"/>
    </row>
    <row r="32" spans="1:25" x14ac:dyDescent="0.2">
      <c r="A32" s="192"/>
      <c r="B32" s="139" t="str">
        <f t="shared" si="0"/>
        <v>25Y</v>
      </c>
      <c r="C32" s="264" t="str">
        <f t="shared" si="1"/>
        <v>AB</v>
      </c>
      <c r="D32" s="265" t="str">
        <f t="shared" si="2"/>
        <v>6E</v>
      </c>
      <c r="E32" s="266" t="str">
        <f t="shared" si="3"/>
        <v>EURAB6E25Y_LCHQuote</v>
      </c>
      <c r="F32" s="266" t="str">
        <f>_xll.qlSimpleQuote(Currency&amp;$C32&amp;$D32&amp;$B32&amp;QuoteSuffix,,RateTickValue,Permanent,Trigger,ObjectOverwrite)</f>
        <v>EURAB6E25Y_LCHQuote#0003</v>
      </c>
      <c r="G32" s="267" t="str">
        <f>_xll.ohRangeRetrieveError(F32)</f>
        <v/>
      </c>
      <c r="H32" s="230"/>
      <c r="J32" s="192"/>
      <c r="K32" s="280" t="s">
        <v>32</v>
      </c>
      <c r="L32" s="280" t="s">
        <v>79</v>
      </c>
      <c r="M32" s="280" t="s">
        <v>61</v>
      </c>
      <c r="N32" s="281" t="str">
        <f t="shared" si="4"/>
        <v>EURAB6E25Y</v>
      </c>
      <c r="O32" s="281" t="str">
        <v>EURAB6E25Y=ICAP</v>
      </c>
      <c r="P32" s="247">
        <v>1.444</v>
      </c>
      <c r="Q32" s="247">
        <v>1.484</v>
      </c>
      <c r="R32" s="247">
        <f t="shared" si="5"/>
        <v>1.464</v>
      </c>
      <c r="S32" s="247">
        <f t="shared" si="6"/>
        <v>4.0000000000000036E-2</v>
      </c>
      <c r="T32" s="279"/>
      <c r="U32" s="141">
        <v>1.5509999999999999</v>
      </c>
      <c r="V32" s="279"/>
      <c r="W32" s="247">
        <v>1.464</v>
      </c>
      <c r="X32" s="284" t="e">
        <f>_xll.qlSimpleQuoteSetValue(F32,W32/100,Trigger)</f>
        <v>#N/A</v>
      </c>
      <c r="Y32" s="193"/>
    </row>
    <row r="33" spans="1:25" x14ac:dyDescent="0.2">
      <c r="A33" s="192"/>
      <c r="B33" s="139" t="str">
        <f t="shared" si="0"/>
        <v>26Y</v>
      </c>
      <c r="C33" s="264" t="str">
        <f t="shared" si="1"/>
        <v>AB</v>
      </c>
      <c r="D33" s="265" t="str">
        <f t="shared" si="2"/>
        <v>6E</v>
      </c>
      <c r="E33" s="266" t="str">
        <f t="shared" si="3"/>
        <v>EURAB6E26Y_LCHQuote</v>
      </c>
      <c r="F33" s="266" t="str">
        <f>_xll.qlSimpleQuote(Currency&amp;$C33&amp;$D33&amp;$B33&amp;QuoteSuffix,,RateTickValue,Permanent,Trigger,ObjectOverwrite)</f>
        <v>EURAB6E26Y_LCHQuote#0003</v>
      </c>
      <c r="G33" s="267" t="str">
        <f>_xll.ohRangeRetrieveError(F33)</f>
        <v/>
      </c>
      <c r="H33" s="230"/>
      <c r="J33" s="192"/>
      <c r="K33" s="280" t="s">
        <v>31</v>
      </c>
      <c r="L33" s="280" t="s">
        <v>79</v>
      </c>
      <c r="M33" s="280" t="s">
        <v>61</v>
      </c>
      <c r="N33" s="281" t="str">
        <f t="shared" si="4"/>
        <v>EURAB6E26Y</v>
      </c>
      <c r="O33" s="281" t="str">
        <v>EURAB6E26Y=ICAP</v>
      </c>
      <c r="P33" s="247">
        <v>1.4470000000000001</v>
      </c>
      <c r="Q33" s="247">
        <v>1.4870000000000001</v>
      </c>
      <c r="R33" s="247">
        <f t="shared" si="5"/>
        <v>1.4670000000000001</v>
      </c>
      <c r="S33" s="247">
        <f t="shared" si="6"/>
        <v>4.0000000000000036E-2</v>
      </c>
      <c r="T33" s="279"/>
      <c r="U33" s="141">
        <v>1.5549999999999999</v>
      </c>
      <c r="V33" s="279"/>
      <c r="W33" s="247">
        <v>1.4670000000000001</v>
      </c>
      <c r="X33" s="284" t="e">
        <f>_xll.qlSimpleQuoteSetValue(F33,W33/100,Trigger)</f>
        <v>#N/A</v>
      </c>
      <c r="Y33" s="193"/>
    </row>
    <row r="34" spans="1:25" x14ac:dyDescent="0.2">
      <c r="A34" s="192"/>
      <c r="B34" s="139" t="str">
        <f t="shared" si="0"/>
        <v>27Y</v>
      </c>
      <c r="C34" s="264" t="str">
        <f t="shared" si="1"/>
        <v>AB</v>
      </c>
      <c r="D34" s="265" t="str">
        <f t="shared" si="2"/>
        <v>6E</v>
      </c>
      <c r="E34" s="266" t="str">
        <f t="shared" si="3"/>
        <v>EURAB6E27Y_LCHQuote</v>
      </c>
      <c r="F34" s="266" t="str">
        <f>_xll.qlSimpleQuote(Currency&amp;$C34&amp;$D34&amp;$B34&amp;QuoteSuffix,,RateTickValue,Permanent,Trigger,ObjectOverwrite)</f>
        <v>EURAB6E27Y_LCHQuote#0003</v>
      </c>
      <c r="G34" s="267" t="str">
        <f>_xll.ohRangeRetrieveError(F34)</f>
        <v/>
      </c>
      <c r="H34" s="230"/>
      <c r="J34" s="192"/>
      <c r="K34" s="280" t="s">
        <v>30</v>
      </c>
      <c r="L34" s="280" t="s">
        <v>79</v>
      </c>
      <c r="M34" s="280" t="s">
        <v>61</v>
      </c>
      <c r="N34" s="281" t="str">
        <f t="shared" si="4"/>
        <v>EURAB6E27Y</v>
      </c>
      <c r="O34" s="281" t="str">
        <v>EURAB6E27Y=ICAP</v>
      </c>
      <c r="P34" s="247">
        <v>1.45</v>
      </c>
      <c r="Q34" s="247">
        <v>1.49</v>
      </c>
      <c r="R34" s="247">
        <f t="shared" si="5"/>
        <v>1.47</v>
      </c>
      <c r="S34" s="247">
        <f t="shared" si="6"/>
        <v>4.0000000000000036E-2</v>
      </c>
      <c r="T34" s="279"/>
      <c r="U34" s="141">
        <v>1.5589999999999999</v>
      </c>
      <c r="V34" s="279"/>
      <c r="W34" s="247">
        <v>1.47</v>
      </c>
      <c r="X34" s="284" t="e">
        <f>_xll.qlSimpleQuoteSetValue(F34,W34/100,Trigger)</f>
        <v>#N/A</v>
      </c>
      <c r="Y34" s="193"/>
    </row>
    <row r="35" spans="1:25" x14ac:dyDescent="0.2">
      <c r="A35" s="192"/>
      <c r="B35" s="139" t="str">
        <f t="shared" si="0"/>
        <v>28Y</v>
      </c>
      <c r="C35" s="264" t="str">
        <f t="shared" si="1"/>
        <v>AB</v>
      </c>
      <c r="D35" s="265" t="str">
        <f t="shared" si="2"/>
        <v>6E</v>
      </c>
      <c r="E35" s="266" t="str">
        <f t="shared" si="3"/>
        <v>EURAB6E28Y_LCHQuote</v>
      </c>
      <c r="F35" s="266" t="str">
        <f>_xll.qlSimpleQuote(Currency&amp;$C35&amp;$D35&amp;$B35&amp;QuoteSuffix,,RateTickValue,Permanent,Trigger,ObjectOverwrite)</f>
        <v>EURAB6E28Y_LCHQuote#0003</v>
      </c>
      <c r="G35" s="267" t="str">
        <f>_xll.ohRangeRetrieveError(F35)</f>
        <v/>
      </c>
      <c r="H35" s="230"/>
      <c r="J35" s="192"/>
      <c r="K35" s="280" t="s">
        <v>29</v>
      </c>
      <c r="L35" s="280" t="s">
        <v>79</v>
      </c>
      <c r="M35" s="280" t="s">
        <v>61</v>
      </c>
      <c r="N35" s="281" t="str">
        <f t="shared" si="4"/>
        <v>EURAB6E28Y</v>
      </c>
      <c r="O35" s="281" t="str">
        <v>EURAB6E28Y=ICAP</v>
      </c>
      <c r="P35" s="247">
        <v>1.452</v>
      </c>
      <c r="Q35" s="247">
        <v>1.492</v>
      </c>
      <c r="R35" s="247">
        <f t="shared" si="5"/>
        <v>1.472</v>
      </c>
      <c r="S35" s="247">
        <f t="shared" si="6"/>
        <v>4.0000000000000036E-2</v>
      </c>
      <c r="T35" s="279"/>
      <c r="U35" s="141">
        <v>1.5629999999999999</v>
      </c>
      <c r="V35" s="279"/>
      <c r="W35" s="247">
        <v>1.472</v>
      </c>
      <c r="X35" s="284" t="e">
        <f>_xll.qlSimpleQuoteSetValue(F35,W35/100,Trigger)</f>
        <v>#N/A</v>
      </c>
      <c r="Y35" s="193"/>
    </row>
    <row r="36" spans="1:25" x14ac:dyDescent="0.2">
      <c r="A36" s="192"/>
      <c r="B36" s="139" t="str">
        <f t="shared" si="0"/>
        <v>29Y</v>
      </c>
      <c r="C36" s="264" t="str">
        <f t="shared" si="1"/>
        <v>AB</v>
      </c>
      <c r="D36" s="265" t="str">
        <f t="shared" si="2"/>
        <v>6E</v>
      </c>
      <c r="E36" s="266" t="str">
        <f t="shared" si="3"/>
        <v>EURAB6E29Y_LCHQuote</v>
      </c>
      <c r="F36" s="266" t="str">
        <f>_xll.qlSimpleQuote(Currency&amp;$C36&amp;$D36&amp;$B36&amp;QuoteSuffix,,RateTickValue,Permanent,Trigger,ObjectOverwrite)</f>
        <v>EURAB6E29Y_LCHQuote#0003</v>
      </c>
      <c r="G36" s="267" t="str">
        <f>_xll.ohRangeRetrieveError(F36)</f>
        <v/>
      </c>
      <c r="H36" s="230"/>
      <c r="J36" s="192"/>
      <c r="K36" s="280" t="s">
        <v>28</v>
      </c>
      <c r="L36" s="280" t="s">
        <v>79</v>
      </c>
      <c r="M36" s="280" t="s">
        <v>61</v>
      </c>
      <c r="N36" s="281" t="str">
        <f t="shared" si="4"/>
        <v>EURAB6E29Y</v>
      </c>
      <c r="O36" s="281" t="str">
        <v>EURAB6E29Y=ICAP</v>
      </c>
      <c r="P36" s="247">
        <v>1.454</v>
      </c>
      <c r="Q36" s="247">
        <v>1.494</v>
      </c>
      <c r="R36" s="247">
        <f t="shared" si="5"/>
        <v>1.474</v>
      </c>
      <c r="S36" s="247">
        <f t="shared" si="6"/>
        <v>4.0000000000000036E-2</v>
      </c>
      <c r="T36" s="279"/>
      <c r="U36" s="141">
        <v>1.5660000000000001</v>
      </c>
      <c r="V36" s="279"/>
      <c r="W36" s="247">
        <v>1.474</v>
      </c>
      <c r="X36" s="284" t="e">
        <f>_xll.qlSimpleQuoteSetValue(F36,W36/100,Trigger)</f>
        <v>#N/A</v>
      </c>
      <c r="Y36" s="193"/>
    </row>
    <row r="37" spans="1:25" x14ac:dyDescent="0.2">
      <c r="A37" s="192"/>
      <c r="B37" s="139" t="str">
        <f t="shared" si="0"/>
        <v>30Y</v>
      </c>
      <c r="C37" s="264" t="str">
        <f t="shared" si="1"/>
        <v>AB</v>
      </c>
      <c r="D37" s="265" t="str">
        <f t="shared" si="2"/>
        <v>6E</v>
      </c>
      <c r="E37" s="266" t="str">
        <f t="shared" si="3"/>
        <v>EURAB6E30Y_LCHQuote</v>
      </c>
      <c r="F37" s="266" t="str">
        <f>_xll.qlSimpleQuote(Currency&amp;$C37&amp;$D37&amp;$B37&amp;QuoteSuffix,,RateTickValue,Permanent,Trigger,ObjectOverwrite)</f>
        <v>EURAB6E30Y_LCHQuote#0003</v>
      </c>
      <c r="G37" s="267" t="str">
        <f>_xll.ohRangeRetrieveError(F37)</f>
        <v/>
      </c>
      <c r="H37" s="230"/>
      <c r="J37" s="192"/>
      <c r="K37" s="280" t="s">
        <v>27</v>
      </c>
      <c r="L37" s="280" t="s">
        <v>79</v>
      </c>
      <c r="M37" s="280" t="s">
        <v>61</v>
      </c>
      <c r="N37" s="281" t="str">
        <f t="shared" si="4"/>
        <v>EURAB6E30Y</v>
      </c>
      <c r="O37" s="281" t="str">
        <v>EURAB6E30Y=ICAP</v>
      </c>
      <c r="P37" s="247">
        <v>1.456</v>
      </c>
      <c r="Q37" s="247">
        <v>1.496</v>
      </c>
      <c r="R37" s="247">
        <f t="shared" si="5"/>
        <v>1.476</v>
      </c>
      <c r="S37" s="247">
        <f t="shared" si="6"/>
        <v>4.0000000000000036E-2</v>
      </c>
      <c r="T37" s="279"/>
      <c r="U37" s="141">
        <v>1.569</v>
      </c>
      <c r="V37" s="279"/>
      <c r="W37" s="247">
        <v>1.476</v>
      </c>
      <c r="X37" s="284" t="e">
        <f>_xll.qlSimpleQuoteSetValue(F37,W37/100,Trigger)</f>
        <v>#N/A</v>
      </c>
      <c r="Y37" s="193"/>
    </row>
    <row r="38" spans="1:25" x14ac:dyDescent="0.2">
      <c r="A38" s="192"/>
      <c r="B38" s="139" t="str">
        <f t="shared" si="0"/>
        <v>35Y</v>
      </c>
      <c r="C38" s="264" t="str">
        <f t="shared" si="1"/>
        <v>AB</v>
      </c>
      <c r="D38" s="265" t="str">
        <f t="shared" si="2"/>
        <v>6E</v>
      </c>
      <c r="E38" s="266" t="str">
        <f t="shared" si="3"/>
        <v>EURAB6E35Y_LCHQuote</v>
      </c>
      <c r="F38" s="266" t="str">
        <f>_xll.qlSimpleQuote(Currency&amp;$C38&amp;$D38&amp;$B38&amp;QuoteSuffix,,RateTickValue,Permanent,Trigger,ObjectOverwrite)</f>
        <v>EURAB6E35Y_LCHQuote#0003</v>
      </c>
      <c r="G38" s="267" t="str">
        <f>_xll.ohRangeRetrieveError(F38)</f>
        <v/>
      </c>
      <c r="H38" s="230"/>
      <c r="J38" s="192"/>
      <c r="K38" s="280" t="s">
        <v>26</v>
      </c>
      <c r="L38" s="280" t="s">
        <v>79</v>
      </c>
      <c r="M38" s="280" t="s">
        <v>61</v>
      </c>
      <c r="N38" s="281" t="str">
        <f t="shared" si="4"/>
        <v>EURAB6E35Y</v>
      </c>
      <c r="O38" s="281" t="str">
        <v>EURAB6E35Y=ICAP</v>
      </c>
      <c r="P38" s="247">
        <v>1.462</v>
      </c>
      <c r="Q38" s="247">
        <v>1.502</v>
      </c>
      <c r="R38" s="247">
        <f t="shared" si="5"/>
        <v>1.482</v>
      </c>
      <c r="S38" s="247">
        <f t="shared" si="6"/>
        <v>4.0000000000000036E-2</v>
      </c>
      <c r="T38" s="279"/>
      <c r="U38" s="141">
        <v>1.581</v>
      </c>
      <c r="V38" s="279"/>
      <c r="W38" s="247">
        <v>1.482</v>
      </c>
      <c r="X38" s="284" t="e">
        <f>_xll.qlSimpleQuoteSetValue(F38,W38/100,Trigger)</f>
        <v>#N/A</v>
      </c>
      <c r="Y38" s="193"/>
    </row>
    <row r="39" spans="1:25" x14ac:dyDescent="0.2">
      <c r="A39" s="192"/>
      <c r="B39" s="139" t="str">
        <f t="shared" si="0"/>
        <v>40Y</v>
      </c>
      <c r="C39" s="264" t="str">
        <f t="shared" si="1"/>
        <v>AB</v>
      </c>
      <c r="D39" s="265" t="str">
        <f t="shared" si="2"/>
        <v>6E</v>
      </c>
      <c r="E39" s="266" t="str">
        <f t="shared" si="3"/>
        <v>EURAB6E40Y_LCHQuote</v>
      </c>
      <c r="F39" s="266" t="str">
        <f>_xll.qlSimpleQuote(Currency&amp;$C39&amp;$D39&amp;$B39&amp;QuoteSuffix,,RateTickValue,Permanent,Trigger,ObjectOverwrite)</f>
        <v>EURAB6E40Y_LCHQuote#0003</v>
      </c>
      <c r="G39" s="267" t="str">
        <f>_xll.ohRangeRetrieveError(F39)</f>
        <v/>
      </c>
      <c r="H39" s="230"/>
      <c r="J39" s="192"/>
      <c r="K39" s="280" t="s">
        <v>25</v>
      </c>
      <c r="L39" s="280" t="s">
        <v>79</v>
      </c>
      <c r="M39" s="280" t="s">
        <v>61</v>
      </c>
      <c r="N39" s="281" t="str">
        <f t="shared" si="4"/>
        <v>EURAB6E40Y</v>
      </c>
      <c r="O39" s="281" t="str">
        <v>EURAB6E40Y=ICAP</v>
      </c>
      <c r="P39" s="247">
        <v>1.462</v>
      </c>
      <c r="Q39" s="247">
        <v>1.502</v>
      </c>
      <c r="R39" s="247">
        <f t="shared" si="5"/>
        <v>1.482</v>
      </c>
      <c r="S39" s="247">
        <f t="shared" si="6"/>
        <v>4.0000000000000036E-2</v>
      </c>
      <c r="T39" s="279"/>
      <c r="U39" s="141">
        <v>1.5840000000000001</v>
      </c>
      <c r="V39" s="279"/>
      <c r="W39" s="247">
        <v>1.482</v>
      </c>
      <c r="X39" s="284" t="e">
        <f>_xll.qlSimpleQuoteSetValue(F39,W39/100,Trigger)</f>
        <v>#N/A</v>
      </c>
      <c r="Y39" s="193"/>
    </row>
    <row r="40" spans="1:25" x14ac:dyDescent="0.2">
      <c r="A40" s="192"/>
      <c r="B40" s="139" t="str">
        <f t="shared" si="0"/>
        <v>50Y</v>
      </c>
      <c r="C40" s="264" t="str">
        <f t="shared" si="1"/>
        <v>AB</v>
      </c>
      <c r="D40" s="265" t="str">
        <f t="shared" si="2"/>
        <v>6E</v>
      </c>
      <c r="E40" s="266" t="str">
        <f t="shared" si="3"/>
        <v>EURAB6E50Y_LCHQuote</v>
      </c>
      <c r="F40" s="266" t="str">
        <f>_xll.qlSimpleQuote(Currency&amp;$C40&amp;$D40&amp;$B40&amp;QuoteSuffix,,RateTickValue,Permanent,Trigger,ObjectOverwrite)</f>
        <v>EURAB6E50Y_LCHQuote#0003</v>
      </c>
      <c r="G40" s="267" t="str">
        <f>_xll.ohRangeRetrieveError(F40)</f>
        <v/>
      </c>
      <c r="H40" s="230"/>
      <c r="J40" s="192"/>
      <c r="K40" s="280" t="s">
        <v>24</v>
      </c>
      <c r="L40" s="280" t="s">
        <v>79</v>
      </c>
      <c r="M40" s="280" t="s">
        <v>61</v>
      </c>
      <c r="N40" s="281" t="str">
        <f t="shared" si="4"/>
        <v>EURAB6E50Y</v>
      </c>
      <c r="O40" s="281" t="str">
        <v>EURAB6E50Y=ICAP</v>
      </c>
      <c r="P40" s="247">
        <v>1.4219999999999999</v>
      </c>
      <c r="Q40" s="247">
        <v>1.462</v>
      </c>
      <c r="R40" s="247">
        <f t="shared" si="5"/>
        <v>1.4419999999999999</v>
      </c>
      <c r="S40" s="247">
        <f t="shared" si="6"/>
        <v>4.0000000000000036E-2</v>
      </c>
      <c r="T40" s="279"/>
      <c r="U40" s="141">
        <v>1.55</v>
      </c>
      <c r="V40" s="279"/>
      <c r="W40" s="247">
        <v>1.4419999999999999</v>
      </c>
      <c r="X40" s="284" t="e">
        <f>_xll.qlSimpleQuoteSetValue(F40,W40/100,Trigger)</f>
        <v>#N/A</v>
      </c>
      <c r="Y40" s="193"/>
    </row>
    <row r="41" spans="1:25" x14ac:dyDescent="0.2">
      <c r="A41" s="192"/>
      <c r="B41" s="140" t="str">
        <f t="shared" si="0"/>
        <v>60Y</v>
      </c>
      <c r="C41" s="268" t="str">
        <f t="shared" si="1"/>
        <v>AB</v>
      </c>
      <c r="D41" s="269" t="str">
        <f t="shared" si="2"/>
        <v>6E</v>
      </c>
      <c r="E41" s="270" t="str">
        <f t="shared" si="3"/>
        <v>EURAB6E60Y_LCHQuote</v>
      </c>
      <c r="F41" s="270" t="str">
        <f>_xll.qlSimpleQuote(Currency&amp;$C41&amp;$D41&amp;$B41&amp;QuoteSuffix,,RateTickValue,Permanent,Trigger,ObjectOverwrite)</f>
        <v>EURAB6E60Y_LCHQuote#0003</v>
      </c>
      <c r="G41" s="271" t="str">
        <f>_xll.ohRangeRetrieveError(F41)</f>
        <v/>
      </c>
      <c r="H41" s="230"/>
      <c r="J41" s="192"/>
      <c r="K41" s="280" t="s">
        <v>23</v>
      </c>
      <c r="L41" s="280" t="s">
        <v>79</v>
      </c>
      <c r="M41" s="280" t="s">
        <v>61</v>
      </c>
      <c r="N41" s="281" t="str">
        <f t="shared" si="4"/>
        <v>EURAB6E60Y</v>
      </c>
      <c r="O41" s="281" t="str">
        <v>EURAB6E60Y=ICAP</v>
      </c>
      <c r="P41" s="247">
        <v>1.407</v>
      </c>
      <c r="Q41" s="247">
        <v>1.4470000000000001</v>
      </c>
      <c r="R41" s="247">
        <f t="shared" si="5"/>
        <v>1.427</v>
      </c>
      <c r="S41" s="249">
        <f t="shared" si="6"/>
        <v>4.0000000000000036E-2</v>
      </c>
      <c r="T41" s="279"/>
      <c r="U41" s="143">
        <v>1.5350000000000001</v>
      </c>
      <c r="V41" s="279"/>
      <c r="W41" s="249">
        <v>1.427</v>
      </c>
      <c r="X41" s="285" t="e">
        <f>_xll.qlSimpleQuoteSetValue(F41,W41/100,Trigger)</f>
        <v>#N/A</v>
      </c>
      <c r="Y41" s="193"/>
    </row>
    <row r="42" spans="1:25" x14ac:dyDescent="0.2">
      <c r="A42" s="277"/>
      <c r="B42" s="278"/>
      <c r="C42" s="278"/>
      <c r="D42" s="278"/>
      <c r="E42" s="278"/>
      <c r="F42" s="278"/>
      <c r="G42" s="278"/>
      <c r="H42" s="234"/>
      <c r="J42" s="231"/>
      <c r="K42" s="272"/>
      <c r="L42" s="272"/>
      <c r="M42" s="272"/>
      <c r="N42" s="272"/>
      <c r="O42" s="272"/>
      <c r="P42" s="272"/>
      <c r="Q42" s="272"/>
      <c r="R42" s="272"/>
      <c r="S42" s="232"/>
      <c r="T42" s="232"/>
      <c r="U42" s="232"/>
      <c r="V42" s="232"/>
      <c r="W42" s="232"/>
      <c r="X42" s="232"/>
      <c r="Y42" s="273"/>
    </row>
    <row r="45" spans="1:25" x14ac:dyDescent="0.2">
      <c r="U45" s="254"/>
      <c r="V45" s="254"/>
      <c r="W45" s="254"/>
    </row>
    <row r="46" spans="1:25" x14ac:dyDescent="0.2">
      <c r="U46" s="254"/>
      <c r="V46" s="254"/>
      <c r="W46" s="254"/>
    </row>
    <row r="47" spans="1:25" x14ac:dyDescent="0.2">
      <c r="U47" s="254"/>
      <c r="V47" s="254"/>
      <c r="W47" s="254"/>
    </row>
  </sheetData>
  <conditionalFormatting sqref="X5:X7">
    <cfRule type="cellIs" dxfId="5" priority="5" stopIfTrue="1" operator="greaterThan">
      <formula>0</formula>
    </cfRule>
    <cfRule type="cellIs" dxfId="4" priority="6" stopIfTrue="1" operator="lessThan">
      <formula>0</formula>
    </cfRule>
  </conditionalFormatting>
  <conditionalFormatting sqref="X8:X18">
    <cfRule type="cellIs" dxfId="3" priority="3" stopIfTrue="1" operator="greaterThan">
      <formula>0</formula>
    </cfRule>
    <cfRule type="cellIs" dxfId="2" priority="4" stopIfTrue="1" operator="lessThan">
      <formula>0</formula>
    </cfRule>
  </conditionalFormatting>
  <conditionalFormatting sqref="X19:X41">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58" customWidth="1"/>
    <col min="11" max="11" width="2.7109375" style="13" customWidth="1"/>
    <col min="12" max="16384" width="9.140625" style="13"/>
  </cols>
  <sheetData>
    <row r="1" spans="1:11" ht="11.25" customHeight="1" x14ac:dyDescent="0.2">
      <c r="A1" s="349"/>
      <c r="B1" s="83"/>
      <c r="C1" s="83"/>
      <c r="D1" s="83"/>
      <c r="E1" s="83"/>
      <c r="F1" s="83"/>
      <c r="G1" s="83"/>
      <c r="H1" s="83"/>
      <c r="I1" s="83"/>
      <c r="J1" s="338"/>
      <c r="K1" s="84"/>
    </row>
    <row r="2" spans="1:11" ht="21" customHeight="1" x14ac:dyDescent="0.2">
      <c r="A2" s="313"/>
      <c r="B2" s="225" t="s">
        <v>66</v>
      </c>
      <c r="C2" s="225"/>
      <c r="D2" s="225"/>
      <c r="E2" s="225" t="s">
        <v>86</v>
      </c>
      <c r="F2" s="225" t="s">
        <v>85</v>
      </c>
      <c r="G2" s="225" t="s">
        <v>80</v>
      </c>
      <c r="H2" s="225" t="s">
        <v>184</v>
      </c>
      <c r="I2" s="205" t="s">
        <v>158</v>
      </c>
      <c r="J2" s="205" t="s">
        <v>159</v>
      </c>
      <c r="K2" s="230"/>
    </row>
    <row r="3" spans="1:11" ht="11.25" customHeight="1" x14ac:dyDescent="0.2">
      <c r="A3" s="313"/>
      <c r="B3" s="260" t="s">
        <v>5</v>
      </c>
      <c r="C3" s="260" t="s">
        <v>147</v>
      </c>
      <c r="D3" s="260" t="s">
        <v>67</v>
      </c>
      <c r="E3" s="327" t="str">
        <f>Swap3M!F5</f>
        <v>EURAB3E1Y_LCHQuote#0003</v>
      </c>
      <c r="F3" s="260" t="s">
        <v>84</v>
      </c>
      <c r="G3" s="327" t="str">
        <f>BasisSwapEON3M!F5</f>
        <v>EUREON3E1Y_LCHQuote#0003</v>
      </c>
      <c r="H3" s="330" t="str">
        <f t="shared" ref="H3:H39" si="0">Currency&amp;$C3&amp;$D3&amp;$B3&amp;QuoteSuffix</f>
        <v>EUR1EON3E1Y_LCHQuote</v>
      </c>
      <c r="I3" s="261" t="str">
        <f>_xll.qlCompositeQuote(H3,E3,G3,F3,Permanent,Trigger,ObjectOverwrite)</f>
        <v>EUR1EON3E1Y_LCHQuote#0003</v>
      </c>
      <c r="J3" s="262" t="str">
        <f>_xll.ohRangeRetrieveError(I3)</f>
        <v/>
      </c>
      <c r="K3" s="230"/>
    </row>
    <row r="4" spans="1:11" ht="11.25" customHeight="1" x14ac:dyDescent="0.2">
      <c r="A4" s="313"/>
      <c r="B4" s="265" t="s">
        <v>65</v>
      </c>
      <c r="C4" s="265" t="s">
        <v>147</v>
      </c>
      <c r="D4" s="265" t="s">
        <v>67</v>
      </c>
      <c r="E4" s="328" t="str">
        <f>Swap3M!F6</f>
        <v>EURAB3E15M_LCHQuote#0003</v>
      </c>
      <c r="F4" s="265" t="s">
        <v>84</v>
      </c>
      <c r="G4" s="328" t="str">
        <f>BasisSwapEON3M!F6</f>
        <v>EUREON3E15M_LCHQuote#0003</v>
      </c>
      <c r="H4" s="331" t="str">
        <f t="shared" si="0"/>
        <v>EUR1EON3E15M_LCHQuote</v>
      </c>
      <c r="I4" s="266" t="str">
        <f>_xll.qlCompositeQuote(H4,E4,G4,F4,Permanent,Trigger,ObjectOverwrite)</f>
        <v>EUR1EON3E15M_LCHQuote#0003</v>
      </c>
      <c r="J4" s="267" t="str">
        <f>_xll.ohRangeRetrieveError(I4)</f>
        <v/>
      </c>
      <c r="K4" s="230"/>
    </row>
    <row r="5" spans="1:11" ht="11.25" customHeight="1" x14ac:dyDescent="0.2">
      <c r="A5" s="313"/>
      <c r="B5" s="265" t="s">
        <v>64</v>
      </c>
      <c r="C5" s="265" t="s">
        <v>147</v>
      </c>
      <c r="D5" s="265" t="s">
        <v>67</v>
      </c>
      <c r="E5" s="328" t="str">
        <f>Swap3M!F7</f>
        <v>EURAB3E18M_LCHQuote#0003</v>
      </c>
      <c r="F5" s="265" t="s">
        <v>84</v>
      </c>
      <c r="G5" s="328" t="str">
        <f>BasisSwapEON3M!F7</f>
        <v>EUREON3E18M_LCHQuote#0003</v>
      </c>
      <c r="H5" s="331" t="str">
        <f t="shared" si="0"/>
        <v>EUR1EON3E18M_LCHQuote</v>
      </c>
      <c r="I5" s="266" t="str">
        <f>_xll.qlCompositeQuote(H5,E5,G5,F5,Permanent,Trigger,ObjectOverwrite)</f>
        <v>EUR1EON3E18M_LCHQuote#0003</v>
      </c>
      <c r="J5" s="267" t="str">
        <f>_xll.ohRangeRetrieveError(I5)</f>
        <v/>
      </c>
      <c r="K5" s="230"/>
    </row>
    <row r="6" spans="1:11" ht="11.25" customHeight="1" x14ac:dyDescent="0.2">
      <c r="A6" s="313"/>
      <c r="B6" s="265" t="s">
        <v>63</v>
      </c>
      <c r="C6" s="265" t="s">
        <v>147</v>
      </c>
      <c r="D6" s="265" t="s">
        <v>67</v>
      </c>
      <c r="E6" s="328" t="str">
        <f>Swap3M!F8</f>
        <v>EURAB3E21M_LCHQuote#0003</v>
      </c>
      <c r="F6" s="265" t="s">
        <v>84</v>
      </c>
      <c r="G6" s="328" t="str">
        <f>BasisSwapEON3M!F8</f>
        <v>EUREON3E21M_LCHQuote#0003</v>
      </c>
      <c r="H6" s="331" t="str">
        <f t="shared" si="0"/>
        <v>EUR1EON3E21M_LCHQuote</v>
      </c>
      <c r="I6" s="266" t="str">
        <f>_xll.qlCompositeQuote(H6,E6,G6,F6,Permanent,Trigger,ObjectOverwrite)</f>
        <v>EUR1EON3E21M_LCHQuote#0003</v>
      </c>
      <c r="J6" s="267" t="str">
        <f>_xll.ohRangeRetrieveError(I6)</f>
        <v/>
      </c>
      <c r="K6" s="230"/>
    </row>
    <row r="7" spans="1:11" ht="11.25" customHeight="1" x14ac:dyDescent="0.2">
      <c r="A7" s="313"/>
      <c r="B7" s="265" t="s">
        <v>55</v>
      </c>
      <c r="C7" s="265" t="s">
        <v>147</v>
      </c>
      <c r="D7" s="265" t="s">
        <v>67</v>
      </c>
      <c r="E7" s="328" t="str">
        <f>Swap3M!F9</f>
        <v>EURAB3E2Y_LCHQuote#0003</v>
      </c>
      <c r="F7" s="265" t="s">
        <v>84</v>
      </c>
      <c r="G7" s="328" t="str">
        <f>BasisSwapEON3M!F9</f>
        <v>EUREON3E2Y_LCHQuote#0003</v>
      </c>
      <c r="H7" s="331" t="str">
        <f t="shared" si="0"/>
        <v>EUR1EON3E2Y_LCHQuote</v>
      </c>
      <c r="I7" s="266" t="str">
        <f>_xll.qlCompositeQuote(H7,E7,G7,F7,Permanent,Trigger,ObjectOverwrite)</f>
        <v>EUR1EON3E2Y_LCHQuote#0003</v>
      </c>
      <c r="J7" s="267" t="str">
        <f>_xll.ohRangeRetrieveError(I7)</f>
        <v/>
      </c>
      <c r="K7" s="230"/>
    </row>
    <row r="8" spans="1:11" ht="11.25" customHeight="1" x14ac:dyDescent="0.2">
      <c r="A8" s="313"/>
      <c r="B8" s="265" t="s">
        <v>54</v>
      </c>
      <c r="C8" s="265" t="s">
        <v>147</v>
      </c>
      <c r="D8" s="265" t="s">
        <v>67</v>
      </c>
      <c r="E8" s="328" t="str">
        <f>Swap3M!F10</f>
        <v>EURAB3E3Y_LCHQuote#0003</v>
      </c>
      <c r="F8" s="265" t="s">
        <v>84</v>
      </c>
      <c r="G8" s="328" t="str">
        <f>BasisSwapEON3M!F10</f>
        <v>EUREON3E3Y_LCHQuote#0003</v>
      </c>
      <c r="H8" s="331" t="str">
        <f t="shared" si="0"/>
        <v>EUR1EON3E3Y_LCHQuote</v>
      </c>
      <c r="I8" s="266" t="str">
        <f>_xll.qlCompositeQuote(H8,E8,G8,F8,Permanent,Trigger,ObjectOverwrite)</f>
        <v>EUR1EON3E3Y_LCHQuote#0003</v>
      </c>
      <c r="J8" s="267" t="str">
        <f>_xll.ohRangeRetrieveError(I8)</f>
        <v/>
      </c>
      <c r="K8" s="230"/>
    </row>
    <row r="9" spans="1:11" ht="11.25" customHeight="1" x14ac:dyDescent="0.2">
      <c r="A9" s="313"/>
      <c r="B9" s="265" t="s">
        <v>53</v>
      </c>
      <c r="C9" s="265" t="s">
        <v>147</v>
      </c>
      <c r="D9" s="265" t="s">
        <v>67</v>
      </c>
      <c r="E9" s="328" t="str">
        <f>Swap3M!F11</f>
        <v>EURAB3E4Y_LCHQuote#0003</v>
      </c>
      <c r="F9" s="265" t="s">
        <v>84</v>
      </c>
      <c r="G9" s="328" t="str">
        <f>BasisSwapEON3M!F11</f>
        <v>EUREON3E4Y_LCHQuote#0003</v>
      </c>
      <c r="H9" s="331" t="str">
        <f t="shared" si="0"/>
        <v>EUR1EON3E4Y_LCHQuote</v>
      </c>
      <c r="I9" s="266" t="str">
        <f>_xll.qlCompositeQuote(H9,E9,G9,F9,Permanent,Trigger,ObjectOverwrite)</f>
        <v>EUR1EON3E4Y_LCHQuote#0003</v>
      </c>
      <c r="J9" s="267" t="str">
        <f>_xll.ohRangeRetrieveError(I9)</f>
        <v/>
      </c>
      <c r="K9" s="230"/>
    </row>
    <row r="10" spans="1:11" ht="11.25" customHeight="1" x14ac:dyDescent="0.2">
      <c r="A10" s="313"/>
      <c r="B10" s="265" t="s">
        <v>52</v>
      </c>
      <c r="C10" s="265" t="s">
        <v>147</v>
      </c>
      <c r="D10" s="265" t="s">
        <v>67</v>
      </c>
      <c r="E10" s="328" t="str">
        <f>Swap3M!F12</f>
        <v>EURAB3E5Y_LCHQuote#0003</v>
      </c>
      <c r="F10" s="265" t="s">
        <v>84</v>
      </c>
      <c r="G10" s="328" t="str">
        <f>BasisSwapEON3M!F12</f>
        <v>EUREON3E5Y_LCHQuote#0003</v>
      </c>
      <c r="H10" s="331" t="str">
        <f t="shared" si="0"/>
        <v>EUR1EON3E5Y_LCHQuote</v>
      </c>
      <c r="I10" s="266" t="str">
        <f>_xll.qlCompositeQuote(H10,E10,G10,F10,Permanent,Trigger,ObjectOverwrite)</f>
        <v>EUR1EON3E5Y_LCHQuote#0003</v>
      </c>
      <c r="J10" s="267" t="str">
        <f>_xll.ohRangeRetrieveError(I10)</f>
        <v/>
      </c>
      <c r="K10" s="230"/>
    </row>
    <row r="11" spans="1:11" ht="11.25" customHeight="1" x14ac:dyDescent="0.2">
      <c r="A11" s="313"/>
      <c r="B11" s="265" t="s">
        <v>51</v>
      </c>
      <c r="C11" s="265" t="s">
        <v>147</v>
      </c>
      <c r="D11" s="265" t="s">
        <v>67</v>
      </c>
      <c r="E11" s="328" t="str">
        <f>Swap3M!F13</f>
        <v>EURAB3E6Y_LCHQuote#0003</v>
      </c>
      <c r="F11" s="265" t="s">
        <v>84</v>
      </c>
      <c r="G11" s="328" t="str">
        <f>BasisSwapEON3M!F13</f>
        <v>EUREON3E6Y_LCHQuote#0003</v>
      </c>
      <c r="H11" s="331" t="str">
        <f t="shared" si="0"/>
        <v>EUR1EON3E6Y_LCHQuote</v>
      </c>
      <c r="I11" s="266" t="str">
        <f>_xll.qlCompositeQuote(H11,E11,G11,F11,Permanent,Trigger,ObjectOverwrite)</f>
        <v>EUR1EON3E6Y_LCHQuote#0003</v>
      </c>
      <c r="J11" s="267" t="str">
        <f>_xll.ohRangeRetrieveError(I11)</f>
        <v/>
      </c>
      <c r="K11" s="230"/>
    </row>
    <row r="12" spans="1:11" ht="11.25" customHeight="1" x14ac:dyDescent="0.2">
      <c r="A12" s="313"/>
      <c r="B12" s="265" t="s">
        <v>50</v>
      </c>
      <c r="C12" s="265" t="s">
        <v>147</v>
      </c>
      <c r="D12" s="265" t="s">
        <v>67</v>
      </c>
      <c r="E12" s="328" t="str">
        <f>Swap3M!F14</f>
        <v>EURAB3E7Y_LCHQuote#0003</v>
      </c>
      <c r="F12" s="265" t="s">
        <v>84</v>
      </c>
      <c r="G12" s="328" t="str">
        <f>BasisSwapEON3M!F14</f>
        <v>EUREON3E7Y_LCHQuote#0003</v>
      </c>
      <c r="H12" s="331" t="str">
        <f t="shared" si="0"/>
        <v>EUR1EON3E7Y_LCHQuote</v>
      </c>
      <c r="I12" s="266" t="str">
        <f>_xll.qlCompositeQuote(H12,E12,G12,F12,Permanent,Trigger,ObjectOverwrite)</f>
        <v>EUR1EON3E7Y_LCHQuote#0003</v>
      </c>
      <c r="J12" s="267" t="str">
        <f>_xll.ohRangeRetrieveError(I12)</f>
        <v/>
      </c>
      <c r="K12" s="230"/>
    </row>
    <row r="13" spans="1:11" ht="11.25" customHeight="1" x14ac:dyDescent="0.2">
      <c r="A13" s="313"/>
      <c r="B13" s="265" t="s">
        <v>49</v>
      </c>
      <c r="C13" s="265" t="s">
        <v>147</v>
      </c>
      <c r="D13" s="265" t="s">
        <v>67</v>
      </c>
      <c r="E13" s="328" t="str">
        <f>Swap3M!F15</f>
        <v>EURAB3E8Y_LCHQuote#0003</v>
      </c>
      <c r="F13" s="265" t="s">
        <v>84</v>
      </c>
      <c r="G13" s="328" t="str">
        <f>BasisSwapEON3M!F15</f>
        <v>EUREON3E8Y_LCHQuote#0003</v>
      </c>
      <c r="H13" s="331" t="str">
        <f t="shared" si="0"/>
        <v>EUR1EON3E8Y_LCHQuote</v>
      </c>
      <c r="I13" s="266" t="str">
        <f>_xll.qlCompositeQuote(H13,E13,G13,F13,Permanent,Trigger,ObjectOverwrite)</f>
        <v>EUR1EON3E8Y_LCHQuote#0003</v>
      </c>
      <c r="J13" s="267" t="str">
        <f>_xll.ohRangeRetrieveError(I13)</f>
        <v/>
      </c>
      <c r="K13" s="230"/>
    </row>
    <row r="14" spans="1:11" ht="11.25" customHeight="1" x14ac:dyDescent="0.2">
      <c r="A14" s="313"/>
      <c r="B14" s="265" t="s">
        <v>48</v>
      </c>
      <c r="C14" s="265" t="s">
        <v>147</v>
      </c>
      <c r="D14" s="265" t="s">
        <v>67</v>
      </c>
      <c r="E14" s="328" t="str">
        <f>Swap3M!F16</f>
        <v>EURAB3E9Y_LCHQuote#0003</v>
      </c>
      <c r="F14" s="265" t="s">
        <v>84</v>
      </c>
      <c r="G14" s="328" t="str">
        <f>BasisSwapEON3M!F16</f>
        <v>EUREON3E9Y_LCHQuote#0003</v>
      </c>
      <c r="H14" s="331" t="str">
        <f t="shared" si="0"/>
        <v>EUR1EON3E9Y_LCHQuote</v>
      </c>
      <c r="I14" s="266" t="str">
        <f>_xll.qlCompositeQuote(H14,E14,G14,F14,Permanent,Trigger,ObjectOverwrite)</f>
        <v>EUR1EON3E9Y_LCHQuote#0003</v>
      </c>
      <c r="J14" s="267" t="str">
        <f>_xll.ohRangeRetrieveError(I14)</f>
        <v/>
      </c>
      <c r="K14" s="230"/>
    </row>
    <row r="15" spans="1:11" ht="11.25" customHeight="1" x14ac:dyDescent="0.2">
      <c r="A15" s="313"/>
      <c r="B15" s="265" t="s">
        <v>47</v>
      </c>
      <c r="C15" s="265" t="s">
        <v>147</v>
      </c>
      <c r="D15" s="265" t="s">
        <v>67</v>
      </c>
      <c r="E15" s="328" t="str">
        <f>Swap3M!F17</f>
        <v>EURAB3E10Y_LCHQuote#0003</v>
      </c>
      <c r="F15" s="265" t="s">
        <v>84</v>
      </c>
      <c r="G15" s="328" t="str">
        <f>BasisSwapEON3M!F17</f>
        <v>EUREON3E10Y_LCHQuote#0003</v>
      </c>
      <c r="H15" s="331" t="str">
        <f t="shared" si="0"/>
        <v>EUR1EON3E10Y_LCHQuote</v>
      </c>
      <c r="I15" s="266" t="str">
        <f>_xll.qlCompositeQuote(H15,E15,G15,F15,Permanent,Trigger,ObjectOverwrite)</f>
        <v>EUR1EON3E10Y_LCHQuote#0003</v>
      </c>
      <c r="J15" s="267" t="str">
        <f>_xll.ohRangeRetrieveError(I15)</f>
        <v/>
      </c>
      <c r="K15" s="230"/>
    </row>
    <row r="16" spans="1:11" ht="11.25" customHeight="1" x14ac:dyDescent="0.2">
      <c r="A16" s="313"/>
      <c r="B16" s="265" t="s">
        <v>46</v>
      </c>
      <c r="C16" s="265" t="s">
        <v>147</v>
      </c>
      <c r="D16" s="265" t="s">
        <v>67</v>
      </c>
      <c r="E16" s="328" t="str">
        <f>Swap3M!F18</f>
        <v>EURAB3E11Y_LCHQuote#0003</v>
      </c>
      <c r="F16" s="265" t="s">
        <v>84</v>
      </c>
      <c r="G16" s="328" t="str">
        <f>BasisSwapEON3M!F18</f>
        <v>EUREON3E11Y_LCHQuote#0003</v>
      </c>
      <c r="H16" s="331" t="str">
        <f t="shared" si="0"/>
        <v>EUR1EON3E11Y_LCHQuote</v>
      </c>
      <c r="I16" s="266" t="str">
        <f>_xll.qlCompositeQuote(H16,E16,G16,F16,Permanent,Trigger,ObjectOverwrite)</f>
        <v>EUR1EON3E11Y_LCHQuote#0003</v>
      </c>
      <c r="J16" s="267" t="str">
        <f>_xll.ohRangeRetrieveError(I16)</f>
        <v/>
      </c>
      <c r="K16" s="230"/>
    </row>
    <row r="17" spans="1:11" ht="11.25" customHeight="1" x14ac:dyDescent="0.2">
      <c r="A17" s="313"/>
      <c r="B17" s="265" t="s">
        <v>45</v>
      </c>
      <c r="C17" s="265" t="s">
        <v>147</v>
      </c>
      <c r="D17" s="265" t="s">
        <v>67</v>
      </c>
      <c r="E17" s="328" t="str">
        <f>Swap3M!F19</f>
        <v>EURAB3E12Y_LCHQuote#0003</v>
      </c>
      <c r="F17" s="265" t="s">
        <v>84</v>
      </c>
      <c r="G17" s="328" t="str">
        <f>BasisSwapEON3M!F19</f>
        <v>EUREON3E12Y_LCHQuote#0003</v>
      </c>
      <c r="H17" s="331" t="str">
        <f t="shared" si="0"/>
        <v>EUR1EON3E12Y_LCHQuote</v>
      </c>
      <c r="I17" s="266" t="str">
        <f>_xll.qlCompositeQuote(H17,E17,G17,F17,Permanent,Trigger,ObjectOverwrite)</f>
        <v>EUR1EON3E12Y_LCHQuote#0003</v>
      </c>
      <c r="J17" s="267" t="str">
        <f>_xll.ohRangeRetrieveError(I17)</f>
        <v/>
      </c>
      <c r="K17" s="230"/>
    </row>
    <row r="18" spans="1:11" ht="11.25" customHeight="1" x14ac:dyDescent="0.2">
      <c r="A18" s="313"/>
      <c r="B18" s="265" t="s">
        <v>44</v>
      </c>
      <c r="C18" s="265" t="s">
        <v>147</v>
      </c>
      <c r="D18" s="265" t="s">
        <v>67</v>
      </c>
      <c r="E18" s="328" t="str">
        <f>Swap3M!F20</f>
        <v>EURAB3E13Y_LCHQuote#0003</v>
      </c>
      <c r="F18" s="265" t="s">
        <v>84</v>
      </c>
      <c r="G18" s="328" t="str">
        <f>BasisSwapEON3M!F20</f>
        <v>EUREON3E13Y_LCHQuote#0003</v>
      </c>
      <c r="H18" s="331" t="str">
        <f t="shared" si="0"/>
        <v>EUR1EON3E13Y_LCHQuote</v>
      </c>
      <c r="I18" s="266" t="str">
        <f>_xll.qlCompositeQuote(H18,E18,G18,F18,Permanent,Trigger,ObjectOverwrite)</f>
        <v>EUR1EON3E13Y_LCHQuote#0003</v>
      </c>
      <c r="J18" s="267" t="str">
        <f>_xll.ohRangeRetrieveError(I18)</f>
        <v/>
      </c>
      <c r="K18" s="230"/>
    </row>
    <row r="19" spans="1:11" ht="11.25" customHeight="1" x14ac:dyDescent="0.2">
      <c r="A19" s="313"/>
      <c r="B19" s="265" t="s">
        <v>43</v>
      </c>
      <c r="C19" s="265" t="s">
        <v>147</v>
      </c>
      <c r="D19" s="265" t="s">
        <v>67</v>
      </c>
      <c r="E19" s="328" t="str">
        <f>Swap3M!F21</f>
        <v>EURAB3E14Y_LCHQuote#0003</v>
      </c>
      <c r="F19" s="265" t="s">
        <v>84</v>
      </c>
      <c r="G19" s="328" t="str">
        <f>BasisSwapEON3M!F21</f>
        <v>EUREON3E14Y_LCHQuote#0003</v>
      </c>
      <c r="H19" s="331" t="str">
        <f t="shared" si="0"/>
        <v>EUR1EON3E14Y_LCHQuote</v>
      </c>
      <c r="I19" s="266" t="str">
        <f>_xll.qlCompositeQuote(H19,E19,G19,F19,Permanent,Trigger,ObjectOverwrite)</f>
        <v>EUR1EON3E14Y_LCHQuote#0003</v>
      </c>
      <c r="J19" s="267" t="str">
        <f>_xll.ohRangeRetrieveError(I19)</f>
        <v/>
      </c>
      <c r="K19" s="230"/>
    </row>
    <row r="20" spans="1:11" ht="11.25" customHeight="1" x14ac:dyDescent="0.2">
      <c r="A20" s="313"/>
      <c r="B20" s="265" t="s">
        <v>42</v>
      </c>
      <c r="C20" s="265" t="s">
        <v>147</v>
      </c>
      <c r="D20" s="265" t="s">
        <v>67</v>
      </c>
      <c r="E20" s="328" t="str">
        <f>Swap3M!F22</f>
        <v>EURAB3E15Y_LCHQuote#0003</v>
      </c>
      <c r="F20" s="265" t="s">
        <v>84</v>
      </c>
      <c r="G20" s="328" t="str">
        <f>BasisSwapEON3M!F22</f>
        <v>EUREON3E15Y_LCHQuote#0003</v>
      </c>
      <c r="H20" s="331" t="str">
        <f t="shared" si="0"/>
        <v>EUR1EON3E15Y_LCHQuote</v>
      </c>
      <c r="I20" s="266" t="str">
        <f>_xll.qlCompositeQuote(H20,E20,G20,F20,Permanent,Trigger,ObjectOverwrite)</f>
        <v>EUR1EON3E15Y_LCHQuote#0003</v>
      </c>
      <c r="J20" s="267" t="str">
        <f>_xll.ohRangeRetrieveError(I20)</f>
        <v/>
      </c>
      <c r="K20" s="230"/>
    </row>
    <row r="21" spans="1:11" ht="11.25" customHeight="1" x14ac:dyDescent="0.2">
      <c r="A21" s="313"/>
      <c r="B21" s="265" t="s">
        <v>41</v>
      </c>
      <c r="C21" s="265" t="s">
        <v>147</v>
      </c>
      <c r="D21" s="265" t="s">
        <v>67</v>
      </c>
      <c r="E21" s="328" t="str">
        <f>Swap3M!F23</f>
        <v>EURAB3E16Y_LCHQuote#0003</v>
      </c>
      <c r="F21" s="265" t="s">
        <v>84</v>
      </c>
      <c r="G21" s="328" t="str">
        <f>BasisSwapEON3M!F23</f>
        <v>EUREON3E16Y_LCHQuote#0003</v>
      </c>
      <c r="H21" s="331" t="str">
        <f t="shared" si="0"/>
        <v>EUR1EON3E16Y_LCHQuote</v>
      </c>
      <c r="I21" s="266" t="str">
        <f>_xll.qlCompositeQuote(H21,E21,G21,F21,Permanent,Trigger,ObjectOverwrite)</f>
        <v>EUR1EON3E16Y_LCHQuote#0003</v>
      </c>
      <c r="J21" s="267" t="str">
        <f>_xll.ohRangeRetrieveError(I21)</f>
        <v/>
      </c>
      <c r="K21" s="230"/>
    </row>
    <row r="22" spans="1:11" ht="11.25" customHeight="1" x14ac:dyDescent="0.2">
      <c r="A22" s="313"/>
      <c r="B22" s="265" t="s">
        <v>40</v>
      </c>
      <c r="C22" s="265" t="s">
        <v>147</v>
      </c>
      <c r="D22" s="265" t="s">
        <v>67</v>
      </c>
      <c r="E22" s="328" t="str">
        <f>Swap3M!F24</f>
        <v>EURAB3E17Y_LCHQuote#0003</v>
      </c>
      <c r="F22" s="265" t="s">
        <v>84</v>
      </c>
      <c r="G22" s="328" t="str">
        <f>BasisSwapEON3M!F24</f>
        <v>EUREON3E17Y_LCHQuote#0003</v>
      </c>
      <c r="H22" s="331" t="str">
        <f t="shared" si="0"/>
        <v>EUR1EON3E17Y_LCHQuote</v>
      </c>
      <c r="I22" s="266" t="str">
        <f>_xll.qlCompositeQuote(H22,E22,G22,F22,Permanent,Trigger,ObjectOverwrite)</f>
        <v>EUR1EON3E17Y_LCHQuote#0003</v>
      </c>
      <c r="J22" s="267" t="str">
        <f>_xll.ohRangeRetrieveError(I22)</f>
        <v/>
      </c>
      <c r="K22" s="230"/>
    </row>
    <row r="23" spans="1:11" ht="11.25" customHeight="1" x14ac:dyDescent="0.2">
      <c r="A23" s="313"/>
      <c r="B23" s="265" t="s">
        <v>39</v>
      </c>
      <c r="C23" s="265" t="s">
        <v>147</v>
      </c>
      <c r="D23" s="265" t="s">
        <v>67</v>
      </c>
      <c r="E23" s="328" t="str">
        <f>Swap3M!F25</f>
        <v>EURAB3E18Y_LCHQuote#0003</v>
      </c>
      <c r="F23" s="265" t="s">
        <v>84</v>
      </c>
      <c r="G23" s="328" t="str">
        <f>BasisSwapEON3M!F25</f>
        <v>EUREON3E18Y_LCHQuote#0003</v>
      </c>
      <c r="H23" s="331" t="str">
        <f t="shared" si="0"/>
        <v>EUR1EON3E18Y_LCHQuote</v>
      </c>
      <c r="I23" s="266" t="str">
        <f>_xll.qlCompositeQuote(H23,E23,G23,F23,Permanent,Trigger,ObjectOverwrite)</f>
        <v>EUR1EON3E18Y_LCHQuote#0003</v>
      </c>
      <c r="J23" s="267" t="str">
        <f>_xll.ohRangeRetrieveError(I23)</f>
        <v/>
      </c>
      <c r="K23" s="230"/>
    </row>
    <row r="24" spans="1:11" ht="11.25" customHeight="1" x14ac:dyDescent="0.2">
      <c r="A24" s="313"/>
      <c r="B24" s="265" t="s">
        <v>38</v>
      </c>
      <c r="C24" s="265" t="s">
        <v>147</v>
      </c>
      <c r="D24" s="265" t="s">
        <v>67</v>
      </c>
      <c r="E24" s="328" t="str">
        <f>Swap3M!F26</f>
        <v>EURAB3E19Y_LCHQuote#0003</v>
      </c>
      <c r="F24" s="265" t="s">
        <v>84</v>
      </c>
      <c r="G24" s="328" t="str">
        <f>BasisSwapEON3M!F26</f>
        <v>EUREON3E19Y_LCHQuote#0003</v>
      </c>
      <c r="H24" s="331" t="str">
        <f t="shared" si="0"/>
        <v>EUR1EON3E19Y_LCHQuote</v>
      </c>
      <c r="I24" s="266" t="str">
        <f>_xll.qlCompositeQuote(H24,E24,G24,F24,Permanent,Trigger,ObjectOverwrite)</f>
        <v>EUR1EON3E19Y_LCHQuote#0003</v>
      </c>
      <c r="J24" s="267" t="str">
        <f>_xll.ohRangeRetrieveError(I24)</f>
        <v/>
      </c>
      <c r="K24" s="230"/>
    </row>
    <row r="25" spans="1:11" ht="11.25" customHeight="1" x14ac:dyDescent="0.2">
      <c r="A25" s="313"/>
      <c r="B25" s="265" t="s">
        <v>37</v>
      </c>
      <c r="C25" s="265" t="s">
        <v>147</v>
      </c>
      <c r="D25" s="265" t="s">
        <v>67</v>
      </c>
      <c r="E25" s="328" t="str">
        <f>Swap3M!F27</f>
        <v>EURAB3E20Y_LCHQuote#0003</v>
      </c>
      <c r="F25" s="265" t="s">
        <v>84</v>
      </c>
      <c r="G25" s="328" t="str">
        <f>BasisSwapEON3M!F27</f>
        <v>EUREON3E20Y_LCHQuote#0003</v>
      </c>
      <c r="H25" s="331" t="str">
        <f t="shared" si="0"/>
        <v>EUR1EON3E20Y_LCHQuote</v>
      </c>
      <c r="I25" s="266" t="str">
        <f>_xll.qlCompositeQuote(H25,E25,G25,F25,Permanent,Trigger,ObjectOverwrite)</f>
        <v>EUR1EON3E20Y_LCHQuote#0003</v>
      </c>
      <c r="J25" s="267" t="str">
        <f>_xll.ohRangeRetrieveError(I25)</f>
        <v/>
      </c>
      <c r="K25" s="230"/>
    </row>
    <row r="26" spans="1:11" ht="11.25" customHeight="1" x14ac:dyDescent="0.2">
      <c r="A26" s="313"/>
      <c r="B26" s="265" t="s">
        <v>36</v>
      </c>
      <c r="C26" s="265" t="s">
        <v>147</v>
      </c>
      <c r="D26" s="265" t="s">
        <v>67</v>
      </c>
      <c r="E26" s="328" t="str">
        <f>Swap3M!F28</f>
        <v>EURAB3E21Y_LCHQuote#0003</v>
      </c>
      <c r="F26" s="265" t="s">
        <v>84</v>
      </c>
      <c r="G26" s="328" t="str">
        <f>BasisSwapEON3M!F28</f>
        <v>EUREON3E21Y_LCHQuote#0003</v>
      </c>
      <c r="H26" s="331" t="str">
        <f t="shared" si="0"/>
        <v>EUR1EON3E21Y_LCHQuote</v>
      </c>
      <c r="I26" s="266" t="str">
        <f>_xll.qlCompositeQuote(H26,E26,G26,F26,Permanent,Trigger,ObjectOverwrite)</f>
        <v>EUR1EON3E21Y_LCHQuote#0003</v>
      </c>
      <c r="J26" s="267" t="str">
        <f>_xll.ohRangeRetrieveError(I26)</f>
        <v/>
      </c>
      <c r="K26" s="230"/>
    </row>
    <row r="27" spans="1:11" ht="11.25" customHeight="1" x14ac:dyDescent="0.2">
      <c r="A27" s="313"/>
      <c r="B27" s="265" t="s">
        <v>35</v>
      </c>
      <c r="C27" s="265" t="s">
        <v>147</v>
      </c>
      <c r="D27" s="265" t="s">
        <v>67</v>
      </c>
      <c r="E27" s="328" t="str">
        <f>Swap3M!F29</f>
        <v>EURAB3E22Y_LCHQuote#0003</v>
      </c>
      <c r="F27" s="265" t="s">
        <v>84</v>
      </c>
      <c r="G27" s="328" t="str">
        <f>BasisSwapEON3M!F29</f>
        <v>EUREON3E22Y_LCHQuote#0003</v>
      </c>
      <c r="H27" s="331" t="str">
        <f t="shared" si="0"/>
        <v>EUR1EON3E22Y_LCHQuote</v>
      </c>
      <c r="I27" s="266" t="str">
        <f>_xll.qlCompositeQuote(H27,E27,G27,F27,Permanent,Trigger,ObjectOverwrite)</f>
        <v>EUR1EON3E22Y_LCHQuote#0003</v>
      </c>
      <c r="J27" s="267" t="str">
        <f>_xll.ohRangeRetrieveError(I27)</f>
        <v/>
      </c>
      <c r="K27" s="230"/>
    </row>
    <row r="28" spans="1:11" ht="11.25" customHeight="1" x14ac:dyDescent="0.2">
      <c r="A28" s="313"/>
      <c r="B28" s="265" t="s">
        <v>34</v>
      </c>
      <c r="C28" s="265" t="s">
        <v>147</v>
      </c>
      <c r="D28" s="265" t="s">
        <v>67</v>
      </c>
      <c r="E28" s="328" t="str">
        <f>Swap3M!F30</f>
        <v>EURAB3E23Y_LCHQuote#0003</v>
      </c>
      <c r="F28" s="265" t="s">
        <v>84</v>
      </c>
      <c r="G28" s="328" t="str">
        <f>BasisSwapEON3M!F30</f>
        <v>EUREON3E23Y_LCHQuote#0003</v>
      </c>
      <c r="H28" s="331" t="str">
        <f t="shared" si="0"/>
        <v>EUR1EON3E23Y_LCHQuote</v>
      </c>
      <c r="I28" s="266" t="str">
        <f>_xll.qlCompositeQuote(H28,E28,G28,F28,Permanent,Trigger,ObjectOverwrite)</f>
        <v>EUR1EON3E23Y_LCHQuote#0003</v>
      </c>
      <c r="J28" s="267" t="str">
        <f>_xll.ohRangeRetrieveError(I28)</f>
        <v/>
      </c>
      <c r="K28" s="230"/>
    </row>
    <row r="29" spans="1:11" ht="11.25" customHeight="1" x14ac:dyDescent="0.2">
      <c r="A29" s="313"/>
      <c r="B29" s="265" t="s">
        <v>33</v>
      </c>
      <c r="C29" s="265" t="s">
        <v>147</v>
      </c>
      <c r="D29" s="265" t="s">
        <v>67</v>
      </c>
      <c r="E29" s="328" t="str">
        <f>Swap3M!F31</f>
        <v>EURAB3E24Y_LCHQuote#0003</v>
      </c>
      <c r="F29" s="265" t="s">
        <v>84</v>
      </c>
      <c r="G29" s="328" t="str">
        <f>BasisSwapEON3M!F31</f>
        <v>EUREON3E24Y_LCHQuote#0003</v>
      </c>
      <c r="H29" s="331" t="str">
        <f t="shared" si="0"/>
        <v>EUR1EON3E24Y_LCHQuote</v>
      </c>
      <c r="I29" s="266" t="str">
        <f>_xll.qlCompositeQuote(H29,E29,G29,F29,Permanent,Trigger,ObjectOverwrite)</f>
        <v>EUR1EON3E24Y_LCHQuote#0003</v>
      </c>
      <c r="J29" s="267" t="str">
        <f>_xll.ohRangeRetrieveError(I29)</f>
        <v/>
      </c>
      <c r="K29" s="230"/>
    </row>
    <row r="30" spans="1:11" ht="11.25" customHeight="1" x14ac:dyDescent="0.2">
      <c r="A30" s="313"/>
      <c r="B30" s="265" t="s">
        <v>32</v>
      </c>
      <c r="C30" s="265" t="s">
        <v>147</v>
      </c>
      <c r="D30" s="265" t="s">
        <v>67</v>
      </c>
      <c r="E30" s="328" t="str">
        <f>Swap3M!F32</f>
        <v>EURAB3E25Y_LCHQuote#0003</v>
      </c>
      <c r="F30" s="265" t="s">
        <v>84</v>
      </c>
      <c r="G30" s="328" t="str">
        <f>BasisSwapEON3M!F32</f>
        <v>EUREON3E25Y_LCHQuote#0003</v>
      </c>
      <c r="H30" s="331" t="str">
        <f t="shared" si="0"/>
        <v>EUR1EON3E25Y_LCHQuote</v>
      </c>
      <c r="I30" s="266" t="str">
        <f>_xll.qlCompositeQuote(H30,E30,G30,F30,Permanent,Trigger,ObjectOverwrite)</f>
        <v>EUR1EON3E25Y_LCHQuote#0003</v>
      </c>
      <c r="J30" s="267" t="str">
        <f>_xll.ohRangeRetrieveError(I30)</f>
        <v/>
      </c>
      <c r="K30" s="230"/>
    </row>
    <row r="31" spans="1:11" ht="11.25" customHeight="1" x14ac:dyDescent="0.2">
      <c r="A31" s="313"/>
      <c r="B31" s="265" t="s">
        <v>31</v>
      </c>
      <c r="C31" s="265" t="s">
        <v>147</v>
      </c>
      <c r="D31" s="265" t="s">
        <v>67</v>
      </c>
      <c r="E31" s="328" t="str">
        <f>Swap3M!F33</f>
        <v>EURAB3E26Y_LCHQuote#0003</v>
      </c>
      <c r="F31" s="265" t="s">
        <v>84</v>
      </c>
      <c r="G31" s="328" t="str">
        <f>BasisSwapEON3M!F33</f>
        <v>EUREON3E26Y_LCHQuote#0003</v>
      </c>
      <c r="H31" s="331" t="str">
        <f t="shared" si="0"/>
        <v>EUR1EON3E26Y_LCHQuote</v>
      </c>
      <c r="I31" s="266" t="str">
        <f>_xll.qlCompositeQuote(H31,E31,G31,F31,Permanent,Trigger,ObjectOverwrite)</f>
        <v>EUR1EON3E26Y_LCHQuote#0003</v>
      </c>
      <c r="J31" s="267" t="str">
        <f>_xll.ohRangeRetrieveError(I31)</f>
        <v/>
      </c>
      <c r="K31" s="230"/>
    </row>
    <row r="32" spans="1:11" ht="11.25" customHeight="1" x14ac:dyDescent="0.2">
      <c r="A32" s="313"/>
      <c r="B32" s="265" t="s">
        <v>30</v>
      </c>
      <c r="C32" s="265" t="s">
        <v>147</v>
      </c>
      <c r="D32" s="265" t="s">
        <v>67</v>
      </c>
      <c r="E32" s="328" t="str">
        <f>Swap3M!F34</f>
        <v>EURAB3E27Y_LCHQuote#0003</v>
      </c>
      <c r="F32" s="265" t="s">
        <v>84</v>
      </c>
      <c r="G32" s="328" t="str">
        <f>BasisSwapEON3M!F34</f>
        <v>EUREON3E27Y_LCHQuote#0003</v>
      </c>
      <c r="H32" s="331" t="str">
        <f t="shared" si="0"/>
        <v>EUR1EON3E27Y_LCHQuote</v>
      </c>
      <c r="I32" s="266" t="str">
        <f>_xll.qlCompositeQuote(H32,E32,G32,F32,Permanent,Trigger,ObjectOverwrite)</f>
        <v>EUR1EON3E27Y_LCHQuote#0003</v>
      </c>
      <c r="J32" s="267" t="str">
        <f>_xll.ohRangeRetrieveError(I32)</f>
        <v/>
      </c>
      <c r="K32" s="230"/>
    </row>
    <row r="33" spans="1:11" ht="11.25" customHeight="1" x14ac:dyDescent="0.2">
      <c r="A33" s="313"/>
      <c r="B33" s="265" t="s">
        <v>29</v>
      </c>
      <c r="C33" s="265" t="s">
        <v>147</v>
      </c>
      <c r="D33" s="265" t="s">
        <v>67</v>
      </c>
      <c r="E33" s="328" t="str">
        <f>Swap3M!F35</f>
        <v>EURAB3E28Y_LCHQuote#0003</v>
      </c>
      <c r="F33" s="265" t="s">
        <v>84</v>
      </c>
      <c r="G33" s="328" t="str">
        <f>BasisSwapEON3M!F35</f>
        <v>EUREON3E28Y_LCHQuote#0003</v>
      </c>
      <c r="H33" s="331" t="str">
        <f t="shared" si="0"/>
        <v>EUR1EON3E28Y_LCHQuote</v>
      </c>
      <c r="I33" s="266" t="str">
        <f>_xll.qlCompositeQuote(H33,E33,G33,F33,Permanent,Trigger,ObjectOverwrite)</f>
        <v>EUR1EON3E28Y_LCHQuote#0003</v>
      </c>
      <c r="J33" s="267" t="str">
        <f>_xll.ohRangeRetrieveError(I33)</f>
        <v/>
      </c>
      <c r="K33" s="230"/>
    </row>
    <row r="34" spans="1:11" ht="11.25" customHeight="1" x14ac:dyDescent="0.2">
      <c r="A34" s="313"/>
      <c r="B34" s="265" t="s">
        <v>28</v>
      </c>
      <c r="C34" s="265" t="s">
        <v>147</v>
      </c>
      <c r="D34" s="265" t="s">
        <v>67</v>
      </c>
      <c r="E34" s="328" t="str">
        <f>Swap3M!F36</f>
        <v>EURAB3E29Y_LCHQuote#0003</v>
      </c>
      <c r="F34" s="265" t="s">
        <v>84</v>
      </c>
      <c r="G34" s="328" t="str">
        <f>BasisSwapEON3M!F36</f>
        <v>EUREON3E29Y_LCHQuote#0003</v>
      </c>
      <c r="H34" s="331" t="str">
        <f t="shared" si="0"/>
        <v>EUR1EON3E29Y_LCHQuote</v>
      </c>
      <c r="I34" s="266" t="str">
        <f>_xll.qlCompositeQuote(H34,E34,G34,F34,Permanent,Trigger,ObjectOverwrite)</f>
        <v>EUR1EON3E29Y_LCHQuote#0003</v>
      </c>
      <c r="J34" s="267" t="str">
        <f>_xll.ohRangeRetrieveError(I34)</f>
        <v/>
      </c>
      <c r="K34" s="230"/>
    </row>
    <row r="35" spans="1:11" ht="11.25" customHeight="1" x14ac:dyDescent="0.2">
      <c r="A35" s="313"/>
      <c r="B35" s="265" t="s">
        <v>27</v>
      </c>
      <c r="C35" s="265" t="s">
        <v>147</v>
      </c>
      <c r="D35" s="265" t="s">
        <v>67</v>
      </c>
      <c r="E35" s="328" t="str">
        <f>Swap3M!F37</f>
        <v>EURAB3E30Y_LCHQuote#0003</v>
      </c>
      <c r="F35" s="265" t="s">
        <v>84</v>
      </c>
      <c r="G35" s="328" t="str">
        <f>BasisSwapEON3M!F37</f>
        <v>EUREON3E30Y_LCHQuote#0003</v>
      </c>
      <c r="H35" s="331" t="str">
        <f t="shared" si="0"/>
        <v>EUR1EON3E30Y_LCHQuote</v>
      </c>
      <c r="I35" s="266" t="str">
        <f>_xll.qlCompositeQuote(H35,E35,G35,F35,Permanent,Trigger,ObjectOverwrite)</f>
        <v>EUR1EON3E30Y_LCHQuote#0003</v>
      </c>
      <c r="J35" s="267" t="str">
        <f>_xll.ohRangeRetrieveError(I35)</f>
        <v/>
      </c>
      <c r="K35" s="230"/>
    </row>
    <row r="36" spans="1:11" ht="11.25" customHeight="1" x14ac:dyDescent="0.2">
      <c r="A36" s="313"/>
      <c r="B36" s="265" t="s">
        <v>26</v>
      </c>
      <c r="C36" s="265" t="s">
        <v>147</v>
      </c>
      <c r="D36" s="265" t="s">
        <v>67</v>
      </c>
      <c r="E36" s="328" t="str">
        <f>Swap3M!F38</f>
        <v>EURAB3E35Y_LCHQuote#0003</v>
      </c>
      <c r="F36" s="265" t="s">
        <v>84</v>
      </c>
      <c r="G36" s="328" t="str">
        <f>BasisSwapEON3M!F38</f>
        <v>EUREON3E35Y_LCHQuote#0003</v>
      </c>
      <c r="H36" s="331" t="str">
        <f t="shared" si="0"/>
        <v>EUR1EON3E35Y_LCHQuote</v>
      </c>
      <c r="I36" s="266" t="str">
        <f>_xll.qlCompositeQuote(H36,E36,G36,F36,Permanent,Trigger,ObjectOverwrite)</f>
        <v>EUR1EON3E35Y_LCHQuote#0003</v>
      </c>
      <c r="J36" s="267" t="str">
        <f>_xll.ohRangeRetrieveError(I36)</f>
        <v/>
      </c>
      <c r="K36" s="230"/>
    </row>
    <row r="37" spans="1:11" ht="11.25" customHeight="1" x14ac:dyDescent="0.2">
      <c r="A37" s="313"/>
      <c r="B37" s="265" t="s">
        <v>25</v>
      </c>
      <c r="C37" s="265" t="s">
        <v>147</v>
      </c>
      <c r="D37" s="265" t="s">
        <v>67</v>
      </c>
      <c r="E37" s="328" t="str">
        <f>Swap3M!F39</f>
        <v>EURAB3E40Y_LCHQuote#0003</v>
      </c>
      <c r="F37" s="265" t="s">
        <v>84</v>
      </c>
      <c r="G37" s="328" t="str">
        <f>BasisSwapEON3M!F39</f>
        <v>EUREON3E40Y_LCHQuote#0003</v>
      </c>
      <c r="H37" s="331" t="str">
        <f t="shared" si="0"/>
        <v>EUR1EON3E40Y_LCHQuote</v>
      </c>
      <c r="I37" s="266" t="str">
        <f>_xll.qlCompositeQuote(H37,E37,G37,F37,Permanent,Trigger,ObjectOverwrite)</f>
        <v>EUR1EON3E40Y_LCHQuote#0003</v>
      </c>
      <c r="J37" s="267" t="str">
        <f>_xll.ohRangeRetrieveError(I37)</f>
        <v/>
      </c>
      <c r="K37" s="230"/>
    </row>
    <row r="38" spans="1:11" ht="11.25" customHeight="1" x14ac:dyDescent="0.2">
      <c r="A38" s="313"/>
      <c r="B38" s="265" t="s">
        <v>24</v>
      </c>
      <c r="C38" s="265" t="s">
        <v>147</v>
      </c>
      <c r="D38" s="265" t="s">
        <v>67</v>
      </c>
      <c r="E38" s="328" t="str">
        <f>Swap3M!F40</f>
        <v>EURAB3E50Y_LCHQuote#0003</v>
      </c>
      <c r="F38" s="265" t="s">
        <v>84</v>
      </c>
      <c r="G38" s="328" t="str">
        <f>BasisSwapEON3M!F40</f>
        <v>EUREON3E50Y_LCHQuote#0003</v>
      </c>
      <c r="H38" s="331" t="str">
        <f t="shared" si="0"/>
        <v>EUR1EON3E50Y_LCHQuote</v>
      </c>
      <c r="I38" s="266" t="str">
        <f>_xll.qlCompositeQuote(H38,E38,G38,F38,Permanent,Trigger,ObjectOverwrite)</f>
        <v>EUR1EON3E50Y_LCHQuote#0003</v>
      </c>
      <c r="J38" s="267" t="str">
        <f>_xll.ohRangeRetrieveError(I38)</f>
        <v/>
      </c>
      <c r="K38" s="230"/>
    </row>
    <row r="39" spans="1:11" ht="11.25" customHeight="1" x14ac:dyDescent="0.2">
      <c r="A39" s="313"/>
      <c r="B39" s="269" t="s">
        <v>23</v>
      </c>
      <c r="C39" s="269" t="s">
        <v>147</v>
      </c>
      <c r="D39" s="269" t="s">
        <v>67</v>
      </c>
      <c r="E39" s="329" t="str">
        <f>Swap3M!F41</f>
        <v>EURAB3E60Y_LCHQuote#0003</v>
      </c>
      <c r="F39" s="269" t="s">
        <v>84</v>
      </c>
      <c r="G39" s="329" t="str">
        <f>BasisSwapEON3M!F41</f>
        <v>EUREON3E60Y_LCHQuote#0003</v>
      </c>
      <c r="H39" s="332" t="str">
        <f t="shared" si="0"/>
        <v>EUR1EON3E60Y_LCHQuote</v>
      </c>
      <c r="I39" s="270" t="str">
        <f>_xll.qlCompositeQuote(H39,E39,G39,F39,Permanent,Trigger,ObjectOverwrite)</f>
        <v>EUR1EON3E60Y_LCHQuote#0003</v>
      </c>
      <c r="J39" s="271" t="str">
        <f>_xll.ohRangeRetrieveError(I39)</f>
        <v/>
      </c>
      <c r="K39" s="230"/>
    </row>
    <row r="40" spans="1:11" ht="11.25" customHeight="1" x14ac:dyDescent="0.2">
      <c r="A40" s="231"/>
      <c r="B40" s="232"/>
      <c r="C40" s="232"/>
      <c r="D40" s="232"/>
      <c r="E40" s="232"/>
      <c r="F40" s="232"/>
      <c r="G40" s="232"/>
      <c r="H40" s="232"/>
      <c r="I40" s="232"/>
      <c r="J40" s="233"/>
      <c r="K40" s="234"/>
    </row>
    <row r="41" spans="1:11" ht="11.25" customHeight="1" x14ac:dyDescent="0.2"/>
  </sheetData>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ht="21" customHeight="1" x14ac:dyDescent="0.2">
      <c r="A2" s="313"/>
      <c r="B2" s="225" t="s">
        <v>66</v>
      </c>
      <c r="C2" s="225"/>
      <c r="D2" s="225"/>
      <c r="E2" s="225" t="s">
        <v>86</v>
      </c>
      <c r="F2" s="225" t="s">
        <v>85</v>
      </c>
      <c r="G2" s="225" t="s">
        <v>80</v>
      </c>
      <c r="H2" s="225" t="s">
        <v>188</v>
      </c>
      <c r="I2" s="205" t="s">
        <v>158</v>
      </c>
      <c r="J2" s="227" t="s">
        <v>159</v>
      </c>
      <c r="K2" s="230"/>
    </row>
    <row r="3" spans="1:11" ht="11.25" customHeight="1" x14ac:dyDescent="0.2">
      <c r="A3" s="313"/>
      <c r="B3" s="260" t="s">
        <v>5</v>
      </c>
      <c r="C3" s="260" t="s">
        <v>79</v>
      </c>
      <c r="D3" s="260" t="s">
        <v>62</v>
      </c>
      <c r="E3" s="327" t="str">
        <f>Swap6M!F5</f>
        <v>EURAB6E1Y_LCHQuote#0003</v>
      </c>
      <c r="F3" s="260" t="s">
        <v>84</v>
      </c>
      <c r="G3" s="327" t="str">
        <f>BasisSwap1MxM!F5</f>
        <v>EUR1E6E1Y_LCHQuote#0003</v>
      </c>
      <c r="H3" s="261" t="str">
        <f t="shared" ref="H3:H39" si="0">Currency&amp;$C3&amp;$D3&amp;"BASIS"&amp;$B3&amp;QuoteSuffix</f>
        <v>EURAB1EBASIS1Y_LCHQuote</v>
      </c>
      <c r="I3" s="261" t="str">
        <f>_xll.qlCompositeQuote(H3,E3,G3,F3,Permanent,Trigger,ObjectOverwrite)</f>
        <v>EURAB1EBASIS1Y_LCHQuote#0003</v>
      </c>
      <c r="J3" s="262" t="str">
        <f>_xll.ohRangeRetrieveError(I3)</f>
        <v/>
      </c>
      <c r="K3" s="230"/>
    </row>
    <row r="4" spans="1:11" ht="11.25" customHeight="1" x14ac:dyDescent="0.2">
      <c r="A4" s="313"/>
      <c r="B4" s="265" t="s">
        <v>65</v>
      </c>
      <c r="C4" s="265" t="s">
        <v>79</v>
      </c>
      <c r="D4" s="265" t="s">
        <v>62</v>
      </c>
      <c r="E4" s="328" t="str">
        <f>Swap6M!F6</f>
        <v>EURAB6E15M_LCHQuote#0003</v>
      </c>
      <c r="F4" s="265" t="s">
        <v>84</v>
      </c>
      <c r="G4" s="328" t="str">
        <f>BasisSwap1MxM!F6</f>
        <v>EUR1E6E15M_LCHQuote#0003</v>
      </c>
      <c r="H4" s="266" t="str">
        <f t="shared" si="0"/>
        <v>EURAB1EBASIS15M_LCHQuote</v>
      </c>
      <c r="I4" s="266" t="str">
        <f>_xll.qlCompositeQuote(H4,E4,G4,F4,Permanent,Trigger,ObjectOverwrite)</f>
        <v>EURAB1EBASIS15M_LCHQuote#0003</v>
      </c>
      <c r="J4" s="267" t="str">
        <f>_xll.ohRangeRetrieveError(I4)</f>
        <v/>
      </c>
      <c r="K4" s="230"/>
    </row>
    <row r="5" spans="1:11" ht="11.25" customHeight="1" x14ac:dyDescent="0.2">
      <c r="A5" s="313"/>
      <c r="B5" s="265" t="s">
        <v>64</v>
      </c>
      <c r="C5" s="265" t="s">
        <v>79</v>
      </c>
      <c r="D5" s="265" t="s">
        <v>62</v>
      </c>
      <c r="E5" s="328" t="str">
        <f>Swap6M!F7</f>
        <v>EURAB6E18M_LCHQuote#0003</v>
      </c>
      <c r="F5" s="265" t="s">
        <v>84</v>
      </c>
      <c r="G5" s="328" t="str">
        <f>BasisSwap1MxM!F7</f>
        <v>EUR1E6E18M_LCHQuote#0003</v>
      </c>
      <c r="H5" s="266" t="str">
        <f t="shared" si="0"/>
        <v>EURAB1EBASIS18M_LCHQuote</v>
      </c>
      <c r="I5" s="266" t="str">
        <f>_xll.qlCompositeQuote(H5,E5,G5,F5,Permanent,Trigger,ObjectOverwrite)</f>
        <v>EURAB1EBASIS18M_LCHQuote#0003</v>
      </c>
      <c r="J5" s="267" t="str">
        <f>_xll.ohRangeRetrieveError(I5)</f>
        <v/>
      </c>
      <c r="K5" s="230"/>
    </row>
    <row r="6" spans="1:11" ht="11.25" customHeight="1" x14ac:dyDescent="0.2">
      <c r="A6" s="313"/>
      <c r="B6" s="265" t="s">
        <v>63</v>
      </c>
      <c r="C6" s="265" t="s">
        <v>79</v>
      </c>
      <c r="D6" s="265" t="s">
        <v>62</v>
      </c>
      <c r="E6" s="328" t="str">
        <f>Swap6M!F8</f>
        <v>EURAB6E21M_LCHQuote#0003</v>
      </c>
      <c r="F6" s="265" t="s">
        <v>84</v>
      </c>
      <c r="G6" s="328" t="str">
        <f>BasisSwap1MxM!F8</f>
        <v>EUR1E6E21M_LCHQuote#0003</v>
      </c>
      <c r="H6" s="266" t="str">
        <f t="shared" si="0"/>
        <v>EURAB1EBASIS21M_LCHQuote</v>
      </c>
      <c r="I6" s="266" t="str">
        <f>_xll.qlCompositeQuote(H6,E6,G6,F6,Permanent,Trigger,ObjectOverwrite)</f>
        <v>EURAB1EBASIS21M_LCHQuote#0003</v>
      </c>
      <c r="J6" s="267" t="str">
        <f>_xll.ohRangeRetrieveError(I6)</f>
        <v/>
      </c>
      <c r="K6" s="230"/>
    </row>
    <row r="7" spans="1:11" ht="11.25" customHeight="1" x14ac:dyDescent="0.2">
      <c r="A7" s="313"/>
      <c r="B7" s="265" t="s">
        <v>55</v>
      </c>
      <c r="C7" s="265" t="s">
        <v>79</v>
      </c>
      <c r="D7" s="265" t="s">
        <v>62</v>
      </c>
      <c r="E7" s="328" t="str">
        <f>Swap6M!F9</f>
        <v>EURAB6E2Y_LCHQuote#0003</v>
      </c>
      <c r="F7" s="265" t="s">
        <v>84</v>
      </c>
      <c r="G7" s="328" t="str">
        <f>BasisSwap1MxM!F9</f>
        <v>EUR1E6E2Y_LCHQuote#0003</v>
      </c>
      <c r="H7" s="266" t="str">
        <f t="shared" si="0"/>
        <v>EURAB1EBASIS2Y_LCHQuote</v>
      </c>
      <c r="I7" s="266" t="str">
        <f>_xll.qlCompositeQuote(H7,E7,G7,F7,Permanent,Trigger,ObjectOverwrite)</f>
        <v>EURAB1EBASIS2Y_LCHQuote#0003</v>
      </c>
      <c r="J7" s="267" t="str">
        <f>_xll.ohRangeRetrieveError(I7)</f>
        <v/>
      </c>
      <c r="K7" s="230"/>
    </row>
    <row r="8" spans="1:11" ht="11.25" customHeight="1" x14ac:dyDescent="0.2">
      <c r="A8" s="313"/>
      <c r="B8" s="265" t="s">
        <v>54</v>
      </c>
      <c r="C8" s="265" t="s">
        <v>79</v>
      </c>
      <c r="D8" s="265" t="s">
        <v>62</v>
      </c>
      <c r="E8" s="328" t="str">
        <f>Swap6M!F10</f>
        <v>EURAB6E3Y_LCHQuote#0003</v>
      </c>
      <c r="F8" s="265" t="s">
        <v>84</v>
      </c>
      <c r="G8" s="328" t="str">
        <f>BasisSwap1MxM!F10</f>
        <v>EUR1E6E3Y_LCHQuote#0003</v>
      </c>
      <c r="H8" s="266" t="str">
        <f t="shared" si="0"/>
        <v>EURAB1EBASIS3Y_LCHQuote</v>
      </c>
      <c r="I8" s="266" t="str">
        <f>_xll.qlCompositeQuote(H8,E8,G8,F8,Permanent,Trigger,ObjectOverwrite)</f>
        <v>EURAB1EBASIS3Y_LCHQuote#0003</v>
      </c>
      <c r="J8" s="267" t="str">
        <f>_xll.ohRangeRetrieveError(I8)</f>
        <v/>
      </c>
      <c r="K8" s="230"/>
    </row>
    <row r="9" spans="1:11" ht="11.25" customHeight="1" x14ac:dyDescent="0.2">
      <c r="A9" s="313"/>
      <c r="B9" s="265" t="s">
        <v>53</v>
      </c>
      <c r="C9" s="265" t="s">
        <v>79</v>
      </c>
      <c r="D9" s="265" t="s">
        <v>62</v>
      </c>
      <c r="E9" s="328" t="str">
        <f>Swap6M!F11</f>
        <v>EURAB6E4Y_LCHQuote#0003</v>
      </c>
      <c r="F9" s="265" t="s">
        <v>84</v>
      </c>
      <c r="G9" s="328" t="str">
        <f>BasisSwap1MxM!F11</f>
        <v>EUR1E6E4Y_LCHQuote#0003</v>
      </c>
      <c r="H9" s="266" t="str">
        <f t="shared" si="0"/>
        <v>EURAB1EBASIS4Y_LCHQuote</v>
      </c>
      <c r="I9" s="266" t="str">
        <f>_xll.qlCompositeQuote(H9,E9,G9,F9,Permanent,Trigger,ObjectOverwrite)</f>
        <v>EURAB1EBASIS4Y_LCHQuote#0003</v>
      </c>
      <c r="J9" s="267" t="str">
        <f>_xll.ohRangeRetrieveError(I9)</f>
        <v/>
      </c>
      <c r="K9" s="230"/>
    </row>
    <row r="10" spans="1:11" ht="11.25" customHeight="1" x14ac:dyDescent="0.2">
      <c r="A10" s="313"/>
      <c r="B10" s="265" t="s">
        <v>52</v>
      </c>
      <c r="C10" s="265" t="s">
        <v>79</v>
      </c>
      <c r="D10" s="265" t="s">
        <v>62</v>
      </c>
      <c r="E10" s="328" t="str">
        <f>Swap6M!F12</f>
        <v>EURAB6E5Y_LCHQuote#0003</v>
      </c>
      <c r="F10" s="265" t="s">
        <v>84</v>
      </c>
      <c r="G10" s="328" t="str">
        <f>BasisSwap1MxM!F12</f>
        <v>EUR1E6E5Y_LCHQuote#0003</v>
      </c>
      <c r="H10" s="266" t="str">
        <f t="shared" si="0"/>
        <v>EURAB1EBASIS5Y_LCHQuote</v>
      </c>
      <c r="I10" s="266" t="str">
        <f>_xll.qlCompositeQuote(H10,E10,G10,F10,Permanent,Trigger,ObjectOverwrite)</f>
        <v>EURAB1EBASIS5Y_LCHQuote#0003</v>
      </c>
      <c r="J10" s="267" t="str">
        <f>_xll.ohRangeRetrieveError(I10)</f>
        <v/>
      </c>
      <c r="K10" s="230"/>
    </row>
    <row r="11" spans="1:11" ht="11.25" customHeight="1" x14ac:dyDescent="0.2">
      <c r="A11" s="313"/>
      <c r="B11" s="265" t="s">
        <v>51</v>
      </c>
      <c r="C11" s="265" t="s">
        <v>79</v>
      </c>
      <c r="D11" s="265" t="s">
        <v>62</v>
      </c>
      <c r="E11" s="328" t="str">
        <f>Swap6M!F13</f>
        <v>EURAB6E6Y_LCHQuote#0003</v>
      </c>
      <c r="F11" s="265" t="s">
        <v>84</v>
      </c>
      <c r="G11" s="328" t="str">
        <f>BasisSwap1MxM!F13</f>
        <v>EUR1E6E6Y_LCHQuote#0003</v>
      </c>
      <c r="H11" s="266" t="str">
        <f t="shared" si="0"/>
        <v>EURAB1EBASIS6Y_LCHQuote</v>
      </c>
      <c r="I11" s="266" t="str">
        <f>_xll.qlCompositeQuote(H11,E11,G11,F11,Permanent,Trigger,ObjectOverwrite)</f>
        <v>EURAB1EBASIS6Y_LCHQuote#0003</v>
      </c>
      <c r="J11" s="267" t="str">
        <f>_xll.ohRangeRetrieveError(I11)</f>
        <v/>
      </c>
      <c r="K11" s="230"/>
    </row>
    <row r="12" spans="1:11" ht="11.25" customHeight="1" x14ac:dyDescent="0.2">
      <c r="A12" s="313"/>
      <c r="B12" s="265" t="s">
        <v>50</v>
      </c>
      <c r="C12" s="265" t="s">
        <v>79</v>
      </c>
      <c r="D12" s="265" t="s">
        <v>62</v>
      </c>
      <c r="E12" s="328" t="str">
        <f>Swap6M!F14</f>
        <v>EURAB6E7Y_LCHQuote#0003</v>
      </c>
      <c r="F12" s="265" t="s">
        <v>84</v>
      </c>
      <c r="G12" s="328" t="str">
        <f>BasisSwap1MxM!F14</f>
        <v>EUR1E6E7Y_LCHQuote#0003</v>
      </c>
      <c r="H12" s="266" t="str">
        <f t="shared" si="0"/>
        <v>EURAB1EBASIS7Y_LCHQuote</v>
      </c>
      <c r="I12" s="266" t="str">
        <f>_xll.qlCompositeQuote(H12,E12,G12,F12,Permanent,Trigger,ObjectOverwrite)</f>
        <v>EURAB1EBASIS7Y_LCHQuote#0003</v>
      </c>
      <c r="J12" s="267" t="str">
        <f>_xll.ohRangeRetrieveError(I12)</f>
        <v/>
      </c>
      <c r="K12" s="230"/>
    </row>
    <row r="13" spans="1:11" ht="11.25" customHeight="1" x14ac:dyDescent="0.2">
      <c r="A13" s="313"/>
      <c r="B13" s="265" t="s">
        <v>49</v>
      </c>
      <c r="C13" s="265" t="s">
        <v>79</v>
      </c>
      <c r="D13" s="265" t="s">
        <v>62</v>
      </c>
      <c r="E13" s="328" t="str">
        <f>Swap6M!F15</f>
        <v>EURAB6E8Y_LCHQuote#0003</v>
      </c>
      <c r="F13" s="265" t="s">
        <v>84</v>
      </c>
      <c r="G13" s="328" t="str">
        <f>BasisSwap1MxM!F15</f>
        <v>EUR1E6E8Y_LCHQuote#0003</v>
      </c>
      <c r="H13" s="266" t="str">
        <f t="shared" si="0"/>
        <v>EURAB1EBASIS8Y_LCHQuote</v>
      </c>
      <c r="I13" s="266" t="str">
        <f>_xll.qlCompositeQuote(H13,E13,G13,F13,Permanent,Trigger,ObjectOverwrite)</f>
        <v>EURAB1EBASIS8Y_LCHQuote#0003</v>
      </c>
      <c r="J13" s="267" t="str">
        <f>_xll.ohRangeRetrieveError(I13)</f>
        <v/>
      </c>
      <c r="K13" s="230"/>
    </row>
    <row r="14" spans="1:11" ht="11.25" customHeight="1" x14ac:dyDescent="0.2">
      <c r="A14" s="313"/>
      <c r="B14" s="265" t="s">
        <v>48</v>
      </c>
      <c r="C14" s="265" t="s">
        <v>79</v>
      </c>
      <c r="D14" s="265" t="s">
        <v>62</v>
      </c>
      <c r="E14" s="328" t="str">
        <f>Swap6M!F16</f>
        <v>EURAB6E9Y_LCHQuote#0003</v>
      </c>
      <c r="F14" s="265" t="s">
        <v>84</v>
      </c>
      <c r="G14" s="328" t="str">
        <f>BasisSwap1MxM!F16</f>
        <v>EUR1E6E9Y_LCHQuote#0003</v>
      </c>
      <c r="H14" s="266" t="str">
        <f t="shared" si="0"/>
        <v>EURAB1EBASIS9Y_LCHQuote</v>
      </c>
      <c r="I14" s="266" t="str">
        <f>_xll.qlCompositeQuote(H14,E14,G14,F14,Permanent,Trigger,ObjectOverwrite)</f>
        <v>EURAB1EBASIS9Y_LCHQuote#0003</v>
      </c>
      <c r="J14" s="267" t="str">
        <f>_xll.ohRangeRetrieveError(I14)</f>
        <v/>
      </c>
      <c r="K14" s="230"/>
    </row>
    <row r="15" spans="1:11" ht="11.25" customHeight="1" x14ac:dyDescent="0.2">
      <c r="A15" s="313"/>
      <c r="B15" s="265" t="s">
        <v>47</v>
      </c>
      <c r="C15" s="265" t="s">
        <v>79</v>
      </c>
      <c r="D15" s="265" t="s">
        <v>62</v>
      </c>
      <c r="E15" s="328" t="str">
        <f>Swap6M!F17</f>
        <v>EURAB6E10Y_LCHQuote#0003</v>
      </c>
      <c r="F15" s="265" t="s">
        <v>84</v>
      </c>
      <c r="G15" s="328" t="str">
        <f>BasisSwap1MxM!F17</f>
        <v>EUR1E6E10Y_LCHQuote#0003</v>
      </c>
      <c r="H15" s="266" t="str">
        <f t="shared" si="0"/>
        <v>EURAB1EBASIS10Y_LCHQuote</v>
      </c>
      <c r="I15" s="266" t="str">
        <f>_xll.qlCompositeQuote(H15,E15,G15,F15,Permanent,Trigger,ObjectOverwrite)</f>
        <v>EURAB1EBASIS10Y_LCHQuote#0003</v>
      </c>
      <c r="J15" s="267" t="str">
        <f>_xll.ohRangeRetrieveError(I15)</f>
        <v/>
      </c>
      <c r="K15" s="230"/>
    </row>
    <row r="16" spans="1:11" ht="11.25" customHeight="1" x14ac:dyDescent="0.2">
      <c r="A16" s="313"/>
      <c r="B16" s="265" t="s">
        <v>46</v>
      </c>
      <c r="C16" s="265" t="s">
        <v>79</v>
      </c>
      <c r="D16" s="265" t="s">
        <v>62</v>
      </c>
      <c r="E16" s="328" t="str">
        <f>Swap6M!F18</f>
        <v>EURAB6E11Y_LCHQuote#0003</v>
      </c>
      <c r="F16" s="265" t="s">
        <v>84</v>
      </c>
      <c r="G16" s="328" t="str">
        <f>BasisSwap1MxM!F18</f>
        <v>EUR1E6E11Y_LCHQuote#0003</v>
      </c>
      <c r="H16" s="266" t="str">
        <f t="shared" si="0"/>
        <v>EURAB1EBASIS11Y_LCHQuote</v>
      </c>
      <c r="I16" s="266" t="str">
        <f>_xll.qlCompositeQuote(H16,E16,G16,F16,Permanent,Trigger,ObjectOverwrite)</f>
        <v>EURAB1EBASIS11Y_LCHQuote#0003</v>
      </c>
      <c r="J16" s="267" t="str">
        <f>_xll.ohRangeRetrieveError(I16)</f>
        <v/>
      </c>
      <c r="K16" s="230"/>
    </row>
    <row r="17" spans="1:11" ht="11.25" customHeight="1" x14ac:dyDescent="0.2">
      <c r="A17" s="313"/>
      <c r="B17" s="265" t="s">
        <v>45</v>
      </c>
      <c r="C17" s="265" t="s">
        <v>79</v>
      </c>
      <c r="D17" s="265" t="s">
        <v>62</v>
      </c>
      <c r="E17" s="328" t="str">
        <f>Swap6M!F19</f>
        <v>EURAB6E12Y_LCHQuote#0003</v>
      </c>
      <c r="F17" s="265" t="s">
        <v>84</v>
      </c>
      <c r="G17" s="328" t="str">
        <f>BasisSwap1MxM!F19</f>
        <v>EUR1E6E12Y_LCHQuote#0003</v>
      </c>
      <c r="H17" s="266" t="str">
        <f t="shared" si="0"/>
        <v>EURAB1EBASIS12Y_LCHQuote</v>
      </c>
      <c r="I17" s="266" t="str">
        <f>_xll.qlCompositeQuote(H17,E17,G17,F17,Permanent,Trigger,ObjectOverwrite)</f>
        <v>EURAB1EBASIS12Y_LCHQuote#0003</v>
      </c>
      <c r="J17" s="267" t="str">
        <f>_xll.ohRangeRetrieveError(I17)</f>
        <v/>
      </c>
      <c r="K17" s="230"/>
    </row>
    <row r="18" spans="1:11" ht="11.25" customHeight="1" x14ac:dyDescent="0.2">
      <c r="A18" s="313"/>
      <c r="B18" s="265" t="s">
        <v>44</v>
      </c>
      <c r="C18" s="265" t="s">
        <v>79</v>
      </c>
      <c r="D18" s="265" t="s">
        <v>62</v>
      </c>
      <c r="E18" s="328" t="str">
        <f>Swap6M!F20</f>
        <v>EURAB6E13Y_LCHQuote#0003</v>
      </c>
      <c r="F18" s="265" t="s">
        <v>84</v>
      </c>
      <c r="G18" s="328" t="str">
        <f>BasisSwap1MxM!F20</f>
        <v>EUR1E6E13Y_LCHQuote#0003</v>
      </c>
      <c r="H18" s="266" t="str">
        <f t="shared" si="0"/>
        <v>EURAB1EBASIS13Y_LCHQuote</v>
      </c>
      <c r="I18" s="266" t="str">
        <f>_xll.qlCompositeQuote(H18,E18,G18,F18,Permanent,Trigger,ObjectOverwrite)</f>
        <v>EURAB1EBASIS13Y_LCHQuote#0003</v>
      </c>
      <c r="J18" s="267" t="str">
        <f>_xll.ohRangeRetrieveError(I18)</f>
        <v/>
      </c>
      <c r="K18" s="230"/>
    </row>
    <row r="19" spans="1:11" ht="11.25" customHeight="1" x14ac:dyDescent="0.2">
      <c r="A19" s="313"/>
      <c r="B19" s="265" t="s">
        <v>43</v>
      </c>
      <c r="C19" s="265" t="s">
        <v>79</v>
      </c>
      <c r="D19" s="265" t="s">
        <v>62</v>
      </c>
      <c r="E19" s="328" t="str">
        <f>Swap6M!F21</f>
        <v>EURAB6E14Y_LCHQuote#0003</v>
      </c>
      <c r="F19" s="265" t="s">
        <v>84</v>
      </c>
      <c r="G19" s="328" t="str">
        <f>BasisSwap1MxM!F21</f>
        <v>EUR1E6E14Y_LCHQuote#0003</v>
      </c>
      <c r="H19" s="266" t="str">
        <f t="shared" si="0"/>
        <v>EURAB1EBASIS14Y_LCHQuote</v>
      </c>
      <c r="I19" s="266" t="str">
        <f>_xll.qlCompositeQuote(H19,E19,G19,F19,Permanent,Trigger,ObjectOverwrite)</f>
        <v>EURAB1EBASIS14Y_LCHQuote#0003</v>
      </c>
      <c r="J19" s="267" t="str">
        <f>_xll.ohRangeRetrieveError(I19)</f>
        <v/>
      </c>
      <c r="K19" s="230"/>
    </row>
    <row r="20" spans="1:11" ht="11.25" customHeight="1" x14ac:dyDescent="0.2">
      <c r="A20" s="313"/>
      <c r="B20" s="265" t="s">
        <v>42</v>
      </c>
      <c r="C20" s="265" t="s">
        <v>79</v>
      </c>
      <c r="D20" s="265" t="s">
        <v>62</v>
      </c>
      <c r="E20" s="328" t="str">
        <f>Swap6M!F22</f>
        <v>EURAB6E15Y_LCHQuote#0003</v>
      </c>
      <c r="F20" s="265" t="s">
        <v>84</v>
      </c>
      <c r="G20" s="328" t="str">
        <f>BasisSwap1MxM!F22</f>
        <v>EUR1E6E15Y_LCHQuote#0003</v>
      </c>
      <c r="H20" s="266" t="str">
        <f t="shared" si="0"/>
        <v>EURAB1EBASIS15Y_LCHQuote</v>
      </c>
      <c r="I20" s="266" t="str">
        <f>_xll.qlCompositeQuote(H20,E20,G20,F20,Permanent,Trigger,ObjectOverwrite)</f>
        <v>EURAB1EBASIS15Y_LCHQuote#0003</v>
      </c>
      <c r="J20" s="267" t="str">
        <f>_xll.ohRangeRetrieveError(I20)</f>
        <v/>
      </c>
      <c r="K20" s="230"/>
    </row>
    <row r="21" spans="1:11" ht="11.25" customHeight="1" x14ac:dyDescent="0.2">
      <c r="A21" s="313"/>
      <c r="B21" s="265" t="s">
        <v>41</v>
      </c>
      <c r="C21" s="265" t="s">
        <v>79</v>
      </c>
      <c r="D21" s="265" t="s">
        <v>62</v>
      </c>
      <c r="E21" s="328" t="str">
        <f>Swap6M!F23</f>
        <v>EURAB6E16Y_LCHQuote#0003</v>
      </c>
      <c r="F21" s="265" t="s">
        <v>84</v>
      </c>
      <c r="G21" s="328" t="str">
        <f>BasisSwap1MxM!F23</f>
        <v>EUR1E6E16Y_LCHQuote#0003</v>
      </c>
      <c r="H21" s="266" t="str">
        <f t="shared" si="0"/>
        <v>EURAB1EBASIS16Y_LCHQuote</v>
      </c>
      <c r="I21" s="266" t="str">
        <f>_xll.qlCompositeQuote(H21,E21,G21,F21,Permanent,Trigger,ObjectOverwrite)</f>
        <v>EURAB1EBASIS16Y_LCHQuote#0003</v>
      </c>
      <c r="J21" s="267" t="str">
        <f>_xll.ohRangeRetrieveError(I21)</f>
        <v/>
      </c>
      <c r="K21" s="230"/>
    </row>
    <row r="22" spans="1:11" ht="11.25" customHeight="1" x14ac:dyDescent="0.2">
      <c r="A22" s="313"/>
      <c r="B22" s="265" t="s">
        <v>40</v>
      </c>
      <c r="C22" s="265" t="s">
        <v>79</v>
      </c>
      <c r="D22" s="265" t="s">
        <v>62</v>
      </c>
      <c r="E22" s="328" t="str">
        <f>Swap6M!F24</f>
        <v>EURAB6E17Y_LCHQuote#0003</v>
      </c>
      <c r="F22" s="265" t="s">
        <v>84</v>
      </c>
      <c r="G22" s="328" t="str">
        <f>BasisSwap1MxM!F24</f>
        <v>EUR1E6E17Y_LCHQuote#0003</v>
      </c>
      <c r="H22" s="266" t="str">
        <f t="shared" si="0"/>
        <v>EURAB1EBASIS17Y_LCHQuote</v>
      </c>
      <c r="I22" s="266" t="str">
        <f>_xll.qlCompositeQuote(H22,E22,G22,F22,Permanent,Trigger,ObjectOverwrite)</f>
        <v>EURAB1EBASIS17Y_LCHQuote#0003</v>
      </c>
      <c r="J22" s="267" t="str">
        <f>_xll.ohRangeRetrieveError(I22)</f>
        <v/>
      </c>
      <c r="K22" s="230"/>
    </row>
    <row r="23" spans="1:11" ht="11.25" customHeight="1" x14ac:dyDescent="0.2">
      <c r="A23" s="313"/>
      <c r="B23" s="265" t="s">
        <v>39</v>
      </c>
      <c r="C23" s="265" t="s">
        <v>79</v>
      </c>
      <c r="D23" s="265" t="s">
        <v>62</v>
      </c>
      <c r="E23" s="328" t="str">
        <f>Swap6M!F25</f>
        <v>EURAB6E18Y_LCHQuote#0003</v>
      </c>
      <c r="F23" s="265" t="s">
        <v>84</v>
      </c>
      <c r="G23" s="328" t="str">
        <f>BasisSwap1MxM!F25</f>
        <v>EUR1E6E18Y_LCHQuote#0003</v>
      </c>
      <c r="H23" s="266" t="str">
        <f t="shared" si="0"/>
        <v>EURAB1EBASIS18Y_LCHQuote</v>
      </c>
      <c r="I23" s="266" t="str">
        <f>_xll.qlCompositeQuote(H23,E23,G23,F23,Permanent,Trigger,ObjectOverwrite)</f>
        <v>EURAB1EBASIS18Y_LCHQuote#0003</v>
      </c>
      <c r="J23" s="267" t="str">
        <f>_xll.ohRangeRetrieveError(I23)</f>
        <v/>
      </c>
      <c r="K23" s="230"/>
    </row>
    <row r="24" spans="1:11" ht="11.25" customHeight="1" x14ac:dyDescent="0.2">
      <c r="A24" s="313"/>
      <c r="B24" s="265" t="s">
        <v>38</v>
      </c>
      <c r="C24" s="265" t="s">
        <v>79</v>
      </c>
      <c r="D24" s="265" t="s">
        <v>62</v>
      </c>
      <c r="E24" s="328" t="str">
        <f>Swap6M!F26</f>
        <v>EURAB6E19Y_LCHQuote#0003</v>
      </c>
      <c r="F24" s="265" t="s">
        <v>84</v>
      </c>
      <c r="G24" s="328" t="str">
        <f>BasisSwap1MxM!F26</f>
        <v>EUR1E6E19Y_LCHQuote#0003</v>
      </c>
      <c r="H24" s="266" t="str">
        <f t="shared" si="0"/>
        <v>EURAB1EBASIS19Y_LCHQuote</v>
      </c>
      <c r="I24" s="266" t="str">
        <f>_xll.qlCompositeQuote(H24,E24,G24,F24,Permanent,Trigger,ObjectOverwrite)</f>
        <v>EURAB1EBASIS19Y_LCHQuote#0003</v>
      </c>
      <c r="J24" s="267" t="str">
        <f>_xll.ohRangeRetrieveError(I24)</f>
        <v/>
      </c>
      <c r="K24" s="230"/>
    </row>
    <row r="25" spans="1:11" ht="11.25" customHeight="1" x14ac:dyDescent="0.2">
      <c r="A25" s="313"/>
      <c r="B25" s="265" t="s">
        <v>37</v>
      </c>
      <c r="C25" s="265" t="s">
        <v>79</v>
      </c>
      <c r="D25" s="265" t="s">
        <v>62</v>
      </c>
      <c r="E25" s="328" t="str">
        <f>Swap6M!F27</f>
        <v>EURAB6E20Y_LCHQuote#0003</v>
      </c>
      <c r="F25" s="265" t="s">
        <v>84</v>
      </c>
      <c r="G25" s="328" t="str">
        <f>BasisSwap1MxM!F27</f>
        <v>EUR1E6E20Y_LCHQuote#0003</v>
      </c>
      <c r="H25" s="266" t="str">
        <f t="shared" si="0"/>
        <v>EURAB1EBASIS20Y_LCHQuote</v>
      </c>
      <c r="I25" s="266" t="str">
        <f>_xll.qlCompositeQuote(H25,E25,G25,F25,Permanent,Trigger,ObjectOverwrite)</f>
        <v>EURAB1EBASIS20Y_LCHQuote#0003</v>
      </c>
      <c r="J25" s="267" t="str">
        <f>_xll.ohRangeRetrieveError(I25)</f>
        <v/>
      </c>
      <c r="K25" s="230"/>
    </row>
    <row r="26" spans="1:11" ht="11.25" customHeight="1" x14ac:dyDescent="0.2">
      <c r="A26" s="313"/>
      <c r="B26" s="265" t="s">
        <v>36</v>
      </c>
      <c r="C26" s="265" t="s">
        <v>79</v>
      </c>
      <c r="D26" s="265" t="s">
        <v>62</v>
      </c>
      <c r="E26" s="328" t="str">
        <f>Swap6M!F28</f>
        <v>EURAB6E21Y_LCHQuote#0003</v>
      </c>
      <c r="F26" s="265" t="s">
        <v>84</v>
      </c>
      <c r="G26" s="328" t="str">
        <f>BasisSwap1MxM!F28</f>
        <v>EUR1E6E21Y_LCHQuote#0003</v>
      </c>
      <c r="H26" s="266" t="str">
        <f t="shared" si="0"/>
        <v>EURAB1EBASIS21Y_LCHQuote</v>
      </c>
      <c r="I26" s="266" t="str">
        <f>_xll.qlCompositeQuote(H26,E26,G26,F26,Permanent,Trigger,ObjectOverwrite)</f>
        <v>EURAB1EBASIS21Y_LCHQuote#0003</v>
      </c>
      <c r="J26" s="267" t="str">
        <f>_xll.ohRangeRetrieveError(I26)</f>
        <v/>
      </c>
      <c r="K26" s="230"/>
    </row>
    <row r="27" spans="1:11" ht="11.25" customHeight="1" x14ac:dyDescent="0.2">
      <c r="A27" s="313"/>
      <c r="B27" s="265" t="s">
        <v>35</v>
      </c>
      <c r="C27" s="265" t="s">
        <v>79</v>
      </c>
      <c r="D27" s="265" t="s">
        <v>62</v>
      </c>
      <c r="E27" s="328" t="str">
        <f>Swap6M!F29</f>
        <v>EURAB6E22Y_LCHQuote#0003</v>
      </c>
      <c r="F27" s="265" t="s">
        <v>84</v>
      </c>
      <c r="G27" s="328" t="str">
        <f>BasisSwap1MxM!F29</f>
        <v>EUR1E6E22Y_LCHQuote#0003</v>
      </c>
      <c r="H27" s="266" t="str">
        <f t="shared" si="0"/>
        <v>EURAB1EBASIS22Y_LCHQuote</v>
      </c>
      <c r="I27" s="266" t="str">
        <f>_xll.qlCompositeQuote(H27,E27,G27,F27,Permanent,Trigger,ObjectOverwrite)</f>
        <v>EURAB1EBASIS22Y_LCHQuote#0003</v>
      </c>
      <c r="J27" s="267" t="str">
        <f>_xll.ohRangeRetrieveError(I27)</f>
        <v/>
      </c>
      <c r="K27" s="230"/>
    </row>
    <row r="28" spans="1:11" ht="11.25" customHeight="1" x14ac:dyDescent="0.2">
      <c r="A28" s="313"/>
      <c r="B28" s="265" t="s">
        <v>34</v>
      </c>
      <c r="C28" s="265" t="s">
        <v>79</v>
      </c>
      <c r="D28" s="265" t="s">
        <v>62</v>
      </c>
      <c r="E28" s="328" t="str">
        <f>Swap6M!F30</f>
        <v>EURAB6E23Y_LCHQuote#0003</v>
      </c>
      <c r="F28" s="265" t="s">
        <v>84</v>
      </c>
      <c r="G28" s="328" t="str">
        <f>BasisSwap1MxM!F30</f>
        <v>EUR1E6E23Y_LCHQuote#0003</v>
      </c>
      <c r="H28" s="266" t="str">
        <f t="shared" si="0"/>
        <v>EURAB1EBASIS23Y_LCHQuote</v>
      </c>
      <c r="I28" s="266" t="str">
        <f>_xll.qlCompositeQuote(H28,E28,G28,F28,Permanent,Trigger,ObjectOverwrite)</f>
        <v>EURAB1EBASIS23Y_LCHQuote#0003</v>
      </c>
      <c r="J28" s="267" t="str">
        <f>_xll.ohRangeRetrieveError(I28)</f>
        <v/>
      </c>
      <c r="K28" s="230"/>
    </row>
    <row r="29" spans="1:11" ht="11.25" customHeight="1" x14ac:dyDescent="0.2">
      <c r="A29" s="313"/>
      <c r="B29" s="265" t="s">
        <v>33</v>
      </c>
      <c r="C29" s="265" t="s">
        <v>79</v>
      </c>
      <c r="D29" s="265" t="s">
        <v>62</v>
      </c>
      <c r="E29" s="328" t="str">
        <f>Swap6M!F31</f>
        <v>EURAB6E24Y_LCHQuote#0003</v>
      </c>
      <c r="F29" s="265" t="s">
        <v>84</v>
      </c>
      <c r="G29" s="328" t="str">
        <f>BasisSwap1MxM!F31</f>
        <v>EUR1E6E24Y_LCHQuote#0003</v>
      </c>
      <c r="H29" s="266" t="str">
        <f t="shared" si="0"/>
        <v>EURAB1EBASIS24Y_LCHQuote</v>
      </c>
      <c r="I29" s="266" t="str">
        <f>_xll.qlCompositeQuote(H29,E29,G29,F29,Permanent,Trigger,ObjectOverwrite)</f>
        <v>EURAB1EBASIS24Y_LCHQuote#0003</v>
      </c>
      <c r="J29" s="267" t="str">
        <f>_xll.ohRangeRetrieveError(I29)</f>
        <v/>
      </c>
      <c r="K29" s="230"/>
    </row>
    <row r="30" spans="1:11" ht="11.25" customHeight="1" x14ac:dyDescent="0.2">
      <c r="A30" s="313"/>
      <c r="B30" s="265" t="s">
        <v>32</v>
      </c>
      <c r="C30" s="265" t="s">
        <v>79</v>
      </c>
      <c r="D30" s="265" t="s">
        <v>62</v>
      </c>
      <c r="E30" s="328" t="str">
        <f>Swap6M!F32</f>
        <v>EURAB6E25Y_LCHQuote#0003</v>
      </c>
      <c r="F30" s="265" t="s">
        <v>84</v>
      </c>
      <c r="G30" s="328" t="str">
        <f>BasisSwap1MxM!F32</f>
        <v>EUR1E6E25Y_LCHQuote#0003</v>
      </c>
      <c r="H30" s="266" t="str">
        <f t="shared" si="0"/>
        <v>EURAB1EBASIS25Y_LCHQuote</v>
      </c>
      <c r="I30" s="266" t="str">
        <f>_xll.qlCompositeQuote(H30,E30,G30,F30,Permanent,Trigger,ObjectOverwrite)</f>
        <v>EURAB1EBASIS25Y_LCHQuote#0003</v>
      </c>
      <c r="J30" s="267" t="str">
        <f>_xll.ohRangeRetrieveError(I30)</f>
        <v/>
      </c>
      <c r="K30" s="230"/>
    </row>
    <row r="31" spans="1:11" ht="11.25" customHeight="1" x14ac:dyDescent="0.2">
      <c r="A31" s="313"/>
      <c r="B31" s="265" t="s">
        <v>31</v>
      </c>
      <c r="C31" s="265" t="s">
        <v>79</v>
      </c>
      <c r="D31" s="265" t="s">
        <v>62</v>
      </c>
      <c r="E31" s="328" t="str">
        <f>Swap6M!F33</f>
        <v>EURAB6E26Y_LCHQuote#0003</v>
      </c>
      <c r="F31" s="265" t="s">
        <v>84</v>
      </c>
      <c r="G31" s="328" t="str">
        <f>BasisSwap1MxM!F33</f>
        <v>EUR1E6E26Y_LCHQuote#0003</v>
      </c>
      <c r="H31" s="266" t="str">
        <f t="shared" si="0"/>
        <v>EURAB1EBASIS26Y_LCHQuote</v>
      </c>
      <c r="I31" s="266" t="str">
        <f>_xll.qlCompositeQuote(H31,E31,G31,F31,Permanent,Trigger,ObjectOverwrite)</f>
        <v>EURAB1EBASIS26Y_LCHQuote#0003</v>
      </c>
      <c r="J31" s="267" t="str">
        <f>_xll.ohRangeRetrieveError(I31)</f>
        <v/>
      </c>
      <c r="K31" s="230"/>
    </row>
    <row r="32" spans="1:11" ht="11.25" customHeight="1" x14ac:dyDescent="0.2">
      <c r="A32" s="313"/>
      <c r="B32" s="265" t="s">
        <v>30</v>
      </c>
      <c r="C32" s="265" t="s">
        <v>79</v>
      </c>
      <c r="D32" s="265" t="s">
        <v>62</v>
      </c>
      <c r="E32" s="328" t="str">
        <f>Swap6M!F34</f>
        <v>EURAB6E27Y_LCHQuote#0003</v>
      </c>
      <c r="F32" s="265" t="s">
        <v>84</v>
      </c>
      <c r="G32" s="328" t="str">
        <f>BasisSwap1MxM!F34</f>
        <v>EUR1E6E27Y_LCHQuote#0003</v>
      </c>
      <c r="H32" s="266" t="str">
        <f t="shared" si="0"/>
        <v>EURAB1EBASIS27Y_LCHQuote</v>
      </c>
      <c r="I32" s="266" t="str">
        <f>_xll.qlCompositeQuote(H32,E32,G32,F32,Permanent,Trigger,ObjectOverwrite)</f>
        <v>EURAB1EBASIS27Y_LCHQuote#0003</v>
      </c>
      <c r="J32" s="267" t="str">
        <f>_xll.ohRangeRetrieveError(I32)</f>
        <v/>
      </c>
      <c r="K32" s="230"/>
    </row>
    <row r="33" spans="1:11" ht="11.25" customHeight="1" x14ac:dyDescent="0.2">
      <c r="A33" s="313"/>
      <c r="B33" s="265" t="s">
        <v>29</v>
      </c>
      <c r="C33" s="265" t="s">
        <v>79</v>
      </c>
      <c r="D33" s="265" t="s">
        <v>62</v>
      </c>
      <c r="E33" s="328" t="str">
        <f>Swap6M!F35</f>
        <v>EURAB6E28Y_LCHQuote#0003</v>
      </c>
      <c r="F33" s="265" t="s">
        <v>84</v>
      </c>
      <c r="G33" s="328" t="str">
        <f>BasisSwap1MxM!F35</f>
        <v>EUR1E6E28Y_LCHQuote#0003</v>
      </c>
      <c r="H33" s="266" t="str">
        <f t="shared" si="0"/>
        <v>EURAB1EBASIS28Y_LCHQuote</v>
      </c>
      <c r="I33" s="266" t="str">
        <f>_xll.qlCompositeQuote(H33,E33,G33,F33,Permanent,Trigger,ObjectOverwrite)</f>
        <v>EURAB1EBASIS28Y_LCHQuote#0003</v>
      </c>
      <c r="J33" s="267" t="str">
        <f>_xll.ohRangeRetrieveError(I33)</f>
        <v/>
      </c>
      <c r="K33" s="230"/>
    </row>
    <row r="34" spans="1:11" ht="11.25" customHeight="1" x14ac:dyDescent="0.2">
      <c r="A34" s="313"/>
      <c r="B34" s="265" t="s">
        <v>28</v>
      </c>
      <c r="C34" s="265" t="s">
        <v>79</v>
      </c>
      <c r="D34" s="265" t="s">
        <v>62</v>
      </c>
      <c r="E34" s="328" t="str">
        <f>Swap6M!F36</f>
        <v>EURAB6E29Y_LCHQuote#0003</v>
      </c>
      <c r="F34" s="265" t="s">
        <v>84</v>
      </c>
      <c r="G34" s="328" t="str">
        <f>BasisSwap1MxM!F36</f>
        <v>EUR1E6E29Y_LCHQuote#0003</v>
      </c>
      <c r="H34" s="266" t="str">
        <f t="shared" si="0"/>
        <v>EURAB1EBASIS29Y_LCHQuote</v>
      </c>
      <c r="I34" s="266" t="str">
        <f>_xll.qlCompositeQuote(H34,E34,G34,F34,Permanent,Trigger,ObjectOverwrite)</f>
        <v>EURAB1EBASIS29Y_LCHQuote#0003</v>
      </c>
      <c r="J34" s="267" t="str">
        <f>_xll.ohRangeRetrieveError(I34)</f>
        <v/>
      </c>
      <c r="K34" s="230"/>
    </row>
    <row r="35" spans="1:11" ht="11.25" customHeight="1" x14ac:dyDescent="0.2">
      <c r="A35" s="313"/>
      <c r="B35" s="265" t="s">
        <v>27</v>
      </c>
      <c r="C35" s="265" t="s">
        <v>79</v>
      </c>
      <c r="D35" s="265" t="s">
        <v>62</v>
      </c>
      <c r="E35" s="328" t="str">
        <f>Swap6M!F37</f>
        <v>EURAB6E30Y_LCHQuote#0003</v>
      </c>
      <c r="F35" s="265" t="s">
        <v>84</v>
      </c>
      <c r="G35" s="328" t="str">
        <f>BasisSwap1MxM!F37</f>
        <v>EUR1E6E30Y_LCHQuote#0003</v>
      </c>
      <c r="H35" s="266" t="str">
        <f t="shared" si="0"/>
        <v>EURAB1EBASIS30Y_LCHQuote</v>
      </c>
      <c r="I35" s="266" t="str">
        <f>_xll.qlCompositeQuote(H35,E35,G35,F35,Permanent,Trigger,ObjectOverwrite)</f>
        <v>EURAB1EBASIS30Y_LCHQuote#0003</v>
      </c>
      <c r="J35" s="267" t="str">
        <f>_xll.ohRangeRetrieveError(I35)</f>
        <v/>
      </c>
      <c r="K35" s="230"/>
    </row>
    <row r="36" spans="1:11" ht="11.25" customHeight="1" x14ac:dyDescent="0.2">
      <c r="A36" s="313"/>
      <c r="B36" s="265" t="s">
        <v>26</v>
      </c>
      <c r="C36" s="265" t="s">
        <v>79</v>
      </c>
      <c r="D36" s="265" t="s">
        <v>62</v>
      </c>
      <c r="E36" s="328" t="str">
        <f>Swap6M!F38</f>
        <v>EURAB6E35Y_LCHQuote#0003</v>
      </c>
      <c r="F36" s="265" t="s">
        <v>84</v>
      </c>
      <c r="G36" s="328" t="str">
        <f>BasisSwap1MxM!F38</f>
        <v>EUR1E6E35Y_LCHQuote#0003</v>
      </c>
      <c r="H36" s="266" t="str">
        <f t="shared" si="0"/>
        <v>EURAB1EBASIS35Y_LCHQuote</v>
      </c>
      <c r="I36" s="266" t="str">
        <f>_xll.qlCompositeQuote(H36,E36,G36,F36,Permanent,Trigger,ObjectOverwrite)</f>
        <v>EURAB1EBASIS35Y_LCHQuote#0003</v>
      </c>
      <c r="J36" s="267" t="str">
        <f>_xll.ohRangeRetrieveError(I36)</f>
        <v/>
      </c>
      <c r="K36" s="230"/>
    </row>
    <row r="37" spans="1:11" ht="11.25" customHeight="1" x14ac:dyDescent="0.2">
      <c r="A37" s="313"/>
      <c r="B37" s="265" t="s">
        <v>25</v>
      </c>
      <c r="C37" s="265" t="s">
        <v>79</v>
      </c>
      <c r="D37" s="265" t="s">
        <v>62</v>
      </c>
      <c r="E37" s="328" t="str">
        <f>Swap6M!F39</f>
        <v>EURAB6E40Y_LCHQuote#0003</v>
      </c>
      <c r="F37" s="265" t="s">
        <v>84</v>
      </c>
      <c r="G37" s="328" t="str">
        <f>BasisSwap1MxM!F39</f>
        <v>EUR1E6E40Y_LCHQuote#0003</v>
      </c>
      <c r="H37" s="266" t="str">
        <f t="shared" si="0"/>
        <v>EURAB1EBASIS40Y_LCHQuote</v>
      </c>
      <c r="I37" s="266" t="str">
        <f>_xll.qlCompositeQuote(H37,E37,G37,F37,Permanent,Trigger,ObjectOverwrite)</f>
        <v>EURAB1EBASIS40Y_LCHQuote#0003</v>
      </c>
      <c r="J37" s="267" t="str">
        <f>_xll.ohRangeRetrieveError(I37)</f>
        <v/>
      </c>
      <c r="K37" s="230"/>
    </row>
    <row r="38" spans="1:11" ht="11.25" customHeight="1" x14ac:dyDescent="0.2">
      <c r="A38" s="313"/>
      <c r="B38" s="265" t="s">
        <v>24</v>
      </c>
      <c r="C38" s="265" t="s">
        <v>79</v>
      </c>
      <c r="D38" s="265" t="s">
        <v>62</v>
      </c>
      <c r="E38" s="328" t="str">
        <f>Swap6M!F40</f>
        <v>EURAB6E50Y_LCHQuote#0003</v>
      </c>
      <c r="F38" s="265" t="s">
        <v>84</v>
      </c>
      <c r="G38" s="328" t="str">
        <f>BasisSwap1MxM!F40</f>
        <v>EUR1E6E50Y_LCHQuote#0003</v>
      </c>
      <c r="H38" s="266" t="str">
        <f t="shared" si="0"/>
        <v>EURAB1EBASIS50Y_LCHQuote</v>
      </c>
      <c r="I38" s="266" t="str">
        <f>_xll.qlCompositeQuote(H38,E38,G38,F38,Permanent,Trigger,ObjectOverwrite)</f>
        <v>EURAB1EBASIS50Y_LCHQuote#0003</v>
      </c>
      <c r="J38" s="267" t="str">
        <f>_xll.ohRangeRetrieveError(I38)</f>
        <v/>
      </c>
      <c r="K38" s="230"/>
    </row>
    <row r="39" spans="1:11" ht="11.25" customHeight="1" x14ac:dyDescent="0.2">
      <c r="A39" s="313"/>
      <c r="B39" s="269" t="s">
        <v>23</v>
      </c>
      <c r="C39" s="269" t="s">
        <v>79</v>
      </c>
      <c r="D39" s="269" t="s">
        <v>62</v>
      </c>
      <c r="E39" s="329" t="str">
        <f>Swap6M!F41</f>
        <v>EURAB6E60Y_LCHQuote#0003</v>
      </c>
      <c r="F39" s="269" t="s">
        <v>84</v>
      </c>
      <c r="G39" s="329" t="str">
        <f>BasisSwap1MxM!F41</f>
        <v>EUR1E6E60Y_LCHQuote#0003</v>
      </c>
      <c r="H39" s="270" t="str">
        <f t="shared" si="0"/>
        <v>EURAB1EBASIS60Y_LCHQuote</v>
      </c>
      <c r="I39" s="270" t="str">
        <f>_xll.qlCompositeQuote(H39,E39,G39,F39,Permanent,Trigger,ObjectOverwrite)</f>
        <v>EURAB1EBASIS60Y_LCHQuote#0003</v>
      </c>
      <c r="J39" s="271" t="str">
        <f>_xll.ohRangeRetrieveError(I39)</f>
        <v/>
      </c>
      <c r="K39" s="230"/>
    </row>
    <row r="40" spans="1:11" ht="11.25" customHeight="1" x14ac:dyDescent="0.2">
      <c r="A40" s="231"/>
      <c r="B40" s="232"/>
      <c r="C40" s="232"/>
      <c r="D40" s="232"/>
      <c r="E40" s="232"/>
      <c r="F40" s="232"/>
      <c r="G40" s="232"/>
      <c r="H40" s="232"/>
      <c r="I40" s="233"/>
      <c r="J40" s="233"/>
      <c r="K40" s="234"/>
    </row>
  </sheetData>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s="333" customFormat="1" ht="21" customHeight="1" x14ac:dyDescent="0.25">
      <c r="A2" s="350"/>
      <c r="B2" s="225" t="s">
        <v>66</v>
      </c>
      <c r="C2" s="225"/>
      <c r="D2" s="225"/>
      <c r="E2" s="225" t="s">
        <v>86</v>
      </c>
      <c r="F2" s="225" t="s">
        <v>85</v>
      </c>
      <c r="G2" s="225" t="s">
        <v>80</v>
      </c>
      <c r="H2" s="225" t="s">
        <v>187</v>
      </c>
      <c r="I2" s="205" t="s">
        <v>158</v>
      </c>
      <c r="J2" s="227" t="s">
        <v>159</v>
      </c>
      <c r="K2" s="346"/>
    </row>
    <row r="3" spans="1:11" ht="11.25" customHeight="1" x14ac:dyDescent="0.2">
      <c r="A3" s="313"/>
      <c r="B3" s="260" t="s">
        <v>5</v>
      </c>
      <c r="C3" s="260" t="s">
        <v>79</v>
      </c>
      <c r="D3" s="260" t="s">
        <v>67</v>
      </c>
      <c r="E3" s="330" t="str">
        <f>Swap6M!F5</f>
        <v>EURAB6E1Y_LCHQuote#0003</v>
      </c>
      <c r="F3" s="260" t="s">
        <v>84</v>
      </c>
      <c r="G3" s="327" t="str">
        <f>BasisSwap3M6M!F5</f>
        <v>EUR3E6E1Y_LCHQuote#0003</v>
      </c>
      <c r="H3" s="261" t="str">
        <f t="shared" ref="H3:H39" si="0">Currency&amp;$C3&amp;$D3&amp;"BASIS"&amp;$B3&amp;QuoteSuffix</f>
        <v>EURAB3EBASIS1Y_LCHQuote</v>
      </c>
      <c r="I3" s="261" t="str">
        <f>_xll.qlCompositeQuote(H3,E3,G3,F3,Permanent,Trigger,ObjectOverwrite)</f>
        <v>EURAB3EBASIS1Y_LCHQuote#0003</v>
      </c>
      <c r="J3" s="262" t="str">
        <f>_xll.ohRangeRetrieveError(I3)</f>
        <v/>
      </c>
      <c r="K3" s="230"/>
    </row>
    <row r="4" spans="1:11" ht="11.25" customHeight="1" x14ac:dyDescent="0.2">
      <c r="A4" s="313"/>
      <c r="B4" s="265" t="s">
        <v>65</v>
      </c>
      <c r="C4" s="265" t="s">
        <v>79</v>
      </c>
      <c r="D4" s="265" t="s">
        <v>67</v>
      </c>
      <c r="E4" s="331" t="str">
        <f>Swap6M!F6</f>
        <v>EURAB6E15M_LCHQuote#0003</v>
      </c>
      <c r="F4" s="265" t="s">
        <v>84</v>
      </c>
      <c r="G4" s="328" t="str">
        <f>BasisSwap3M6M!F6</f>
        <v>EUR3E6E15M_LCHQuote#0003</v>
      </c>
      <c r="H4" s="266" t="str">
        <f t="shared" si="0"/>
        <v>EURAB3EBASIS15M_LCHQuote</v>
      </c>
      <c r="I4" s="266" t="str">
        <f>_xll.qlCompositeQuote(H4,E4,G4,F4,Permanent,Trigger,ObjectOverwrite)</f>
        <v>EURAB3EBASIS15M_LCHQuote#0003</v>
      </c>
      <c r="J4" s="267" t="str">
        <f>_xll.ohRangeRetrieveError(I4)</f>
        <v/>
      </c>
      <c r="K4" s="230"/>
    </row>
    <row r="5" spans="1:11" ht="11.25" customHeight="1" x14ac:dyDescent="0.2">
      <c r="A5" s="313"/>
      <c r="B5" s="265" t="s">
        <v>64</v>
      </c>
      <c r="C5" s="265" t="s">
        <v>79</v>
      </c>
      <c r="D5" s="265" t="s">
        <v>67</v>
      </c>
      <c r="E5" s="331" t="str">
        <f>Swap6M!F7</f>
        <v>EURAB6E18M_LCHQuote#0003</v>
      </c>
      <c r="F5" s="265" t="s">
        <v>84</v>
      </c>
      <c r="G5" s="328" t="str">
        <f>BasisSwap3M6M!F7</f>
        <v>EUR3E6E18M_LCHQuote#0003</v>
      </c>
      <c r="H5" s="266" t="str">
        <f t="shared" si="0"/>
        <v>EURAB3EBASIS18M_LCHQuote</v>
      </c>
      <c r="I5" s="266" t="str">
        <f>_xll.qlCompositeQuote(H5,E5,G5,F5,Permanent,Trigger,ObjectOverwrite)</f>
        <v>EURAB3EBASIS18M_LCHQuote#0003</v>
      </c>
      <c r="J5" s="267" t="str">
        <f>_xll.ohRangeRetrieveError(I5)</f>
        <v/>
      </c>
      <c r="K5" s="230"/>
    </row>
    <row r="6" spans="1:11" ht="11.25" customHeight="1" x14ac:dyDescent="0.2">
      <c r="A6" s="313"/>
      <c r="B6" s="265" t="s">
        <v>63</v>
      </c>
      <c r="C6" s="265" t="s">
        <v>79</v>
      </c>
      <c r="D6" s="265" t="s">
        <v>67</v>
      </c>
      <c r="E6" s="331" t="str">
        <f>Swap6M!F8</f>
        <v>EURAB6E21M_LCHQuote#0003</v>
      </c>
      <c r="F6" s="265" t="s">
        <v>84</v>
      </c>
      <c r="G6" s="328" t="str">
        <f>BasisSwap3M6M!F8</f>
        <v>EUR3E6E21M_LCHQuote#0003</v>
      </c>
      <c r="H6" s="266" t="str">
        <f t="shared" si="0"/>
        <v>EURAB3EBASIS21M_LCHQuote</v>
      </c>
      <c r="I6" s="266" t="str">
        <f>_xll.qlCompositeQuote(H6,E6,G6,F6,Permanent,Trigger,ObjectOverwrite)</f>
        <v>EURAB3EBASIS21M_LCHQuote#0003</v>
      </c>
      <c r="J6" s="267" t="str">
        <f>_xll.ohRangeRetrieveError(I6)</f>
        <v/>
      </c>
      <c r="K6" s="230"/>
    </row>
    <row r="7" spans="1:11" ht="11.25" customHeight="1" x14ac:dyDescent="0.2">
      <c r="A7" s="313"/>
      <c r="B7" s="265" t="s">
        <v>55</v>
      </c>
      <c r="C7" s="265" t="s">
        <v>79</v>
      </c>
      <c r="D7" s="265" t="s">
        <v>67</v>
      </c>
      <c r="E7" s="331" t="str">
        <f>Swap6M!F9</f>
        <v>EURAB6E2Y_LCHQuote#0003</v>
      </c>
      <c r="F7" s="265" t="s">
        <v>84</v>
      </c>
      <c r="G7" s="328" t="str">
        <f>BasisSwap3M6M!F9</f>
        <v>EUR3E6E2Y_LCHQuote#0003</v>
      </c>
      <c r="H7" s="266" t="str">
        <f t="shared" si="0"/>
        <v>EURAB3EBASIS2Y_LCHQuote</v>
      </c>
      <c r="I7" s="266" t="str">
        <f>_xll.qlCompositeQuote(H7,E7,G7,F7,Permanent,Trigger,ObjectOverwrite)</f>
        <v>EURAB3EBASIS2Y_LCHQuote#0003</v>
      </c>
      <c r="J7" s="267" t="str">
        <f>_xll.ohRangeRetrieveError(I7)</f>
        <v/>
      </c>
      <c r="K7" s="230"/>
    </row>
    <row r="8" spans="1:11" ht="11.25" customHeight="1" x14ac:dyDescent="0.2">
      <c r="A8" s="313"/>
      <c r="B8" s="265" t="s">
        <v>54</v>
      </c>
      <c r="C8" s="265" t="s">
        <v>79</v>
      </c>
      <c r="D8" s="265" t="s">
        <v>67</v>
      </c>
      <c r="E8" s="331" t="str">
        <f>Swap6M!F10</f>
        <v>EURAB6E3Y_LCHQuote#0003</v>
      </c>
      <c r="F8" s="265" t="s">
        <v>84</v>
      </c>
      <c r="G8" s="328" t="str">
        <f>BasisSwap3M6M!F10</f>
        <v>EUR3E6E3Y_LCHQuote#0003</v>
      </c>
      <c r="H8" s="266" t="str">
        <f t="shared" si="0"/>
        <v>EURAB3EBASIS3Y_LCHQuote</v>
      </c>
      <c r="I8" s="266" t="str">
        <f>_xll.qlCompositeQuote(H8,E8,G8,F8,Permanent,Trigger,ObjectOverwrite)</f>
        <v>EURAB3EBASIS3Y_LCHQuote#0003</v>
      </c>
      <c r="J8" s="267" t="str">
        <f>_xll.ohRangeRetrieveError(I8)</f>
        <v/>
      </c>
      <c r="K8" s="230"/>
    </row>
    <row r="9" spans="1:11" ht="11.25" customHeight="1" x14ac:dyDescent="0.2">
      <c r="A9" s="313"/>
      <c r="B9" s="265" t="s">
        <v>53</v>
      </c>
      <c r="C9" s="265" t="s">
        <v>79</v>
      </c>
      <c r="D9" s="265" t="s">
        <v>67</v>
      </c>
      <c r="E9" s="331" t="str">
        <f>Swap6M!F11</f>
        <v>EURAB6E4Y_LCHQuote#0003</v>
      </c>
      <c r="F9" s="265" t="s">
        <v>84</v>
      </c>
      <c r="G9" s="328" t="str">
        <f>BasisSwap3M6M!F11</f>
        <v>EUR3E6E4Y_LCHQuote#0003</v>
      </c>
      <c r="H9" s="266" t="str">
        <f t="shared" si="0"/>
        <v>EURAB3EBASIS4Y_LCHQuote</v>
      </c>
      <c r="I9" s="266" t="str">
        <f>_xll.qlCompositeQuote(H9,E9,G9,F9,Permanent,Trigger,ObjectOverwrite)</f>
        <v>EURAB3EBASIS4Y_LCHQuote#0003</v>
      </c>
      <c r="J9" s="267" t="str">
        <f>_xll.ohRangeRetrieveError(I9)</f>
        <v/>
      </c>
      <c r="K9" s="230"/>
    </row>
    <row r="10" spans="1:11" ht="11.25" customHeight="1" x14ac:dyDescent="0.2">
      <c r="A10" s="313"/>
      <c r="B10" s="265" t="s">
        <v>52</v>
      </c>
      <c r="C10" s="265" t="s">
        <v>79</v>
      </c>
      <c r="D10" s="265" t="s">
        <v>67</v>
      </c>
      <c r="E10" s="331" t="str">
        <f>Swap6M!F12</f>
        <v>EURAB6E5Y_LCHQuote#0003</v>
      </c>
      <c r="F10" s="265" t="s">
        <v>84</v>
      </c>
      <c r="G10" s="328" t="str">
        <f>BasisSwap3M6M!F12</f>
        <v>EUR3E6E5Y_LCHQuote#0003</v>
      </c>
      <c r="H10" s="266" t="str">
        <f t="shared" si="0"/>
        <v>EURAB3EBASIS5Y_LCHQuote</v>
      </c>
      <c r="I10" s="266" t="str">
        <f>_xll.qlCompositeQuote(H10,E10,G10,F10,Permanent,Trigger,ObjectOverwrite)</f>
        <v>EURAB3EBASIS5Y_LCHQuote#0003</v>
      </c>
      <c r="J10" s="267" t="str">
        <f>_xll.ohRangeRetrieveError(I10)</f>
        <v/>
      </c>
      <c r="K10" s="230"/>
    </row>
    <row r="11" spans="1:11" ht="11.25" customHeight="1" x14ac:dyDescent="0.2">
      <c r="A11" s="313"/>
      <c r="B11" s="265" t="s">
        <v>51</v>
      </c>
      <c r="C11" s="265" t="s">
        <v>79</v>
      </c>
      <c r="D11" s="265" t="s">
        <v>67</v>
      </c>
      <c r="E11" s="331" t="str">
        <f>Swap6M!F13</f>
        <v>EURAB6E6Y_LCHQuote#0003</v>
      </c>
      <c r="F11" s="265" t="s">
        <v>84</v>
      </c>
      <c r="G11" s="328" t="str">
        <f>BasisSwap3M6M!F13</f>
        <v>EUR3E6E6Y_LCHQuote#0003</v>
      </c>
      <c r="H11" s="266" t="str">
        <f t="shared" si="0"/>
        <v>EURAB3EBASIS6Y_LCHQuote</v>
      </c>
      <c r="I11" s="266" t="str">
        <f>_xll.qlCompositeQuote(H11,E11,G11,F11,Permanent,Trigger,ObjectOverwrite)</f>
        <v>EURAB3EBASIS6Y_LCHQuote#0003</v>
      </c>
      <c r="J11" s="267" t="str">
        <f>_xll.ohRangeRetrieveError(I11)</f>
        <v/>
      </c>
      <c r="K11" s="230"/>
    </row>
    <row r="12" spans="1:11" ht="11.25" customHeight="1" x14ac:dyDescent="0.2">
      <c r="A12" s="313"/>
      <c r="B12" s="265" t="s">
        <v>50</v>
      </c>
      <c r="C12" s="265" t="s">
        <v>79</v>
      </c>
      <c r="D12" s="265" t="s">
        <v>67</v>
      </c>
      <c r="E12" s="331" t="str">
        <f>Swap6M!F14</f>
        <v>EURAB6E7Y_LCHQuote#0003</v>
      </c>
      <c r="F12" s="265" t="s">
        <v>84</v>
      </c>
      <c r="G12" s="328" t="str">
        <f>BasisSwap3M6M!F14</f>
        <v>EUR3E6E7Y_LCHQuote#0003</v>
      </c>
      <c r="H12" s="266" t="str">
        <f t="shared" si="0"/>
        <v>EURAB3EBASIS7Y_LCHQuote</v>
      </c>
      <c r="I12" s="266" t="str">
        <f>_xll.qlCompositeQuote(H12,E12,G12,F12,Permanent,Trigger,ObjectOverwrite)</f>
        <v>EURAB3EBASIS7Y_LCHQuote#0003</v>
      </c>
      <c r="J12" s="267" t="str">
        <f>_xll.ohRangeRetrieveError(I12)</f>
        <v/>
      </c>
      <c r="K12" s="230"/>
    </row>
    <row r="13" spans="1:11" ht="11.25" customHeight="1" x14ac:dyDescent="0.2">
      <c r="A13" s="313"/>
      <c r="B13" s="265" t="s">
        <v>49</v>
      </c>
      <c r="C13" s="265" t="s">
        <v>79</v>
      </c>
      <c r="D13" s="265" t="s">
        <v>67</v>
      </c>
      <c r="E13" s="331" t="str">
        <f>Swap6M!F15</f>
        <v>EURAB6E8Y_LCHQuote#0003</v>
      </c>
      <c r="F13" s="265" t="s">
        <v>84</v>
      </c>
      <c r="G13" s="328" t="str">
        <f>BasisSwap3M6M!F15</f>
        <v>EUR3E6E8Y_LCHQuote#0003</v>
      </c>
      <c r="H13" s="266" t="str">
        <f t="shared" si="0"/>
        <v>EURAB3EBASIS8Y_LCHQuote</v>
      </c>
      <c r="I13" s="266" t="str">
        <f>_xll.qlCompositeQuote(H13,E13,G13,F13,Permanent,Trigger,ObjectOverwrite)</f>
        <v>EURAB3EBASIS8Y_LCHQuote#0003</v>
      </c>
      <c r="J13" s="267" t="str">
        <f>_xll.ohRangeRetrieveError(I13)</f>
        <v/>
      </c>
      <c r="K13" s="230"/>
    </row>
    <row r="14" spans="1:11" ht="11.25" customHeight="1" x14ac:dyDescent="0.2">
      <c r="A14" s="313"/>
      <c r="B14" s="265" t="s">
        <v>48</v>
      </c>
      <c r="C14" s="265" t="s">
        <v>79</v>
      </c>
      <c r="D14" s="265" t="s">
        <v>67</v>
      </c>
      <c r="E14" s="331" t="str">
        <f>Swap6M!F16</f>
        <v>EURAB6E9Y_LCHQuote#0003</v>
      </c>
      <c r="F14" s="265" t="s">
        <v>84</v>
      </c>
      <c r="G14" s="328" t="str">
        <f>BasisSwap3M6M!F16</f>
        <v>EUR3E6E9Y_LCHQuote#0003</v>
      </c>
      <c r="H14" s="266" t="str">
        <f t="shared" si="0"/>
        <v>EURAB3EBASIS9Y_LCHQuote</v>
      </c>
      <c r="I14" s="266" t="str">
        <f>_xll.qlCompositeQuote(H14,E14,G14,F14,Permanent,Trigger,ObjectOverwrite)</f>
        <v>EURAB3EBASIS9Y_LCHQuote#0003</v>
      </c>
      <c r="J14" s="267" t="str">
        <f>_xll.ohRangeRetrieveError(I14)</f>
        <v/>
      </c>
      <c r="K14" s="230"/>
    </row>
    <row r="15" spans="1:11" ht="11.25" customHeight="1" x14ac:dyDescent="0.2">
      <c r="A15" s="313"/>
      <c r="B15" s="265" t="s">
        <v>47</v>
      </c>
      <c r="C15" s="265" t="s">
        <v>79</v>
      </c>
      <c r="D15" s="265" t="s">
        <v>67</v>
      </c>
      <c r="E15" s="331" t="str">
        <f>Swap6M!F17</f>
        <v>EURAB6E10Y_LCHQuote#0003</v>
      </c>
      <c r="F15" s="265" t="s">
        <v>84</v>
      </c>
      <c r="G15" s="328" t="str">
        <f>BasisSwap3M6M!F17</f>
        <v>EUR3E6E10Y_LCHQuote#0003</v>
      </c>
      <c r="H15" s="266" t="str">
        <f t="shared" si="0"/>
        <v>EURAB3EBASIS10Y_LCHQuote</v>
      </c>
      <c r="I15" s="266" t="str">
        <f>_xll.qlCompositeQuote(H15,E15,G15,F15,Permanent,Trigger,ObjectOverwrite)</f>
        <v>EURAB3EBASIS10Y_LCHQuote#0003</v>
      </c>
      <c r="J15" s="267" t="str">
        <f>_xll.ohRangeRetrieveError(I15)</f>
        <v/>
      </c>
      <c r="K15" s="230"/>
    </row>
    <row r="16" spans="1:11" ht="11.25" customHeight="1" x14ac:dyDescent="0.2">
      <c r="A16" s="313"/>
      <c r="B16" s="265" t="s">
        <v>46</v>
      </c>
      <c r="C16" s="265" t="s">
        <v>79</v>
      </c>
      <c r="D16" s="265" t="s">
        <v>67</v>
      </c>
      <c r="E16" s="331" t="str">
        <f>Swap6M!F18</f>
        <v>EURAB6E11Y_LCHQuote#0003</v>
      </c>
      <c r="F16" s="265" t="s">
        <v>84</v>
      </c>
      <c r="G16" s="328" t="str">
        <f>BasisSwap3M6M!F18</f>
        <v>EUR3E6E11Y_LCHQuote#0003</v>
      </c>
      <c r="H16" s="266" t="str">
        <f t="shared" si="0"/>
        <v>EURAB3EBASIS11Y_LCHQuote</v>
      </c>
      <c r="I16" s="266" t="str">
        <f>_xll.qlCompositeQuote(H16,E16,G16,F16,Permanent,Trigger,ObjectOverwrite)</f>
        <v>EURAB3EBASIS11Y_LCHQuote#0003</v>
      </c>
      <c r="J16" s="267" t="str">
        <f>_xll.ohRangeRetrieveError(I16)</f>
        <v/>
      </c>
      <c r="K16" s="230"/>
    </row>
    <row r="17" spans="1:11" ht="11.25" customHeight="1" x14ac:dyDescent="0.2">
      <c r="A17" s="313"/>
      <c r="B17" s="265" t="s">
        <v>45</v>
      </c>
      <c r="C17" s="265" t="s">
        <v>79</v>
      </c>
      <c r="D17" s="265" t="s">
        <v>67</v>
      </c>
      <c r="E17" s="331" t="str">
        <f>Swap6M!F19</f>
        <v>EURAB6E12Y_LCHQuote#0003</v>
      </c>
      <c r="F17" s="265" t="s">
        <v>84</v>
      </c>
      <c r="G17" s="328" t="str">
        <f>BasisSwap3M6M!F19</f>
        <v>EUR3E6E12Y_LCHQuote#0003</v>
      </c>
      <c r="H17" s="266" t="str">
        <f t="shared" si="0"/>
        <v>EURAB3EBASIS12Y_LCHQuote</v>
      </c>
      <c r="I17" s="266" t="str">
        <f>_xll.qlCompositeQuote(H17,E17,G17,F17,Permanent,Trigger,ObjectOverwrite)</f>
        <v>EURAB3EBASIS12Y_LCHQuote#0003</v>
      </c>
      <c r="J17" s="267" t="str">
        <f>_xll.ohRangeRetrieveError(I17)</f>
        <v/>
      </c>
      <c r="K17" s="230"/>
    </row>
    <row r="18" spans="1:11" ht="11.25" customHeight="1" x14ac:dyDescent="0.2">
      <c r="A18" s="313"/>
      <c r="B18" s="265" t="s">
        <v>44</v>
      </c>
      <c r="C18" s="265" t="s">
        <v>79</v>
      </c>
      <c r="D18" s="265" t="s">
        <v>67</v>
      </c>
      <c r="E18" s="331" t="str">
        <f>Swap6M!F20</f>
        <v>EURAB6E13Y_LCHQuote#0003</v>
      </c>
      <c r="F18" s="265" t="s">
        <v>84</v>
      </c>
      <c r="G18" s="328" t="str">
        <f>BasisSwap3M6M!F20</f>
        <v>EUR3E6E13Y_LCHQuote#0003</v>
      </c>
      <c r="H18" s="266" t="str">
        <f t="shared" si="0"/>
        <v>EURAB3EBASIS13Y_LCHQuote</v>
      </c>
      <c r="I18" s="266" t="str">
        <f>_xll.qlCompositeQuote(H18,E18,G18,F18,Permanent,Trigger,ObjectOverwrite)</f>
        <v>EURAB3EBASIS13Y_LCHQuote#0003</v>
      </c>
      <c r="J18" s="267" t="str">
        <f>_xll.ohRangeRetrieveError(I18)</f>
        <v/>
      </c>
      <c r="K18" s="230"/>
    </row>
    <row r="19" spans="1:11" ht="11.25" customHeight="1" x14ac:dyDescent="0.2">
      <c r="A19" s="313"/>
      <c r="B19" s="265" t="s">
        <v>43</v>
      </c>
      <c r="C19" s="265" t="s">
        <v>79</v>
      </c>
      <c r="D19" s="265" t="s">
        <v>67</v>
      </c>
      <c r="E19" s="331" t="str">
        <f>Swap6M!F21</f>
        <v>EURAB6E14Y_LCHQuote#0003</v>
      </c>
      <c r="F19" s="265" t="s">
        <v>84</v>
      </c>
      <c r="G19" s="328" t="str">
        <f>BasisSwap3M6M!F21</f>
        <v>EUR3E6E14Y_LCHQuote#0003</v>
      </c>
      <c r="H19" s="266" t="str">
        <f t="shared" si="0"/>
        <v>EURAB3EBASIS14Y_LCHQuote</v>
      </c>
      <c r="I19" s="266" t="str">
        <f>_xll.qlCompositeQuote(H19,E19,G19,F19,Permanent,Trigger,ObjectOverwrite)</f>
        <v>EURAB3EBASIS14Y_LCHQuote#0003</v>
      </c>
      <c r="J19" s="267" t="str">
        <f>_xll.ohRangeRetrieveError(I19)</f>
        <v/>
      </c>
      <c r="K19" s="230"/>
    </row>
    <row r="20" spans="1:11" ht="11.25" customHeight="1" x14ac:dyDescent="0.2">
      <c r="A20" s="313"/>
      <c r="B20" s="265" t="s">
        <v>42</v>
      </c>
      <c r="C20" s="265" t="s">
        <v>79</v>
      </c>
      <c r="D20" s="265" t="s">
        <v>67</v>
      </c>
      <c r="E20" s="331" t="str">
        <f>Swap6M!F22</f>
        <v>EURAB6E15Y_LCHQuote#0003</v>
      </c>
      <c r="F20" s="265" t="s">
        <v>84</v>
      </c>
      <c r="G20" s="328" t="str">
        <f>BasisSwap3M6M!F22</f>
        <v>EUR3E6E15Y_LCHQuote#0003</v>
      </c>
      <c r="H20" s="266" t="str">
        <f t="shared" si="0"/>
        <v>EURAB3EBASIS15Y_LCHQuote</v>
      </c>
      <c r="I20" s="266" t="str">
        <f>_xll.qlCompositeQuote(H20,E20,G20,F20,Permanent,Trigger,ObjectOverwrite)</f>
        <v>EURAB3EBASIS15Y_LCHQuote#0003</v>
      </c>
      <c r="J20" s="267" t="str">
        <f>_xll.ohRangeRetrieveError(I20)</f>
        <v/>
      </c>
      <c r="K20" s="230"/>
    </row>
    <row r="21" spans="1:11" ht="11.25" customHeight="1" x14ac:dyDescent="0.2">
      <c r="A21" s="313"/>
      <c r="B21" s="265" t="s">
        <v>41</v>
      </c>
      <c r="C21" s="265" t="s">
        <v>79</v>
      </c>
      <c r="D21" s="265" t="s">
        <v>67</v>
      </c>
      <c r="E21" s="331" t="str">
        <f>Swap6M!F23</f>
        <v>EURAB6E16Y_LCHQuote#0003</v>
      </c>
      <c r="F21" s="265" t="s">
        <v>84</v>
      </c>
      <c r="G21" s="328" t="str">
        <f>BasisSwap3M6M!F23</f>
        <v>EUR3E6E16Y_LCHQuote#0003</v>
      </c>
      <c r="H21" s="266" t="str">
        <f t="shared" si="0"/>
        <v>EURAB3EBASIS16Y_LCHQuote</v>
      </c>
      <c r="I21" s="266" t="str">
        <f>_xll.qlCompositeQuote(H21,E21,G21,F21,Permanent,Trigger,ObjectOverwrite)</f>
        <v>EURAB3EBASIS16Y_LCHQuote#0003</v>
      </c>
      <c r="J21" s="267" t="str">
        <f>_xll.ohRangeRetrieveError(I21)</f>
        <v/>
      </c>
      <c r="K21" s="230"/>
    </row>
    <row r="22" spans="1:11" ht="11.25" customHeight="1" x14ac:dyDescent="0.2">
      <c r="A22" s="313"/>
      <c r="B22" s="265" t="s">
        <v>40</v>
      </c>
      <c r="C22" s="265" t="s">
        <v>79</v>
      </c>
      <c r="D22" s="265" t="s">
        <v>67</v>
      </c>
      <c r="E22" s="331" t="str">
        <f>Swap6M!F24</f>
        <v>EURAB6E17Y_LCHQuote#0003</v>
      </c>
      <c r="F22" s="265" t="s">
        <v>84</v>
      </c>
      <c r="G22" s="328" t="str">
        <f>BasisSwap3M6M!F24</f>
        <v>EUR3E6E17Y_LCHQuote#0003</v>
      </c>
      <c r="H22" s="266" t="str">
        <f t="shared" si="0"/>
        <v>EURAB3EBASIS17Y_LCHQuote</v>
      </c>
      <c r="I22" s="266" t="str">
        <f>_xll.qlCompositeQuote(H22,E22,G22,F22,Permanent,Trigger,ObjectOverwrite)</f>
        <v>EURAB3EBASIS17Y_LCHQuote#0003</v>
      </c>
      <c r="J22" s="267" t="str">
        <f>_xll.ohRangeRetrieveError(I22)</f>
        <v/>
      </c>
      <c r="K22" s="230"/>
    </row>
    <row r="23" spans="1:11" ht="11.25" customHeight="1" x14ac:dyDescent="0.2">
      <c r="A23" s="313"/>
      <c r="B23" s="265" t="s">
        <v>39</v>
      </c>
      <c r="C23" s="265" t="s">
        <v>79</v>
      </c>
      <c r="D23" s="265" t="s">
        <v>67</v>
      </c>
      <c r="E23" s="331" t="str">
        <f>Swap6M!F25</f>
        <v>EURAB6E18Y_LCHQuote#0003</v>
      </c>
      <c r="F23" s="265" t="s">
        <v>84</v>
      </c>
      <c r="G23" s="328" t="str">
        <f>BasisSwap3M6M!F25</f>
        <v>EUR3E6E18Y_LCHQuote#0003</v>
      </c>
      <c r="H23" s="266" t="str">
        <f t="shared" si="0"/>
        <v>EURAB3EBASIS18Y_LCHQuote</v>
      </c>
      <c r="I23" s="266" t="str">
        <f>_xll.qlCompositeQuote(H23,E23,G23,F23,Permanent,Trigger,ObjectOverwrite)</f>
        <v>EURAB3EBASIS18Y_LCHQuote#0003</v>
      </c>
      <c r="J23" s="267" t="str">
        <f>_xll.ohRangeRetrieveError(I23)</f>
        <v/>
      </c>
      <c r="K23" s="230"/>
    </row>
    <row r="24" spans="1:11" ht="11.25" customHeight="1" x14ac:dyDescent="0.2">
      <c r="A24" s="313"/>
      <c r="B24" s="265" t="s">
        <v>38</v>
      </c>
      <c r="C24" s="265" t="s">
        <v>79</v>
      </c>
      <c r="D24" s="265" t="s">
        <v>67</v>
      </c>
      <c r="E24" s="331" t="str">
        <f>Swap6M!F26</f>
        <v>EURAB6E19Y_LCHQuote#0003</v>
      </c>
      <c r="F24" s="265" t="s">
        <v>84</v>
      </c>
      <c r="G24" s="328" t="str">
        <f>BasisSwap3M6M!F26</f>
        <v>EUR3E6E19Y_LCHQuote#0003</v>
      </c>
      <c r="H24" s="266" t="str">
        <f t="shared" si="0"/>
        <v>EURAB3EBASIS19Y_LCHQuote</v>
      </c>
      <c r="I24" s="266" t="str">
        <f>_xll.qlCompositeQuote(H24,E24,G24,F24,Permanent,Trigger,ObjectOverwrite)</f>
        <v>EURAB3EBASIS19Y_LCHQuote#0003</v>
      </c>
      <c r="J24" s="267" t="str">
        <f>_xll.ohRangeRetrieveError(I24)</f>
        <v/>
      </c>
      <c r="K24" s="230"/>
    </row>
    <row r="25" spans="1:11" ht="11.25" customHeight="1" x14ac:dyDescent="0.2">
      <c r="A25" s="313"/>
      <c r="B25" s="265" t="s">
        <v>37</v>
      </c>
      <c r="C25" s="265" t="s">
        <v>79</v>
      </c>
      <c r="D25" s="265" t="s">
        <v>67</v>
      </c>
      <c r="E25" s="331" t="str">
        <f>Swap6M!F27</f>
        <v>EURAB6E20Y_LCHQuote#0003</v>
      </c>
      <c r="F25" s="265" t="s">
        <v>84</v>
      </c>
      <c r="G25" s="328" t="str">
        <f>BasisSwap3M6M!F27</f>
        <v>EUR3E6E20Y_LCHQuote#0003</v>
      </c>
      <c r="H25" s="266" t="str">
        <f t="shared" si="0"/>
        <v>EURAB3EBASIS20Y_LCHQuote</v>
      </c>
      <c r="I25" s="266" t="str">
        <f>_xll.qlCompositeQuote(H25,E25,G25,F25,Permanent,Trigger,ObjectOverwrite)</f>
        <v>EURAB3EBASIS20Y_LCHQuote#0003</v>
      </c>
      <c r="J25" s="267" t="str">
        <f>_xll.ohRangeRetrieveError(I25)</f>
        <v/>
      </c>
      <c r="K25" s="230"/>
    </row>
    <row r="26" spans="1:11" ht="11.25" customHeight="1" x14ac:dyDescent="0.2">
      <c r="A26" s="313"/>
      <c r="B26" s="265" t="s">
        <v>36</v>
      </c>
      <c r="C26" s="265" t="s">
        <v>79</v>
      </c>
      <c r="D26" s="265" t="s">
        <v>67</v>
      </c>
      <c r="E26" s="331" t="str">
        <f>Swap6M!F28</f>
        <v>EURAB6E21Y_LCHQuote#0003</v>
      </c>
      <c r="F26" s="265" t="s">
        <v>84</v>
      </c>
      <c r="G26" s="328" t="str">
        <f>BasisSwap3M6M!F28</f>
        <v>EUR3E6E21Y_LCHQuote#0003</v>
      </c>
      <c r="H26" s="266" t="str">
        <f t="shared" si="0"/>
        <v>EURAB3EBASIS21Y_LCHQuote</v>
      </c>
      <c r="I26" s="266" t="str">
        <f>_xll.qlCompositeQuote(H26,E26,G26,F26,Permanent,Trigger,ObjectOverwrite)</f>
        <v>EURAB3EBASIS21Y_LCHQuote#0003</v>
      </c>
      <c r="J26" s="267" t="str">
        <f>_xll.ohRangeRetrieveError(I26)</f>
        <v/>
      </c>
      <c r="K26" s="230"/>
    </row>
    <row r="27" spans="1:11" ht="11.25" customHeight="1" x14ac:dyDescent="0.2">
      <c r="A27" s="313"/>
      <c r="B27" s="265" t="s">
        <v>35</v>
      </c>
      <c r="C27" s="265" t="s">
        <v>79</v>
      </c>
      <c r="D27" s="265" t="s">
        <v>67</v>
      </c>
      <c r="E27" s="331" t="str">
        <f>Swap6M!F29</f>
        <v>EURAB6E22Y_LCHQuote#0003</v>
      </c>
      <c r="F27" s="265" t="s">
        <v>84</v>
      </c>
      <c r="G27" s="328" t="str">
        <f>BasisSwap3M6M!F29</f>
        <v>EUR3E6E22Y_LCHQuote#0003</v>
      </c>
      <c r="H27" s="266" t="str">
        <f t="shared" si="0"/>
        <v>EURAB3EBASIS22Y_LCHQuote</v>
      </c>
      <c r="I27" s="266" t="str">
        <f>_xll.qlCompositeQuote(H27,E27,G27,F27,Permanent,Trigger,ObjectOverwrite)</f>
        <v>EURAB3EBASIS22Y_LCHQuote#0003</v>
      </c>
      <c r="J27" s="267" t="str">
        <f>_xll.ohRangeRetrieveError(I27)</f>
        <v/>
      </c>
      <c r="K27" s="230"/>
    </row>
    <row r="28" spans="1:11" ht="11.25" customHeight="1" x14ac:dyDescent="0.2">
      <c r="A28" s="313"/>
      <c r="B28" s="265" t="s">
        <v>34</v>
      </c>
      <c r="C28" s="265" t="s">
        <v>79</v>
      </c>
      <c r="D28" s="265" t="s">
        <v>67</v>
      </c>
      <c r="E28" s="331" t="str">
        <f>Swap6M!F30</f>
        <v>EURAB6E23Y_LCHQuote#0003</v>
      </c>
      <c r="F28" s="265" t="s">
        <v>84</v>
      </c>
      <c r="G28" s="328" t="str">
        <f>BasisSwap3M6M!F30</f>
        <v>EUR3E6E23Y_LCHQuote#0003</v>
      </c>
      <c r="H28" s="266" t="str">
        <f t="shared" si="0"/>
        <v>EURAB3EBASIS23Y_LCHQuote</v>
      </c>
      <c r="I28" s="266" t="str">
        <f>_xll.qlCompositeQuote(H28,E28,G28,F28,Permanent,Trigger,ObjectOverwrite)</f>
        <v>EURAB3EBASIS23Y_LCHQuote#0003</v>
      </c>
      <c r="J28" s="267" t="str">
        <f>_xll.ohRangeRetrieveError(I28)</f>
        <v/>
      </c>
      <c r="K28" s="230"/>
    </row>
    <row r="29" spans="1:11" ht="11.25" customHeight="1" x14ac:dyDescent="0.2">
      <c r="A29" s="313"/>
      <c r="B29" s="265" t="s">
        <v>33</v>
      </c>
      <c r="C29" s="265" t="s">
        <v>79</v>
      </c>
      <c r="D29" s="265" t="s">
        <v>67</v>
      </c>
      <c r="E29" s="331" t="str">
        <f>Swap6M!F31</f>
        <v>EURAB6E24Y_LCHQuote#0003</v>
      </c>
      <c r="F29" s="265" t="s">
        <v>84</v>
      </c>
      <c r="G29" s="328" t="str">
        <f>BasisSwap3M6M!F31</f>
        <v>EUR3E6E24Y_LCHQuote#0003</v>
      </c>
      <c r="H29" s="266" t="str">
        <f t="shared" si="0"/>
        <v>EURAB3EBASIS24Y_LCHQuote</v>
      </c>
      <c r="I29" s="266" t="str">
        <f>_xll.qlCompositeQuote(H29,E29,G29,F29,Permanent,Trigger,ObjectOverwrite)</f>
        <v>EURAB3EBASIS24Y_LCHQuote#0003</v>
      </c>
      <c r="J29" s="267" t="str">
        <f>_xll.ohRangeRetrieveError(I29)</f>
        <v/>
      </c>
      <c r="K29" s="230"/>
    </row>
    <row r="30" spans="1:11" ht="11.25" customHeight="1" x14ac:dyDescent="0.2">
      <c r="A30" s="313"/>
      <c r="B30" s="265" t="s">
        <v>32</v>
      </c>
      <c r="C30" s="265" t="s">
        <v>79</v>
      </c>
      <c r="D30" s="265" t="s">
        <v>67</v>
      </c>
      <c r="E30" s="331" t="str">
        <f>Swap6M!F32</f>
        <v>EURAB6E25Y_LCHQuote#0003</v>
      </c>
      <c r="F30" s="265" t="s">
        <v>84</v>
      </c>
      <c r="G30" s="328" t="str">
        <f>BasisSwap3M6M!F32</f>
        <v>EUR3E6E25Y_LCHQuote#0003</v>
      </c>
      <c r="H30" s="266" t="str">
        <f t="shared" si="0"/>
        <v>EURAB3EBASIS25Y_LCHQuote</v>
      </c>
      <c r="I30" s="266" t="str">
        <f>_xll.qlCompositeQuote(H30,E30,G30,F30,Permanent,Trigger,ObjectOverwrite)</f>
        <v>EURAB3EBASIS25Y_LCHQuote#0003</v>
      </c>
      <c r="J30" s="267" t="str">
        <f>_xll.ohRangeRetrieveError(I30)</f>
        <v/>
      </c>
      <c r="K30" s="230"/>
    </row>
    <row r="31" spans="1:11" ht="11.25" customHeight="1" x14ac:dyDescent="0.2">
      <c r="A31" s="313"/>
      <c r="B31" s="265" t="s">
        <v>31</v>
      </c>
      <c r="C31" s="265" t="s">
        <v>79</v>
      </c>
      <c r="D31" s="265" t="s">
        <v>67</v>
      </c>
      <c r="E31" s="331" t="str">
        <f>Swap6M!F33</f>
        <v>EURAB6E26Y_LCHQuote#0003</v>
      </c>
      <c r="F31" s="265" t="s">
        <v>84</v>
      </c>
      <c r="G31" s="328" t="str">
        <f>BasisSwap3M6M!F33</f>
        <v>EUR3E6E26Y_LCHQuote#0003</v>
      </c>
      <c r="H31" s="266" t="str">
        <f t="shared" si="0"/>
        <v>EURAB3EBASIS26Y_LCHQuote</v>
      </c>
      <c r="I31" s="266" t="str">
        <f>_xll.qlCompositeQuote(H31,E31,G31,F31,Permanent,Trigger,ObjectOverwrite)</f>
        <v>EURAB3EBASIS26Y_LCHQuote#0003</v>
      </c>
      <c r="J31" s="267" t="str">
        <f>_xll.ohRangeRetrieveError(I31)</f>
        <v/>
      </c>
      <c r="K31" s="230"/>
    </row>
    <row r="32" spans="1:11" ht="11.25" customHeight="1" x14ac:dyDescent="0.2">
      <c r="A32" s="313"/>
      <c r="B32" s="265" t="s">
        <v>30</v>
      </c>
      <c r="C32" s="265" t="s">
        <v>79</v>
      </c>
      <c r="D32" s="265" t="s">
        <v>67</v>
      </c>
      <c r="E32" s="331" t="str">
        <f>Swap6M!F34</f>
        <v>EURAB6E27Y_LCHQuote#0003</v>
      </c>
      <c r="F32" s="265" t="s">
        <v>84</v>
      </c>
      <c r="G32" s="328" t="str">
        <f>BasisSwap3M6M!F34</f>
        <v>EUR3E6E27Y_LCHQuote#0003</v>
      </c>
      <c r="H32" s="266" t="str">
        <f t="shared" si="0"/>
        <v>EURAB3EBASIS27Y_LCHQuote</v>
      </c>
      <c r="I32" s="266" t="str">
        <f>_xll.qlCompositeQuote(H32,E32,G32,F32,Permanent,Trigger,ObjectOverwrite)</f>
        <v>EURAB3EBASIS27Y_LCHQuote#0003</v>
      </c>
      <c r="J32" s="267" t="str">
        <f>_xll.ohRangeRetrieveError(I32)</f>
        <v/>
      </c>
      <c r="K32" s="230"/>
    </row>
    <row r="33" spans="1:11" ht="11.25" customHeight="1" x14ac:dyDescent="0.2">
      <c r="A33" s="313"/>
      <c r="B33" s="265" t="s">
        <v>29</v>
      </c>
      <c r="C33" s="265" t="s">
        <v>79</v>
      </c>
      <c r="D33" s="265" t="s">
        <v>67</v>
      </c>
      <c r="E33" s="331" t="str">
        <f>Swap6M!F35</f>
        <v>EURAB6E28Y_LCHQuote#0003</v>
      </c>
      <c r="F33" s="265" t="s">
        <v>84</v>
      </c>
      <c r="G33" s="328" t="str">
        <f>BasisSwap3M6M!F35</f>
        <v>EUR3E6E28Y_LCHQuote#0003</v>
      </c>
      <c r="H33" s="266" t="str">
        <f t="shared" si="0"/>
        <v>EURAB3EBASIS28Y_LCHQuote</v>
      </c>
      <c r="I33" s="266" t="str">
        <f>_xll.qlCompositeQuote(H33,E33,G33,F33,Permanent,Trigger,ObjectOverwrite)</f>
        <v>EURAB3EBASIS28Y_LCHQuote#0003</v>
      </c>
      <c r="J33" s="267" t="str">
        <f>_xll.ohRangeRetrieveError(I33)</f>
        <v/>
      </c>
      <c r="K33" s="230"/>
    </row>
    <row r="34" spans="1:11" ht="11.25" customHeight="1" x14ac:dyDescent="0.2">
      <c r="A34" s="313"/>
      <c r="B34" s="265" t="s">
        <v>28</v>
      </c>
      <c r="C34" s="265" t="s">
        <v>79</v>
      </c>
      <c r="D34" s="265" t="s">
        <v>67</v>
      </c>
      <c r="E34" s="331" t="str">
        <f>Swap6M!F36</f>
        <v>EURAB6E29Y_LCHQuote#0003</v>
      </c>
      <c r="F34" s="265" t="s">
        <v>84</v>
      </c>
      <c r="G34" s="328" t="str">
        <f>BasisSwap3M6M!F36</f>
        <v>EUR3E6E29Y_LCHQuote#0003</v>
      </c>
      <c r="H34" s="266" t="str">
        <f t="shared" si="0"/>
        <v>EURAB3EBASIS29Y_LCHQuote</v>
      </c>
      <c r="I34" s="266" t="str">
        <f>_xll.qlCompositeQuote(H34,E34,G34,F34,Permanent,Trigger,ObjectOverwrite)</f>
        <v>EURAB3EBASIS29Y_LCHQuote#0003</v>
      </c>
      <c r="J34" s="267" t="str">
        <f>_xll.ohRangeRetrieveError(I34)</f>
        <v/>
      </c>
      <c r="K34" s="230"/>
    </row>
    <row r="35" spans="1:11" ht="11.25" customHeight="1" x14ac:dyDescent="0.2">
      <c r="A35" s="313"/>
      <c r="B35" s="265" t="s">
        <v>27</v>
      </c>
      <c r="C35" s="265" t="s">
        <v>79</v>
      </c>
      <c r="D35" s="265" t="s">
        <v>67</v>
      </c>
      <c r="E35" s="331" t="str">
        <f>Swap6M!F37</f>
        <v>EURAB6E30Y_LCHQuote#0003</v>
      </c>
      <c r="F35" s="265" t="s">
        <v>84</v>
      </c>
      <c r="G35" s="328" t="str">
        <f>BasisSwap3M6M!F37</f>
        <v>EUR3E6E30Y_LCHQuote#0003</v>
      </c>
      <c r="H35" s="266" t="str">
        <f t="shared" si="0"/>
        <v>EURAB3EBASIS30Y_LCHQuote</v>
      </c>
      <c r="I35" s="266" t="str">
        <f>_xll.qlCompositeQuote(H35,E35,G35,F35,Permanent,Trigger,ObjectOverwrite)</f>
        <v>EURAB3EBASIS30Y_LCHQuote#0003</v>
      </c>
      <c r="J35" s="267" t="str">
        <f>_xll.ohRangeRetrieveError(I35)</f>
        <v/>
      </c>
      <c r="K35" s="230"/>
    </row>
    <row r="36" spans="1:11" ht="11.25" customHeight="1" x14ac:dyDescent="0.2">
      <c r="A36" s="313"/>
      <c r="B36" s="265" t="s">
        <v>26</v>
      </c>
      <c r="C36" s="265" t="s">
        <v>79</v>
      </c>
      <c r="D36" s="265" t="s">
        <v>67</v>
      </c>
      <c r="E36" s="331" t="str">
        <f>Swap6M!F38</f>
        <v>EURAB6E35Y_LCHQuote#0003</v>
      </c>
      <c r="F36" s="265" t="s">
        <v>84</v>
      </c>
      <c r="G36" s="328" t="str">
        <f>BasisSwap3M6M!F38</f>
        <v>EUR3E6E35Y_LCHQuote#0003</v>
      </c>
      <c r="H36" s="266" t="str">
        <f t="shared" si="0"/>
        <v>EURAB3EBASIS35Y_LCHQuote</v>
      </c>
      <c r="I36" s="266" t="str">
        <f>_xll.qlCompositeQuote(H36,E36,G36,F36,Permanent,Trigger,ObjectOverwrite)</f>
        <v>EURAB3EBASIS35Y_LCHQuote#0003</v>
      </c>
      <c r="J36" s="267" t="str">
        <f>_xll.ohRangeRetrieveError(I36)</f>
        <v/>
      </c>
      <c r="K36" s="230"/>
    </row>
    <row r="37" spans="1:11" ht="11.25" customHeight="1" x14ac:dyDescent="0.2">
      <c r="A37" s="313"/>
      <c r="B37" s="265" t="s">
        <v>25</v>
      </c>
      <c r="C37" s="265" t="s">
        <v>79</v>
      </c>
      <c r="D37" s="265" t="s">
        <v>67</v>
      </c>
      <c r="E37" s="331" t="str">
        <f>Swap6M!F39</f>
        <v>EURAB6E40Y_LCHQuote#0003</v>
      </c>
      <c r="F37" s="265" t="s">
        <v>84</v>
      </c>
      <c r="G37" s="328" t="str">
        <f>BasisSwap3M6M!F39</f>
        <v>EUR3E6E40Y_LCHQuote#0003</v>
      </c>
      <c r="H37" s="266" t="str">
        <f t="shared" si="0"/>
        <v>EURAB3EBASIS40Y_LCHQuote</v>
      </c>
      <c r="I37" s="266" t="str">
        <f>_xll.qlCompositeQuote(H37,E37,G37,F37,Permanent,Trigger,ObjectOverwrite)</f>
        <v>EURAB3EBASIS40Y_LCHQuote#0003</v>
      </c>
      <c r="J37" s="267" t="str">
        <f>_xll.ohRangeRetrieveError(I37)</f>
        <v/>
      </c>
      <c r="K37" s="230"/>
    </row>
    <row r="38" spans="1:11" ht="11.25" customHeight="1" x14ac:dyDescent="0.2">
      <c r="A38" s="313"/>
      <c r="B38" s="265" t="s">
        <v>24</v>
      </c>
      <c r="C38" s="265" t="s">
        <v>79</v>
      </c>
      <c r="D38" s="265" t="s">
        <v>67</v>
      </c>
      <c r="E38" s="331" t="str">
        <f>Swap6M!F40</f>
        <v>EURAB6E50Y_LCHQuote#0003</v>
      </c>
      <c r="F38" s="265" t="s">
        <v>84</v>
      </c>
      <c r="G38" s="328" t="str">
        <f>BasisSwap3M6M!F40</f>
        <v>EUR3E6E50Y_LCHQuote#0003</v>
      </c>
      <c r="H38" s="266" t="str">
        <f t="shared" si="0"/>
        <v>EURAB3EBASIS50Y_LCHQuote</v>
      </c>
      <c r="I38" s="266" t="str">
        <f>_xll.qlCompositeQuote(H38,E38,G38,F38,Permanent,Trigger,ObjectOverwrite)</f>
        <v>EURAB3EBASIS50Y_LCHQuote#0003</v>
      </c>
      <c r="J38" s="267" t="str">
        <f>_xll.ohRangeRetrieveError(I38)</f>
        <v/>
      </c>
      <c r="K38" s="230"/>
    </row>
    <row r="39" spans="1:11" ht="11.25" customHeight="1" x14ac:dyDescent="0.2">
      <c r="A39" s="313"/>
      <c r="B39" s="269" t="s">
        <v>23</v>
      </c>
      <c r="C39" s="269" t="s">
        <v>79</v>
      </c>
      <c r="D39" s="269" t="s">
        <v>67</v>
      </c>
      <c r="E39" s="332" t="str">
        <f>Swap6M!F41</f>
        <v>EURAB6E60Y_LCHQuote#0003</v>
      </c>
      <c r="F39" s="269" t="s">
        <v>84</v>
      </c>
      <c r="G39" s="329" t="str">
        <f>BasisSwap3M6M!F41</f>
        <v>EUR3E6E60Y_LCHQuote#0003</v>
      </c>
      <c r="H39" s="270" t="str">
        <f t="shared" si="0"/>
        <v>EURAB3EBASIS60Y_LCHQuote</v>
      </c>
      <c r="I39" s="270" t="str">
        <f>_xll.qlCompositeQuote(H39,E39,G39,F39,Permanent,Trigger,ObjectOverwrite)</f>
        <v>EURAB3EBASIS60Y_LCHQuote#0003</v>
      </c>
      <c r="J39" s="271" t="str">
        <f>_xll.ohRangeRetrieveError(I39)</f>
        <v/>
      </c>
      <c r="K39" s="230"/>
    </row>
    <row r="40" spans="1:11" ht="11.25" customHeight="1" x14ac:dyDescent="0.2">
      <c r="A40" s="231"/>
      <c r="B40" s="232"/>
      <c r="C40" s="232"/>
      <c r="D40" s="232"/>
      <c r="E40" s="232"/>
      <c r="F40" s="232"/>
      <c r="G40" s="232"/>
      <c r="H40" s="232"/>
      <c r="I40" s="233"/>
      <c r="J40" s="233"/>
      <c r="K40" s="234"/>
    </row>
    <row r="41" spans="1:11" ht="11.25" customHeight="1" x14ac:dyDescent="0.2"/>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ht="21" customHeight="1" x14ac:dyDescent="0.2">
      <c r="A2" s="313"/>
      <c r="B2" s="225" t="s">
        <v>66</v>
      </c>
      <c r="C2" s="225"/>
      <c r="D2" s="225"/>
      <c r="E2" s="225" t="s">
        <v>86</v>
      </c>
      <c r="F2" s="225" t="s">
        <v>85</v>
      </c>
      <c r="G2" s="225" t="s">
        <v>80</v>
      </c>
      <c r="H2" s="225" t="s">
        <v>186</v>
      </c>
      <c r="I2" s="205" t="s">
        <v>158</v>
      </c>
      <c r="J2" s="227" t="s">
        <v>159</v>
      </c>
      <c r="K2" s="230"/>
    </row>
    <row r="3" spans="1:11" ht="11.25" customHeight="1" x14ac:dyDescent="0.2">
      <c r="A3" s="313"/>
      <c r="B3" s="260" t="s">
        <v>5</v>
      </c>
      <c r="C3" s="260" t="s">
        <v>79</v>
      </c>
      <c r="D3" s="260" t="s">
        <v>61</v>
      </c>
      <c r="E3" s="330" t="str">
        <f>Swap3M!F5</f>
        <v>EURAB3E1Y_LCHQuote#0003</v>
      </c>
      <c r="F3" s="260" t="s">
        <v>87</v>
      </c>
      <c r="G3" s="327" t="str">
        <f>BasisSwap3M6M!F5</f>
        <v>EUR3E6E1Y_LCHQuote#0003</v>
      </c>
      <c r="H3" s="261" t="str">
        <f t="shared" ref="H3:H39" si="0">Currency&amp;$C3&amp;$D3&amp;"BASIS"&amp;$B3&amp;QuoteSuffix</f>
        <v>EURAB6EBASIS1Y_LCHQuote</v>
      </c>
      <c r="I3" s="261" t="str">
        <f>_xll.qlCompositeQuote(H3,E3,G3,F3,Permanent,Trigger,ObjectOverwrite)</f>
        <v>EURAB6EBASIS1Y_LCHQuote#0003</v>
      </c>
      <c r="J3" s="262" t="str">
        <f>_xll.ohRangeRetrieveError(I3)</f>
        <v/>
      </c>
      <c r="K3" s="230"/>
    </row>
    <row r="4" spans="1:11" ht="11.25" customHeight="1" x14ac:dyDescent="0.2">
      <c r="A4" s="313"/>
      <c r="B4" s="265" t="s">
        <v>65</v>
      </c>
      <c r="C4" s="265" t="s">
        <v>79</v>
      </c>
      <c r="D4" s="265" t="s">
        <v>61</v>
      </c>
      <c r="E4" s="331" t="str">
        <f>Swap3M!F6</f>
        <v>EURAB3E15M_LCHQuote#0003</v>
      </c>
      <c r="F4" s="265" t="s">
        <v>87</v>
      </c>
      <c r="G4" s="328" t="str">
        <f>BasisSwap3M6M!F6</f>
        <v>EUR3E6E15M_LCHQuote#0003</v>
      </c>
      <c r="H4" s="266" t="str">
        <f t="shared" si="0"/>
        <v>EURAB6EBASIS15M_LCHQuote</v>
      </c>
      <c r="I4" s="266" t="str">
        <f>_xll.qlCompositeQuote(H4,E4,G4,F4,Permanent,Trigger,ObjectOverwrite)</f>
        <v>EURAB6EBASIS15M_LCHQuote#0003</v>
      </c>
      <c r="J4" s="267" t="str">
        <f>_xll.ohRangeRetrieveError(I4)</f>
        <v/>
      </c>
      <c r="K4" s="230"/>
    </row>
    <row r="5" spans="1:11" ht="11.25" customHeight="1" x14ac:dyDescent="0.2">
      <c r="A5" s="313"/>
      <c r="B5" s="265" t="s">
        <v>64</v>
      </c>
      <c r="C5" s="265" t="s">
        <v>79</v>
      </c>
      <c r="D5" s="265" t="s">
        <v>61</v>
      </c>
      <c r="E5" s="331" t="str">
        <f>Swap3M!F7</f>
        <v>EURAB3E18M_LCHQuote#0003</v>
      </c>
      <c r="F5" s="265" t="s">
        <v>87</v>
      </c>
      <c r="G5" s="328" t="str">
        <f>BasisSwap3M6M!F7</f>
        <v>EUR3E6E18M_LCHQuote#0003</v>
      </c>
      <c r="H5" s="266" t="str">
        <f t="shared" si="0"/>
        <v>EURAB6EBASIS18M_LCHQuote</v>
      </c>
      <c r="I5" s="266" t="str">
        <f>_xll.qlCompositeQuote(H5,E5,G5,F5,Permanent,Trigger,ObjectOverwrite)</f>
        <v>EURAB6EBASIS18M_LCHQuote#0003</v>
      </c>
      <c r="J5" s="267" t="str">
        <f>_xll.ohRangeRetrieveError(I5)</f>
        <v/>
      </c>
      <c r="K5" s="230"/>
    </row>
    <row r="6" spans="1:11" ht="11.25" customHeight="1" x14ac:dyDescent="0.2">
      <c r="A6" s="313"/>
      <c r="B6" s="265" t="s">
        <v>63</v>
      </c>
      <c r="C6" s="265" t="s">
        <v>79</v>
      </c>
      <c r="D6" s="265" t="s">
        <v>61</v>
      </c>
      <c r="E6" s="331" t="str">
        <f>Swap3M!F8</f>
        <v>EURAB3E21M_LCHQuote#0003</v>
      </c>
      <c r="F6" s="265" t="s">
        <v>87</v>
      </c>
      <c r="G6" s="328" t="str">
        <f>BasisSwap3M6M!F8</f>
        <v>EUR3E6E21M_LCHQuote#0003</v>
      </c>
      <c r="H6" s="266" t="str">
        <f t="shared" si="0"/>
        <v>EURAB6EBASIS21M_LCHQuote</v>
      </c>
      <c r="I6" s="266" t="str">
        <f>_xll.qlCompositeQuote(H6,E6,G6,F6,Permanent,Trigger,ObjectOverwrite)</f>
        <v>EURAB6EBASIS21M_LCHQuote#0003</v>
      </c>
      <c r="J6" s="267" t="str">
        <f>_xll.ohRangeRetrieveError(I6)</f>
        <v/>
      </c>
      <c r="K6" s="230"/>
    </row>
    <row r="7" spans="1:11" ht="11.25" customHeight="1" x14ac:dyDescent="0.2">
      <c r="A7" s="313"/>
      <c r="B7" s="265" t="s">
        <v>55</v>
      </c>
      <c r="C7" s="265" t="s">
        <v>79</v>
      </c>
      <c r="D7" s="265" t="s">
        <v>61</v>
      </c>
      <c r="E7" s="331" t="str">
        <f>Swap3M!F9</f>
        <v>EURAB3E2Y_LCHQuote#0003</v>
      </c>
      <c r="F7" s="265" t="s">
        <v>87</v>
      </c>
      <c r="G7" s="328" t="str">
        <f>BasisSwap3M6M!F9</f>
        <v>EUR3E6E2Y_LCHQuote#0003</v>
      </c>
      <c r="H7" s="266" t="str">
        <f t="shared" si="0"/>
        <v>EURAB6EBASIS2Y_LCHQuote</v>
      </c>
      <c r="I7" s="266" t="str">
        <f>_xll.qlCompositeQuote(H7,E7,G7,F7,Permanent,Trigger,ObjectOverwrite)</f>
        <v>EURAB6EBASIS2Y_LCHQuote#0003</v>
      </c>
      <c r="J7" s="267" t="str">
        <f>_xll.ohRangeRetrieveError(I7)</f>
        <v/>
      </c>
      <c r="K7" s="230"/>
    </row>
    <row r="8" spans="1:11" ht="11.25" customHeight="1" x14ac:dyDescent="0.2">
      <c r="A8" s="313"/>
      <c r="B8" s="265" t="s">
        <v>54</v>
      </c>
      <c r="C8" s="265" t="s">
        <v>79</v>
      </c>
      <c r="D8" s="265" t="s">
        <v>61</v>
      </c>
      <c r="E8" s="331" t="str">
        <f>Swap3M!F10</f>
        <v>EURAB3E3Y_LCHQuote#0003</v>
      </c>
      <c r="F8" s="265" t="s">
        <v>87</v>
      </c>
      <c r="G8" s="328" t="str">
        <f>BasisSwap3M6M!F10</f>
        <v>EUR3E6E3Y_LCHQuote#0003</v>
      </c>
      <c r="H8" s="266" t="str">
        <f t="shared" si="0"/>
        <v>EURAB6EBASIS3Y_LCHQuote</v>
      </c>
      <c r="I8" s="266" t="str">
        <f>_xll.qlCompositeQuote(H8,E8,G8,F8,Permanent,Trigger,ObjectOverwrite)</f>
        <v>EURAB6EBASIS3Y_LCHQuote#0003</v>
      </c>
      <c r="J8" s="267" t="str">
        <f>_xll.ohRangeRetrieveError(I8)</f>
        <v/>
      </c>
      <c r="K8" s="230"/>
    </row>
    <row r="9" spans="1:11" ht="11.25" customHeight="1" x14ac:dyDescent="0.2">
      <c r="A9" s="313"/>
      <c r="B9" s="265" t="s">
        <v>53</v>
      </c>
      <c r="C9" s="265" t="s">
        <v>79</v>
      </c>
      <c r="D9" s="265" t="s">
        <v>61</v>
      </c>
      <c r="E9" s="331" t="str">
        <f>Swap3M!F11</f>
        <v>EURAB3E4Y_LCHQuote#0003</v>
      </c>
      <c r="F9" s="265" t="s">
        <v>87</v>
      </c>
      <c r="G9" s="328" t="str">
        <f>BasisSwap3M6M!F11</f>
        <v>EUR3E6E4Y_LCHQuote#0003</v>
      </c>
      <c r="H9" s="266" t="str">
        <f t="shared" si="0"/>
        <v>EURAB6EBASIS4Y_LCHQuote</v>
      </c>
      <c r="I9" s="266" t="str">
        <f>_xll.qlCompositeQuote(H9,E9,G9,F9,Permanent,Trigger,ObjectOverwrite)</f>
        <v>EURAB6EBASIS4Y_LCHQuote#0003</v>
      </c>
      <c r="J9" s="267" t="str">
        <f>_xll.ohRangeRetrieveError(I9)</f>
        <v/>
      </c>
      <c r="K9" s="230"/>
    </row>
    <row r="10" spans="1:11" ht="11.25" customHeight="1" x14ac:dyDescent="0.2">
      <c r="A10" s="313"/>
      <c r="B10" s="265" t="s">
        <v>52</v>
      </c>
      <c r="C10" s="265" t="s">
        <v>79</v>
      </c>
      <c r="D10" s="265" t="s">
        <v>61</v>
      </c>
      <c r="E10" s="331" t="str">
        <f>Swap3M!F12</f>
        <v>EURAB3E5Y_LCHQuote#0003</v>
      </c>
      <c r="F10" s="265" t="s">
        <v>87</v>
      </c>
      <c r="G10" s="328" t="str">
        <f>BasisSwap3M6M!F12</f>
        <v>EUR3E6E5Y_LCHQuote#0003</v>
      </c>
      <c r="H10" s="266" t="str">
        <f t="shared" si="0"/>
        <v>EURAB6EBASIS5Y_LCHQuote</v>
      </c>
      <c r="I10" s="266" t="str">
        <f>_xll.qlCompositeQuote(H10,E10,G10,F10,Permanent,Trigger,ObjectOverwrite)</f>
        <v>EURAB6EBASIS5Y_LCHQuote#0003</v>
      </c>
      <c r="J10" s="267" t="str">
        <f>_xll.ohRangeRetrieveError(I10)</f>
        <v/>
      </c>
      <c r="K10" s="230"/>
    </row>
    <row r="11" spans="1:11" ht="11.25" customHeight="1" x14ac:dyDescent="0.2">
      <c r="A11" s="313"/>
      <c r="B11" s="265" t="s">
        <v>51</v>
      </c>
      <c r="C11" s="265" t="s">
        <v>79</v>
      </c>
      <c r="D11" s="265" t="s">
        <v>61</v>
      </c>
      <c r="E11" s="331" t="str">
        <f>Swap3M!F13</f>
        <v>EURAB3E6Y_LCHQuote#0003</v>
      </c>
      <c r="F11" s="265" t="s">
        <v>87</v>
      </c>
      <c r="G11" s="328" t="str">
        <f>BasisSwap3M6M!F13</f>
        <v>EUR3E6E6Y_LCHQuote#0003</v>
      </c>
      <c r="H11" s="266" t="str">
        <f t="shared" si="0"/>
        <v>EURAB6EBASIS6Y_LCHQuote</v>
      </c>
      <c r="I11" s="266" t="str">
        <f>_xll.qlCompositeQuote(H11,E11,G11,F11,Permanent,Trigger,ObjectOverwrite)</f>
        <v>EURAB6EBASIS6Y_LCHQuote#0003</v>
      </c>
      <c r="J11" s="267" t="str">
        <f>_xll.ohRangeRetrieveError(I11)</f>
        <v/>
      </c>
      <c r="K11" s="230"/>
    </row>
    <row r="12" spans="1:11" ht="11.25" customHeight="1" x14ac:dyDescent="0.2">
      <c r="A12" s="313"/>
      <c r="B12" s="265" t="s">
        <v>50</v>
      </c>
      <c r="C12" s="265" t="s">
        <v>79</v>
      </c>
      <c r="D12" s="265" t="s">
        <v>61</v>
      </c>
      <c r="E12" s="331" t="str">
        <f>Swap3M!F14</f>
        <v>EURAB3E7Y_LCHQuote#0003</v>
      </c>
      <c r="F12" s="265" t="s">
        <v>87</v>
      </c>
      <c r="G12" s="328" t="str">
        <f>BasisSwap3M6M!F14</f>
        <v>EUR3E6E7Y_LCHQuote#0003</v>
      </c>
      <c r="H12" s="266" t="str">
        <f t="shared" si="0"/>
        <v>EURAB6EBASIS7Y_LCHQuote</v>
      </c>
      <c r="I12" s="266" t="str">
        <f>_xll.qlCompositeQuote(H12,E12,G12,F12,Permanent,Trigger,ObjectOverwrite)</f>
        <v>EURAB6EBASIS7Y_LCHQuote#0003</v>
      </c>
      <c r="J12" s="267" t="str">
        <f>_xll.ohRangeRetrieveError(I12)</f>
        <v/>
      </c>
      <c r="K12" s="230"/>
    </row>
    <row r="13" spans="1:11" ht="11.25" customHeight="1" x14ac:dyDescent="0.2">
      <c r="A13" s="313"/>
      <c r="B13" s="265" t="s">
        <v>49</v>
      </c>
      <c r="C13" s="265" t="s">
        <v>79</v>
      </c>
      <c r="D13" s="265" t="s">
        <v>61</v>
      </c>
      <c r="E13" s="331" t="str">
        <f>Swap3M!F15</f>
        <v>EURAB3E8Y_LCHQuote#0003</v>
      </c>
      <c r="F13" s="265" t="s">
        <v>87</v>
      </c>
      <c r="G13" s="328" t="str">
        <f>BasisSwap3M6M!F15</f>
        <v>EUR3E6E8Y_LCHQuote#0003</v>
      </c>
      <c r="H13" s="266" t="str">
        <f t="shared" si="0"/>
        <v>EURAB6EBASIS8Y_LCHQuote</v>
      </c>
      <c r="I13" s="266" t="str">
        <f>_xll.qlCompositeQuote(H13,E13,G13,F13,Permanent,Trigger,ObjectOverwrite)</f>
        <v>EURAB6EBASIS8Y_LCHQuote#0003</v>
      </c>
      <c r="J13" s="267" t="str">
        <f>_xll.ohRangeRetrieveError(I13)</f>
        <v/>
      </c>
      <c r="K13" s="230"/>
    </row>
    <row r="14" spans="1:11" ht="11.25" customHeight="1" x14ac:dyDescent="0.2">
      <c r="A14" s="313"/>
      <c r="B14" s="265" t="s">
        <v>48</v>
      </c>
      <c r="C14" s="265" t="s">
        <v>79</v>
      </c>
      <c r="D14" s="265" t="s">
        <v>61</v>
      </c>
      <c r="E14" s="331" t="str">
        <f>Swap3M!F16</f>
        <v>EURAB3E9Y_LCHQuote#0003</v>
      </c>
      <c r="F14" s="265" t="s">
        <v>87</v>
      </c>
      <c r="G14" s="328" t="str">
        <f>BasisSwap3M6M!F16</f>
        <v>EUR3E6E9Y_LCHQuote#0003</v>
      </c>
      <c r="H14" s="266" t="str">
        <f t="shared" si="0"/>
        <v>EURAB6EBASIS9Y_LCHQuote</v>
      </c>
      <c r="I14" s="266" t="str">
        <f>_xll.qlCompositeQuote(H14,E14,G14,F14,Permanent,Trigger,ObjectOverwrite)</f>
        <v>EURAB6EBASIS9Y_LCHQuote#0003</v>
      </c>
      <c r="J14" s="267" t="str">
        <f>_xll.ohRangeRetrieveError(I14)</f>
        <v/>
      </c>
      <c r="K14" s="230"/>
    </row>
    <row r="15" spans="1:11" ht="11.25" customHeight="1" x14ac:dyDescent="0.2">
      <c r="A15" s="313"/>
      <c r="B15" s="265" t="s">
        <v>47</v>
      </c>
      <c r="C15" s="265" t="s">
        <v>79</v>
      </c>
      <c r="D15" s="265" t="s">
        <v>61</v>
      </c>
      <c r="E15" s="331" t="str">
        <f>Swap3M!F17</f>
        <v>EURAB3E10Y_LCHQuote#0003</v>
      </c>
      <c r="F15" s="265" t="s">
        <v>87</v>
      </c>
      <c r="G15" s="328" t="str">
        <f>BasisSwap3M6M!F17</f>
        <v>EUR3E6E10Y_LCHQuote#0003</v>
      </c>
      <c r="H15" s="266" t="str">
        <f t="shared" si="0"/>
        <v>EURAB6EBASIS10Y_LCHQuote</v>
      </c>
      <c r="I15" s="266" t="str">
        <f>_xll.qlCompositeQuote(H15,E15,G15,F15,Permanent,Trigger,ObjectOverwrite)</f>
        <v>EURAB6EBASIS10Y_LCHQuote#0003</v>
      </c>
      <c r="J15" s="267" t="str">
        <f>_xll.ohRangeRetrieveError(I15)</f>
        <v/>
      </c>
      <c r="K15" s="230"/>
    </row>
    <row r="16" spans="1:11" ht="11.25" customHeight="1" x14ac:dyDescent="0.2">
      <c r="A16" s="313"/>
      <c r="B16" s="265" t="s">
        <v>46</v>
      </c>
      <c r="C16" s="265" t="s">
        <v>79</v>
      </c>
      <c r="D16" s="265" t="s">
        <v>61</v>
      </c>
      <c r="E16" s="331" t="str">
        <f>Swap3M!F18</f>
        <v>EURAB3E11Y_LCHQuote#0003</v>
      </c>
      <c r="F16" s="265" t="s">
        <v>87</v>
      </c>
      <c r="G16" s="328" t="str">
        <f>BasisSwap3M6M!F18</f>
        <v>EUR3E6E11Y_LCHQuote#0003</v>
      </c>
      <c r="H16" s="266" t="str">
        <f t="shared" si="0"/>
        <v>EURAB6EBASIS11Y_LCHQuote</v>
      </c>
      <c r="I16" s="266" t="str">
        <f>_xll.qlCompositeQuote(H16,E16,G16,F16,Permanent,Trigger,ObjectOverwrite)</f>
        <v>EURAB6EBASIS11Y_LCHQuote#0003</v>
      </c>
      <c r="J16" s="267" t="str">
        <f>_xll.ohRangeRetrieveError(I16)</f>
        <v/>
      </c>
      <c r="K16" s="230"/>
    </row>
    <row r="17" spans="1:11" ht="11.25" customHeight="1" x14ac:dyDescent="0.2">
      <c r="A17" s="313"/>
      <c r="B17" s="265" t="s">
        <v>45</v>
      </c>
      <c r="C17" s="265" t="s">
        <v>79</v>
      </c>
      <c r="D17" s="265" t="s">
        <v>61</v>
      </c>
      <c r="E17" s="331" t="str">
        <f>Swap3M!F19</f>
        <v>EURAB3E12Y_LCHQuote#0003</v>
      </c>
      <c r="F17" s="265" t="s">
        <v>87</v>
      </c>
      <c r="G17" s="328" t="str">
        <f>BasisSwap3M6M!F19</f>
        <v>EUR3E6E12Y_LCHQuote#0003</v>
      </c>
      <c r="H17" s="266" t="str">
        <f t="shared" si="0"/>
        <v>EURAB6EBASIS12Y_LCHQuote</v>
      </c>
      <c r="I17" s="266" t="str">
        <f>_xll.qlCompositeQuote(H17,E17,G17,F17,Permanent,Trigger,ObjectOverwrite)</f>
        <v>EURAB6EBASIS12Y_LCHQuote#0003</v>
      </c>
      <c r="J17" s="267" t="str">
        <f>_xll.ohRangeRetrieveError(I17)</f>
        <v/>
      </c>
      <c r="K17" s="230"/>
    </row>
    <row r="18" spans="1:11" ht="11.25" customHeight="1" x14ac:dyDescent="0.2">
      <c r="A18" s="313"/>
      <c r="B18" s="265" t="s">
        <v>44</v>
      </c>
      <c r="C18" s="265" t="s">
        <v>79</v>
      </c>
      <c r="D18" s="265" t="s">
        <v>61</v>
      </c>
      <c r="E18" s="331" t="str">
        <f>Swap3M!F20</f>
        <v>EURAB3E13Y_LCHQuote#0003</v>
      </c>
      <c r="F18" s="265" t="s">
        <v>87</v>
      </c>
      <c r="G18" s="328" t="str">
        <f>BasisSwap3M6M!F20</f>
        <v>EUR3E6E13Y_LCHQuote#0003</v>
      </c>
      <c r="H18" s="266" t="str">
        <f t="shared" si="0"/>
        <v>EURAB6EBASIS13Y_LCHQuote</v>
      </c>
      <c r="I18" s="266" t="str">
        <f>_xll.qlCompositeQuote(H18,E18,G18,F18,Permanent,Trigger,ObjectOverwrite)</f>
        <v>EURAB6EBASIS13Y_LCHQuote#0003</v>
      </c>
      <c r="J18" s="267" t="str">
        <f>_xll.ohRangeRetrieveError(I18)</f>
        <v/>
      </c>
      <c r="K18" s="230"/>
    </row>
    <row r="19" spans="1:11" ht="11.25" customHeight="1" x14ac:dyDescent="0.2">
      <c r="A19" s="313"/>
      <c r="B19" s="265" t="s">
        <v>43</v>
      </c>
      <c r="C19" s="265" t="s">
        <v>79</v>
      </c>
      <c r="D19" s="265" t="s">
        <v>61</v>
      </c>
      <c r="E19" s="331" t="str">
        <f>Swap3M!F21</f>
        <v>EURAB3E14Y_LCHQuote#0003</v>
      </c>
      <c r="F19" s="265" t="s">
        <v>87</v>
      </c>
      <c r="G19" s="328" t="str">
        <f>BasisSwap3M6M!F21</f>
        <v>EUR3E6E14Y_LCHQuote#0003</v>
      </c>
      <c r="H19" s="266" t="str">
        <f t="shared" si="0"/>
        <v>EURAB6EBASIS14Y_LCHQuote</v>
      </c>
      <c r="I19" s="266" t="str">
        <f>_xll.qlCompositeQuote(H19,E19,G19,F19,Permanent,Trigger,ObjectOverwrite)</f>
        <v>EURAB6EBASIS14Y_LCHQuote#0003</v>
      </c>
      <c r="J19" s="267" t="str">
        <f>_xll.ohRangeRetrieveError(I19)</f>
        <v/>
      </c>
      <c r="K19" s="230"/>
    </row>
    <row r="20" spans="1:11" ht="11.25" customHeight="1" x14ac:dyDescent="0.2">
      <c r="A20" s="313"/>
      <c r="B20" s="265" t="s">
        <v>42</v>
      </c>
      <c r="C20" s="265" t="s">
        <v>79</v>
      </c>
      <c r="D20" s="265" t="s">
        <v>61</v>
      </c>
      <c r="E20" s="331" t="str">
        <f>Swap3M!F22</f>
        <v>EURAB3E15Y_LCHQuote#0003</v>
      </c>
      <c r="F20" s="265" t="s">
        <v>87</v>
      </c>
      <c r="G20" s="328" t="str">
        <f>BasisSwap3M6M!F22</f>
        <v>EUR3E6E15Y_LCHQuote#0003</v>
      </c>
      <c r="H20" s="266" t="str">
        <f t="shared" si="0"/>
        <v>EURAB6EBASIS15Y_LCHQuote</v>
      </c>
      <c r="I20" s="266" t="str">
        <f>_xll.qlCompositeQuote(H20,E20,G20,F20,Permanent,Trigger,ObjectOverwrite)</f>
        <v>EURAB6EBASIS15Y_LCHQuote#0003</v>
      </c>
      <c r="J20" s="267" t="str">
        <f>_xll.ohRangeRetrieveError(I20)</f>
        <v/>
      </c>
      <c r="K20" s="230"/>
    </row>
    <row r="21" spans="1:11" ht="11.25" customHeight="1" x14ac:dyDescent="0.2">
      <c r="A21" s="313"/>
      <c r="B21" s="265" t="s">
        <v>41</v>
      </c>
      <c r="C21" s="265" t="s">
        <v>79</v>
      </c>
      <c r="D21" s="265" t="s">
        <v>61</v>
      </c>
      <c r="E21" s="331" t="str">
        <f>Swap3M!F23</f>
        <v>EURAB3E16Y_LCHQuote#0003</v>
      </c>
      <c r="F21" s="265" t="s">
        <v>87</v>
      </c>
      <c r="G21" s="328" t="str">
        <f>BasisSwap3M6M!F23</f>
        <v>EUR3E6E16Y_LCHQuote#0003</v>
      </c>
      <c r="H21" s="266" t="str">
        <f t="shared" si="0"/>
        <v>EURAB6EBASIS16Y_LCHQuote</v>
      </c>
      <c r="I21" s="266" t="str">
        <f>_xll.qlCompositeQuote(H21,E21,G21,F21,Permanent,Trigger,ObjectOverwrite)</f>
        <v>EURAB6EBASIS16Y_LCHQuote#0003</v>
      </c>
      <c r="J21" s="267" t="str">
        <f>_xll.ohRangeRetrieveError(I21)</f>
        <v/>
      </c>
      <c r="K21" s="230"/>
    </row>
    <row r="22" spans="1:11" ht="11.25" customHeight="1" x14ac:dyDescent="0.2">
      <c r="A22" s="313"/>
      <c r="B22" s="265" t="s">
        <v>40</v>
      </c>
      <c r="C22" s="265" t="s">
        <v>79</v>
      </c>
      <c r="D22" s="265" t="s">
        <v>61</v>
      </c>
      <c r="E22" s="331" t="str">
        <f>Swap3M!F24</f>
        <v>EURAB3E17Y_LCHQuote#0003</v>
      </c>
      <c r="F22" s="265" t="s">
        <v>87</v>
      </c>
      <c r="G22" s="328" t="str">
        <f>BasisSwap3M6M!F24</f>
        <v>EUR3E6E17Y_LCHQuote#0003</v>
      </c>
      <c r="H22" s="266" t="str">
        <f t="shared" si="0"/>
        <v>EURAB6EBASIS17Y_LCHQuote</v>
      </c>
      <c r="I22" s="266" t="str">
        <f>_xll.qlCompositeQuote(H22,E22,G22,F22,Permanent,Trigger,ObjectOverwrite)</f>
        <v>EURAB6EBASIS17Y_LCHQuote#0003</v>
      </c>
      <c r="J22" s="267" t="str">
        <f>_xll.ohRangeRetrieveError(I22)</f>
        <v/>
      </c>
      <c r="K22" s="230"/>
    </row>
    <row r="23" spans="1:11" ht="11.25" customHeight="1" x14ac:dyDescent="0.2">
      <c r="A23" s="313"/>
      <c r="B23" s="265" t="s">
        <v>39</v>
      </c>
      <c r="C23" s="265" t="s">
        <v>79</v>
      </c>
      <c r="D23" s="265" t="s">
        <v>61</v>
      </c>
      <c r="E23" s="331" t="str">
        <f>Swap3M!F25</f>
        <v>EURAB3E18Y_LCHQuote#0003</v>
      </c>
      <c r="F23" s="265" t="s">
        <v>87</v>
      </c>
      <c r="G23" s="328" t="str">
        <f>BasisSwap3M6M!F25</f>
        <v>EUR3E6E18Y_LCHQuote#0003</v>
      </c>
      <c r="H23" s="266" t="str">
        <f t="shared" si="0"/>
        <v>EURAB6EBASIS18Y_LCHQuote</v>
      </c>
      <c r="I23" s="266" t="str">
        <f>_xll.qlCompositeQuote(H23,E23,G23,F23,Permanent,Trigger,ObjectOverwrite)</f>
        <v>EURAB6EBASIS18Y_LCHQuote#0003</v>
      </c>
      <c r="J23" s="267" t="str">
        <f>_xll.ohRangeRetrieveError(I23)</f>
        <v/>
      </c>
      <c r="K23" s="230"/>
    </row>
    <row r="24" spans="1:11" ht="11.25" customHeight="1" x14ac:dyDescent="0.2">
      <c r="A24" s="313"/>
      <c r="B24" s="265" t="s">
        <v>38</v>
      </c>
      <c r="C24" s="265" t="s">
        <v>79</v>
      </c>
      <c r="D24" s="265" t="s">
        <v>61</v>
      </c>
      <c r="E24" s="331" t="str">
        <f>Swap3M!F26</f>
        <v>EURAB3E19Y_LCHQuote#0003</v>
      </c>
      <c r="F24" s="265" t="s">
        <v>87</v>
      </c>
      <c r="G24" s="328" t="str">
        <f>BasisSwap3M6M!F26</f>
        <v>EUR3E6E19Y_LCHQuote#0003</v>
      </c>
      <c r="H24" s="266" t="str">
        <f t="shared" si="0"/>
        <v>EURAB6EBASIS19Y_LCHQuote</v>
      </c>
      <c r="I24" s="266" t="str">
        <f>_xll.qlCompositeQuote(H24,E24,G24,F24,Permanent,Trigger,ObjectOverwrite)</f>
        <v>EURAB6EBASIS19Y_LCHQuote#0003</v>
      </c>
      <c r="J24" s="267" t="str">
        <f>_xll.ohRangeRetrieveError(I24)</f>
        <v/>
      </c>
      <c r="K24" s="230"/>
    </row>
    <row r="25" spans="1:11" ht="11.25" customHeight="1" x14ac:dyDescent="0.2">
      <c r="A25" s="313"/>
      <c r="B25" s="265" t="s">
        <v>37</v>
      </c>
      <c r="C25" s="265" t="s">
        <v>79</v>
      </c>
      <c r="D25" s="265" t="s">
        <v>61</v>
      </c>
      <c r="E25" s="331" t="str">
        <f>Swap3M!F27</f>
        <v>EURAB3E20Y_LCHQuote#0003</v>
      </c>
      <c r="F25" s="265" t="s">
        <v>87</v>
      </c>
      <c r="G25" s="328" t="str">
        <f>BasisSwap3M6M!F27</f>
        <v>EUR3E6E20Y_LCHQuote#0003</v>
      </c>
      <c r="H25" s="266" t="str">
        <f t="shared" si="0"/>
        <v>EURAB6EBASIS20Y_LCHQuote</v>
      </c>
      <c r="I25" s="266" t="str">
        <f>_xll.qlCompositeQuote(H25,E25,G25,F25,Permanent,Trigger,ObjectOverwrite)</f>
        <v>EURAB6EBASIS20Y_LCHQuote#0003</v>
      </c>
      <c r="J25" s="267" t="str">
        <f>_xll.ohRangeRetrieveError(I25)</f>
        <v/>
      </c>
      <c r="K25" s="230"/>
    </row>
    <row r="26" spans="1:11" ht="11.25" customHeight="1" x14ac:dyDescent="0.2">
      <c r="A26" s="313"/>
      <c r="B26" s="265" t="s">
        <v>36</v>
      </c>
      <c r="C26" s="265" t="s">
        <v>79</v>
      </c>
      <c r="D26" s="265" t="s">
        <v>61</v>
      </c>
      <c r="E26" s="331" t="str">
        <f>Swap3M!F28</f>
        <v>EURAB3E21Y_LCHQuote#0003</v>
      </c>
      <c r="F26" s="265" t="s">
        <v>87</v>
      </c>
      <c r="G26" s="328" t="str">
        <f>BasisSwap3M6M!F28</f>
        <v>EUR3E6E21Y_LCHQuote#0003</v>
      </c>
      <c r="H26" s="266" t="str">
        <f t="shared" si="0"/>
        <v>EURAB6EBASIS21Y_LCHQuote</v>
      </c>
      <c r="I26" s="266" t="str">
        <f>_xll.qlCompositeQuote(H26,E26,G26,F26,Permanent,Trigger,ObjectOverwrite)</f>
        <v>EURAB6EBASIS21Y_LCHQuote#0003</v>
      </c>
      <c r="J26" s="267" t="str">
        <f>_xll.ohRangeRetrieveError(I26)</f>
        <v/>
      </c>
      <c r="K26" s="230"/>
    </row>
    <row r="27" spans="1:11" ht="11.25" customHeight="1" x14ac:dyDescent="0.2">
      <c r="A27" s="313"/>
      <c r="B27" s="265" t="s">
        <v>35</v>
      </c>
      <c r="C27" s="265" t="s">
        <v>79</v>
      </c>
      <c r="D27" s="265" t="s">
        <v>61</v>
      </c>
      <c r="E27" s="331" t="str">
        <f>Swap3M!F29</f>
        <v>EURAB3E22Y_LCHQuote#0003</v>
      </c>
      <c r="F27" s="265" t="s">
        <v>87</v>
      </c>
      <c r="G27" s="328" t="str">
        <f>BasisSwap3M6M!F29</f>
        <v>EUR3E6E22Y_LCHQuote#0003</v>
      </c>
      <c r="H27" s="266" t="str">
        <f t="shared" si="0"/>
        <v>EURAB6EBASIS22Y_LCHQuote</v>
      </c>
      <c r="I27" s="266" t="str">
        <f>_xll.qlCompositeQuote(H27,E27,G27,F27,Permanent,Trigger,ObjectOverwrite)</f>
        <v>EURAB6EBASIS22Y_LCHQuote#0003</v>
      </c>
      <c r="J27" s="267" t="str">
        <f>_xll.ohRangeRetrieveError(I27)</f>
        <v/>
      </c>
      <c r="K27" s="230"/>
    </row>
    <row r="28" spans="1:11" ht="11.25" customHeight="1" x14ac:dyDescent="0.2">
      <c r="A28" s="313"/>
      <c r="B28" s="265" t="s">
        <v>34</v>
      </c>
      <c r="C28" s="265" t="s">
        <v>79</v>
      </c>
      <c r="D28" s="265" t="s">
        <v>61</v>
      </c>
      <c r="E28" s="331" t="str">
        <f>Swap3M!F30</f>
        <v>EURAB3E23Y_LCHQuote#0003</v>
      </c>
      <c r="F28" s="265" t="s">
        <v>87</v>
      </c>
      <c r="G28" s="328" t="str">
        <f>BasisSwap3M6M!F30</f>
        <v>EUR3E6E23Y_LCHQuote#0003</v>
      </c>
      <c r="H28" s="266" t="str">
        <f t="shared" si="0"/>
        <v>EURAB6EBASIS23Y_LCHQuote</v>
      </c>
      <c r="I28" s="266" t="str">
        <f>_xll.qlCompositeQuote(H28,E28,G28,F28,Permanent,Trigger,ObjectOverwrite)</f>
        <v>EURAB6EBASIS23Y_LCHQuote#0003</v>
      </c>
      <c r="J28" s="267" t="str">
        <f>_xll.ohRangeRetrieveError(I28)</f>
        <v/>
      </c>
      <c r="K28" s="230"/>
    </row>
    <row r="29" spans="1:11" ht="11.25" customHeight="1" x14ac:dyDescent="0.2">
      <c r="A29" s="313"/>
      <c r="B29" s="265" t="s">
        <v>33</v>
      </c>
      <c r="C29" s="265" t="s">
        <v>79</v>
      </c>
      <c r="D29" s="265" t="s">
        <v>61</v>
      </c>
      <c r="E29" s="331" t="str">
        <f>Swap3M!F31</f>
        <v>EURAB3E24Y_LCHQuote#0003</v>
      </c>
      <c r="F29" s="265" t="s">
        <v>87</v>
      </c>
      <c r="G29" s="328" t="str">
        <f>BasisSwap3M6M!F31</f>
        <v>EUR3E6E24Y_LCHQuote#0003</v>
      </c>
      <c r="H29" s="266" t="str">
        <f t="shared" si="0"/>
        <v>EURAB6EBASIS24Y_LCHQuote</v>
      </c>
      <c r="I29" s="266" t="str">
        <f>_xll.qlCompositeQuote(H29,E29,G29,F29,Permanent,Trigger,ObjectOverwrite)</f>
        <v>EURAB6EBASIS24Y_LCHQuote#0003</v>
      </c>
      <c r="J29" s="267" t="str">
        <f>_xll.ohRangeRetrieveError(I29)</f>
        <v/>
      </c>
      <c r="K29" s="230"/>
    </row>
    <row r="30" spans="1:11" ht="11.25" customHeight="1" x14ac:dyDescent="0.2">
      <c r="A30" s="313"/>
      <c r="B30" s="265" t="s">
        <v>32</v>
      </c>
      <c r="C30" s="265" t="s">
        <v>79</v>
      </c>
      <c r="D30" s="265" t="s">
        <v>61</v>
      </c>
      <c r="E30" s="331" t="str">
        <f>Swap3M!F32</f>
        <v>EURAB3E25Y_LCHQuote#0003</v>
      </c>
      <c r="F30" s="265" t="s">
        <v>87</v>
      </c>
      <c r="G30" s="328" t="str">
        <f>BasisSwap3M6M!F32</f>
        <v>EUR3E6E25Y_LCHQuote#0003</v>
      </c>
      <c r="H30" s="266" t="str">
        <f t="shared" si="0"/>
        <v>EURAB6EBASIS25Y_LCHQuote</v>
      </c>
      <c r="I30" s="266" t="str">
        <f>_xll.qlCompositeQuote(H30,E30,G30,F30,Permanent,Trigger,ObjectOverwrite)</f>
        <v>EURAB6EBASIS25Y_LCHQuote#0003</v>
      </c>
      <c r="J30" s="267" t="str">
        <f>_xll.ohRangeRetrieveError(I30)</f>
        <v/>
      </c>
      <c r="K30" s="230"/>
    </row>
    <row r="31" spans="1:11" ht="11.25" customHeight="1" x14ac:dyDescent="0.2">
      <c r="A31" s="313"/>
      <c r="B31" s="265" t="s">
        <v>31</v>
      </c>
      <c r="C31" s="265" t="s">
        <v>79</v>
      </c>
      <c r="D31" s="265" t="s">
        <v>61</v>
      </c>
      <c r="E31" s="331" t="str">
        <f>Swap3M!F33</f>
        <v>EURAB3E26Y_LCHQuote#0003</v>
      </c>
      <c r="F31" s="265" t="s">
        <v>87</v>
      </c>
      <c r="G31" s="328" t="str">
        <f>BasisSwap3M6M!F33</f>
        <v>EUR3E6E26Y_LCHQuote#0003</v>
      </c>
      <c r="H31" s="266" t="str">
        <f t="shared" si="0"/>
        <v>EURAB6EBASIS26Y_LCHQuote</v>
      </c>
      <c r="I31" s="266" t="str">
        <f>_xll.qlCompositeQuote(H31,E31,G31,F31,Permanent,Trigger,ObjectOverwrite)</f>
        <v>EURAB6EBASIS26Y_LCHQuote#0003</v>
      </c>
      <c r="J31" s="267" t="str">
        <f>_xll.ohRangeRetrieveError(I31)</f>
        <v/>
      </c>
      <c r="K31" s="230"/>
    </row>
    <row r="32" spans="1:11" ht="11.25" customHeight="1" x14ac:dyDescent="0.2">
      <c r="A32" s="313"/>
      <c r="B32" s="265" t="s">
        <v>30</v>
      </c>
      <c r="C32" s="265" t="s">
        <v>79</v>
      </c>
      <c r="D32" s="265" t="s">
        <v>61</v>
      </c>
      <c r="E32" s="331" t="str">
        <f>Swap3M!F34</f>
        <v>EURAB3E27Y_LCHQuote#0003</v>
      </c>
      <c r="F32" s="265" t="s">
        <v>87</v>
      </c>
      <c r="G32" s="328" t="str">
        <f>BasisSwap3M6M!F34</f>
        <v>EUR3E6E27Y_LCHQuote#0003</v>
      </c>
      <c r="H32" s="266" t="str">
        <f t="shared" si="0"/>
        <v>EURAB6EBASIS27Y_LCHQuote</v>
      </c>
      <c r="I32" s="266" t="str">
        <f>_xll.qlCompositeQuote(H32,E32,G32,F32,Permanent,Trigger,ObjectOverwrite)</f>
        <v>EURAB6EBASIS27Y_LCHQuote#0003</v>
      </c>
      <c r="J32" s="267" t="str">
        <f>_xll.ohRangeRetrieveError(I32)</f>
        <v/>
      </c>
      <c r="K32" s="230"/>
    </row>
    <row r="33" spans="1:11" ht="11.25" customHeight="1" x14ac:dyDescent="0.2">
      <c r="A33" s="313"/>
      <c r="B33" s="265" t="s">
        <v>29</v>
      </c>
      <c r="C33" s="265" t="s">
        <v>79</v>
      </c>
      <c r="D33" s="265" t="s">
        <v>61</v>
      </c>
      <c r="E33" s="331" t="str">
        <f>Swap3M!F35</f>
        <v>EURAB3E28Y_LCHQuote#0003</v>
      </c>
      <c r="F33" s="265" t="s">
        <v>87</v>
      </c>
      <c r="G33" s="328" t="str">
        <f>BasisSwap3M6M!F35</f>
        <v>EUR3E6E28Y_LCHQuote#0003</v>
      </c>
      <c r="H33" s="266" t="str">
        <f t="shared" si="0"/>
        <v>EURAB6EBASIS28Y_LCHQuote</v>
      </c>
      <c r="I33" s="266" t="str">
        <f>_xll.qlCompositeQuote(H33,E33,G33,F33,Permanent,Trigger,ObjectOverwrite)</f>
        <v>EURAB6EBASIS28Y_LCHQuote#0003</v>
      </c>
      <c r="J33" s="267" t="str">
        <f>_xll.ohRangeRetrieveError(I33)</f>
        <v/>
      </c>
      <c r="K33" s="230"/>
    </row>
    <row r="34" spans="1:11" ht="11.25" customHeight="1" x14ac:dyDescent="0.2">
      <c r="A34" s="313"/>
      <c r="B34" s="265" t="s">
        <v>28</v>
      </c>
      <c r="C34" s="265" t="s">
        <v>79</v>
      </c>
      <c r="D34" s="265" t="s">
        <v>61</v>
      </c>
      <c r="E34" s="331" t="str">
        <f>Swap3M!F36</f>
        <v>EURAB3E29Y_LCHQuote#0003</v>
      </c>
      <c r="F34" s="265" t="s">
        <v>87</v>
      </c>
      <c r="G34" s="328" t="str">
        <f>BasisSwap3M6M!F36</f>
        <v>EUR3E6E29Y_LCHQuote#0003</v>
      </c>
      <c r="H34" s="266" t="str">
        <f t="shared" si="0"/>
        <v>EURAB6EBASIS29Y_LCHQuote</v>
      </c>
      <c r="I34" s="266" t="str">
        <f>_xll.qlCompositeQuote(H34,E34,G34,F34,Permanent,Trigger,ObjectOverwrite)</f>
        <v>EURAB6EBASIS29Y_LCHQuote#0003</v>
      </c>
      <c r="J34" s="267" t="str">
        <f>_xll.ohRangeRetrieveError(I34)</f>
        <v/>
      </c>
      <c r="K34" s="230"/>
    </row>
    <row r="35" spans="1:11" ht="11.25" customHeight="1" x14ac:dyDescent="0.2">
      <c r="A35" s="313"/>
      <c r="B35" s="265" t="s">
        <v>27</v>
      </c>
      <c r="C35" s="265" t="s">
        <v>79</v>
      </c>
      <c r="D35" s="265" t="s">
        <v>61</v>
      </c>
      <c r="E35" s="331" t="str">
        <f>Swap3M!F37</f>
        <v>EURAB3E30Y_LCHQuote#0003</v>
      </c>
      <c r="F35" s="265" t="s">
        <v>87</v>
      </c>
      <c r="G35" s="328" t="str">
        <f>BasisSwap3M6M!F37</f>
        <v>EUR3E6E30Y_LCHQuote#0003</v>
      </c>
      <c r="H35" s="266" t="str">
        <f t="shared" si="0"/>
        <v>EURAB6EBASIS30Y_LCHQuote</v>
      </c>
      <c r="I35" s="266" t="str">
        <f>_xll.qlCompositeQuote(H35,E35,G35,F35,Permanent,Trigger,ObjectOverwrite)</f>
        <v>EURAB6EBASIS30Y_LCHQuote#0003</v>
      </c>
      <c r="J35" s="267" t="str">
        <f>_xll.ohRangeRetrieveError(I35)</f>
        <v/>
      </c>
      <c r="K35" s="230"/>
    </row>
    <row r="36" spans="1:11" ht="11.25" customHeight="1" x14ac:dyDescent="0.2">
      <c r="A36" s="313"/>
      <c r="B36" s="265" t="s">
        <v>26</v>
      </c>
      <c r="C36" s="265" t="s">
        <v>79</v>
      </c>
      <c r="D36" s="265" t="s">
        <v>61</v>
      </c>
      <c r="E36" s="331" t="str">
        <f>Swap3M!F38</f>
        <v>EURAB3E35Y_LCHQuote#0003</v>
      </c>
      <c r="F36" s="265" t="s">
        <v>87</v>
      </c>
      <c r="G36" s="328" t="str">
        <f>BasisSwap3M6M!F38</f>
        <v>EUR3E6E35Y_LCHQuote#0003</v>
      </c>
      <c r="H36" s="266" t="str">
        <f t="shared" si="0"/>
        <v>EURAB6EBASIS35Y_LCHQuote</v>
      </c>
      <c r="I36" s="266" t="str">
        <f>_xll.qlCompositeQuote(H36,E36,G36,F36,Permanent,Trigger,ObjectOverwrite)</f>
        <v>EURAB6EBASIS35Y_LCHQuote#0003</v>
      </c>
      <c r="J36" s="267" t="str">
        <f>_xll.ohRangeRetrieveError(I36)</f>
        <v/>
      </c>
      <c r="K36" s="230"/>
    </row>
    <row r="37" spans="1:11" ht="11.25" customHeight="1" x14ac:dyDescent="0.2">
      <c r="A37" s="313"/>
      <c r="B37" s="265" t="s">
        <v>25</v>
      </c>
      <c r="C37" s="265" t="s">
        <v>79</v>
      </c>
      <c r="D37" s="265" t="s">
        <v>61</v>
      </c>
      <c r="E37" s="331" t="str">
        <f>Swap3M!F39</f>
        <v>EURAB3E40Y_LCHQuote#0003</v>
      </c>
      <c r="F37" s="265" t="s">
        <v>87</v>
      </c>
      <c r="G37" s="328" t="str">
        <f>BasisSwap3M6M!F39</f>
        <v>EUR3E6E40Y_LCHQuote#0003</v>
      </c>
      <c r="H37" s="266" t="str">
        <f t="shared" si="0"/>
        <v>EURAB6EBASIS40Y_LCHQuote</v>
      </c>
      <c r="I37" s="266" t="str">
        <f>_xll.qlCompositeQuote(H37,E37,G37,F37,Permanent,Trigger,ObjectOverwrite)</f>
        <v>EURAB6EBASIS40Y_LCHQuote#0003</v>
      </c>
      <c r="J37" s="267" t="str">
        <f>_xll.ohRangeRetrieveError(I37)</f>
        <v/>
      </c>
      <c r="K37" s="230"/>
    </row>
    <row r="38" spans="1:11" ht="11.25" customHeight="1" x14ac:dyDescent="0.2">
      <c r="A38" s="313"/>
      <c r="B38" s="265" t="s">
        <v>24</v>
      </c>
      <c r="C38" s="265" t="s">
        <v>79</v>
      </c>
      <c r="D38" s="265" t="s">
        <v>61</v>
      </c>
      <c r="E38" s="331" t="str">
        <f>Swap3M!F40</f>
        <v>EURAB3E50Y_LCHQuote#0003</v>
      </c>
      <c r="F38" s="265" t="s">
        <v>87</v>
      </c>
      <c r="G38" s="328" t="str">
        <f>BasisSwap3M6M!F40</f>
        <v>EUR3E6E50Y_LCHQuote#0003</v>
      </c>
      <c r="H38" s="266" t="str">
        <f t="shared" si="0"/>
        <v>EURAB6EBASIS50Y_LCHQuote</v>
      </c>
      <c r="I38" s="266" t="str">
        <f>_xll.qlCompositeQuote(H38,E38,G38,F38,Permanent,Trigger,ObjectOverwrite)</f>
        <v>EURAB6EBASIS50Y_LCHQuote#0003</v>
      </c>
      <c r="J38" s="267" t="str">
        <f>_xll.ohRangeRetrieveError(I38)</f>
        <v/>
      </c>
      <c r="K38" s="230"/>
    </row>
    <row r="39" spans="1:11" ht="11.25" customHeight="1" x14ac:dyDescent="0.2">
      <c r="A39" s="313"/>
      <c r="B39" s="269" t="s">
        <v>23</v>
      </c>
      <c r="C39" s="269" t="s">
        <v>79</v>
      </c>
      <c r="D39" s="269" t="s">
        <v>61</v>
      </c>
      <c r="E39" s="332" t="str">
        <f>Swap3M!F41</f>
        <v>EURAB3E60Y_LCHQuote#0003</v>
      </c>
      <c r="F39" s="269" t="s">
        <v>87</v>
      </c>
      <c r="G39" s="329" t="str">
        <f>BasisSwap3M6M!F41</f>
        <v>EUR3E6E60Y_LCHQuote#0003</v>
      </c>
      <c r="H39" s="270" t="str">
        <f t="shared" si="0"/>
        <v>EURAB6EBASIS60Y_LCHQuote</v>
      </c>
      <c r="I39" s="270" t="str">
        <f>_xll.qlCompositeQuote(H39,E39,G39,F39,Permanent,Trigger,ObjectOverwrite)</f>
        <v>EURAB6EBASIS60Y_LCHQuote#0003</v>
      </c>
      <c r="J39" s="271" t="str">
        <f>_xll.ohRangeRetrieveError(I39)</f>
        <v/>
      </c>
      <c r="K39" s="230"/>
    </row>
    <row r="40" spans="1:11" ht="11.25" customHeight="1" x14ac:dyDescent="0.2">
      <c r="A40" s="231"/>
      <c r="B40" s="232"/>
      <c r="C40" s="232"/>
      <c r="D40" s="232"/>
      <c r="E40" s="232"/>
      <c r="F40" s="232"/>
      <c r="G40" s="232"/>
      <c r="H40" s="232"/>
      <c r="I40" s="233"/>
      <c r="J40" s="233"/>
      <c r="K40" s="234"/>
    </row>
    <row r="41" spans="1:11" ht="11.25" customHeight="1" x14ac:dyDescent="0.2"/>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ht="21" customHeight="1" x14ac:dyDescent="0.2">
      <c r="A2" s="313"/>
      <c r="B2" s="225" t="s">
        <v>66</v>
      </c>
      <c r="C2" s="225"/>
      <c r="D2" s="225"/>
      <c r="E2" s="225" t="s">
        <v>86</v>
      </c>
      <c r="F2" s="225" t="s">
        <v>85</v>
      </c>
      <c r="G2" s="225" t="s">
        <v>80</v>
      </c>
      <c r="H2" s="225" t="s">
        <v>185</v>
      </c>
      <c r="I2" s="205" t="s">
        <v>158</v>
      </c>
      <c r="J2" s="227" t="s">
        <v>159</v>
      </c>
      <c r="K2" s="230"/>
    </row>
    <row r="3" spans="1:11" ht="11.25" customHeight="1" x14ac:dyDescent="0.2">
      <c r="A3" s="313"/>
      <c r="B3" s="260" t="s">
        <v>5</v>
      </c>
      <c r="C3" s="260" t="s">
        <v>79</v>
      </c>
      <c r="D3" s="260" t="s">
        <v>68</v>
      </c>
      <c r="E3" s="327" t="str">
        <f>Swap6M!F5</f>
        <v>EURAB6E1Y_LCHQuote#0003</v>
      </c>
      <c r="F3" s="260" t="s">
        <v>87</v>
      </c>
      <c r="G3" s="327" t="str">
        <f>BasisSwapxM12M!F5</f>
        <v>EUR6E12E1Y_LCHQuote#0003</v>
      </c>
      <c r="H3" s="261" t="str">
        <f t="shared" ref="H3:H39" si="0">Currency&amp;$C3&amp;$D3&amp;"BASIS"&amp;$B3&amp;QuoteSuffix</f>
        <v>EURAB12EBASIS1Y_LCHQuote</v>
      </c>
      <c r="I3" s="261" t="str">
        <f>_xll.qlCompositeQuote(H3,E3,G3,F3,Permanent,Trigger,ObjectOverwrite)</f>
        <v>EURAB12EBASIS1Y_LCHQuote#0003</v>
      </c>
      <c r="J3" s="262" t="str">
        <f>_xll.ohRangeRetrieveError(I3)</f>
        <v/>
      </c>
      <c r="K3" s="230"/>
    </row>
    <row r="4" spans="1:11" ht="11.25" customHeight="1" x14ac:dyDescent="0.2">
      <c r="A4" s="313"/>
      <c r="B4" s="265" t="s">
        <v>65</v>
      </c>
      <c r="C4" s="265" t="s">
        <v>79</v>
      </c>
      <c r="D4" s="265" t="s">
        <v>68</v>
      </c>
      <c r="E4" s="328" t="str">
        <f>Swap6M!F6</f>
        <v>EURAB6E15M_LCHQuote#0003</v>
      </c>
      <c r="F4" s="265" t="s">
        <v>87</v>
      </c>
      <c r="G4" s="328" t="str">
        <f>BasisSwapxM12M!F6</f>
        <v>EUR6E12E15M_LCHQuote#0003</v>
      </c>
      <c r="H4" s="266" t="str">
        <f t="shared" si="0"/>
        <v>EURAB12EBASIS15M_LCHQuote</v>
      </c>
      <c r="I4" s="266" t="str">
        <f>_xll.qlCompositeQuote(H4,E4,G4,F4,Permanent,Trigger,ObjectOverwrite)</f>
        <v>EURAB12EBASIS15M_LCHQuote#0003</v>
      </c>
      <c r="J4" s="267" t="str">
        <f>_xll.ohRangeRetrieveError(I4)</f>
        <v/>
      </c>
      <c r="K4" s="230"/>
    </row>
    <row r="5" spans="1:11" ht="11.25" customHeight="1" x14ac:dyDescent="0.2">
      <c r="A5" s="313"/>
      <c r="B5" s="265" t="s">
        <v>64</v>
      </c>
      <c r="C5" s="265" t="s">
        <v>79</v>
      </c>
      <c r="D5" s="265" t="s">
        <v>68</v>
      </c>
      <c r="E5" s="328" t="str">
        <f>Swap6M!F7</f>
        <v>EURAB6E18M_LCHQuote#0003</v>
      </c>
      <c r="F5" s="265" t="s">
        <v>87</v>
      </c>
      <c r="G5" s="328" t="str">
        <f>BasisSwapxM12M!F7</f>
        <v>EUR6E12E18M_LCHQuote#0003</v>
      </c>
      <c r="H5" s="266" t="str">
        <f t="shared" si="0"/>
        <v>EURAB12EBASIS18M_LCHQuote</v>
      </c>
      <c r="I5" s="266" t="str">
        <f>_xll.qlCompositeQuote(H5,E5,G5,F5,Permanent,Trigger,ObjectOverwrite)</f>
        <v>EURAB12EBASIS18M_LCHQuote#0003</v>
      </c>
      <c r="J5" s="267" t="str">
        <f>_xll.ohRangeRetrieveError(I5)</f>
        <v/>
      </c>
      <c r="K5" s="230"/>
    </row>
    <row r="6" spans="1:11" ht="11.25" customHeight="1" x14ac:dyDescent="0.2">
      <c r="A6" s="313"/>
      <c r="B6" s="265" t="s">
        <v>63</v>
      </c>
      <c r="C6" s="265" t="s">
        <v>79</v>
      </c>
      <c r="D6" s="265" t="s">
        <v>68</v>
      </c>
      <c r="E6" s="328" t="str">
        <f>Swap6M!F8</f>
        <v>EURAB6E21M_LCHQuote#0003</v>
      </c>
      <c r="F6" s="265" t="s">
        <v>87</v>
      </c>
      <c r="G6" s="328" t="str">
        <f>BasisSwapxM12M!F8</f>
        <v>EUR6E12E21M_LCHQuote#0003</v>
      </c>
      <c r="H6" s="266" t="str">
        <f t="shared" si="0"/>
        <v>EURAB12EBASIS21M_LCHQuote</v>
      </c>
      <c r="I6" s="266" t="str">
        <f>_xll.qlCompositeQuote(H6,E6,G6,F6,Permanent,Trigger,ObjectOverwrite)</f>
        <v>EURAB12EBASIS21M_LCHQuote#0003</v>
      </c>
      <c r="J6" s="267" t="str">
        <f>_xll.ohRangeRetrieveError(I6)</f>
        <v/>
      </c>
      <c r="K6" s="230"/>
    </row>
    <row r="7" spans="1:11" ht="11.25" customHeight="1" x14ac:dyDescent="0.2">
      <c r="A7" s="313"/>
      <c r="B7" s="265" t="s">
        <v>55</v>
      </c>
      <c r="C7" s="265" t="s">
        <v>79</v>
      </c>
      <c r="D7" s="265" t="s">
        <v>68</v>
      </c>
      <c r="E7" s="328" t="str">
        <f>Swap6M!F9</f>
        <v>EURAB6E2Y_LCHQuote#0003</v>
      </c>
      <c r="F7" s="265" t="s">
        <v>87</v>
      </c>
      <c r="G7" s="328" t="str">
        <f>BasisSwapxM12M!F9</f>
        <v>EUR6E12E2Y_LCHQuote#0003</v>
      </c>
      <c r="H7" s="266" t="str">
        <f t="shared" si="0"/>
        <v>EURAB12EBASIS2Y_LCHQuote</v>
      </c>
      <c r="I7" s="266" t="str">
        <f>_xll.qlCompositeQuote(H7,E7,G7,F7,Permanent,Trigger,ObjectOverwrite)</f>
        <v>EURAB12EBASIS2Y_LCHQuote#0003</v>
      </c>
      <c r="J7" s="267" t="str">
        <f>_xll.ohRangeRetrieveError(I7)</f>
        <v/>
      </c>
      <c r="K7" s="230"/>
    </row>
    <row r="8" spans="1:11" ht="11.25" customHeight="1" x14ac:dyDescent="0.2">
      <c r="A8" s="313"/>
      <c r="B8" s="265" t="s">
        <v>54</v>
      </c>
      <c r="C8" s="265" t="s">
        <v>79</v>
      </c>
      <c r="D8" s="265" t="s">
        <v>68</v>
      </c>
      <c r="E8" s="328" t="str">
        <f>Swap6M!F10</f>
        <v>EURAB6E3Y_LCHQuote#0003</v>
      </c>
      <c r="F8" s="265" t="s">
        <v>87</v>
      </c>
      <c r="G8" s="328" t="str">
        <f>BasisSwapxM12M!F10</f>
        <v>EUR6E12E3Y_LCHQuote#0003</v>
      </c>
      <c r="H8" s="266" t="str">
        <f t="shared" si="0"/>
        <v>EURAB12EBASIS3Y_LCHQuote</v>
      </c>
      <c r="I8" s="266" t="str">
        <f>_xll.qlCompositeQuote(H8,E8,G8,F8,Permanent,Trigger,ObjectOverwrite)</f>
        <v>EURAB12EBASIS3Y_LCHQuote#0003</v>
      </c>
      <c r="J8" s="267" t="str">
        <f>_xll.ohRangeRetrieveError(I8)</f>
        <v/>
      </c>
      <c r="K8" s="230"/>
    </row>
    <row r="9" spans="1:11" ht="11.25" customHeight="1" x14ac:dyDescent="0.2">
      <c r="A9" s="313"/>
      <c r="B9" s="265" t="s">
        <v>53</v>
      </c>
      <c r="C9" s="265" t="s">
        <v>79</v>
      </c>
      <c r="D9" s="265" t="s">
        <v>68</v>
      </c>
      <c r="E9" s="328" t="str">
        <f>Swap6M!F11</f>
        <v>EURAB6E4Y_LCHQuote#0003</v>
      </c>
      <c r="F9" s="265" t="s">
        <v>87</v>
      </c>
      <c r="G9" s="328" t="str">
        <f>BasisSwapxM12M!F11</f>
        <v>EUR6E12E4Y_LCHQuote#0003</v>
      </c>
      <c r="H9" s="266" t="str">
        <f t="shared" si="0"/>
        <v>EURAB12EBASIS4Y_LCHQuote</v>
      </c>
      <c r="I9" s="266" t="str">
        <f>_xll.qlCompositeQuote(H9,E9,G9,F9,Permanent,Trigger,ObjectOverwrite)</f>
        <v>EURAB12EBASIS4Y_LCHQuote#0003</v>
      </c>
      <c r="J9" s="267" t="str">
        <f>_xll.ohRangeRetrieveError(I9)</f>
        <v/>
      </c>
      <c r="K9" s="230"/>
    </row>
    <row r="10" spans="1:11" ht="11.25" customHeight="1" x14ac:dyDescent="0.2">
      <c r="A10" s="313"/>
      <c r="B10" s="265" t="s">
        <v>52</v>
      </c>
      <c r="C10" s="265" t="s">
        <v>79</v>
      </c>
      <c r="D10" s="265" t="s">
        <v>68</v>
      </c>
      <c r="E10" s="328" t="str">
        <f>Swap6M!F12</f>
        <v>EURAB6E5Y_LCHQuote#0003</v>
      </c>
      <c r="F10" s="265" t="s">
        <v>87</v>
      </c>
      <c r="G10" s="328" t="str">
        <f>BasisSwapxM12M!F12</f>
        <v>EUR6E12E5Y_LCHQuote#0003</v>
      </c>
      <c r="H10" s="266" t="str">
        <f t="shared" si="0"/>
        <v>EURAB12EBASIS5Y_LCHQuote</v>
      </c>
      <c r="I10" s="266" t="str">
        <f>_xll.qlCompositeQuote(H10,E10,G10,F10,Permanent,Trigger,ObjectOverwrite)</f>
        <v>EURAB12EBASIS5Y_LCHQuote#0003</v>
      </c>
      <c r="J10" s="267" t="str">
        <f>_xll.ohRangeRetrieveError(I10)</f>
        <v/>
      </c>
      <c r="K10" s="230"/>
    </row>
    <row r="11" spans="1:11" ht="11.25" customHeight="1" x14ac:dyDescent="0.2">
      <c r="A11" s="313"/>
      <c r="B11" s="265" t="s">
        <v>51</v>
      </c>
      <c r="C11" s="265" t="s">
        <v>79</v>
      </c>
      <c r="D11" s="265" t="s">
        <v>68</v>
      </c>
      <c r="E11" s="328" t="str">
        <f>Swap6M!F13</f>
        <v>EURAB6E6Y_LCHQuote#0003</v>
      </c>
      <c r="F11" s="265" t="s">
        <v>87</v>
      </c>
      <c r="G11" s="328" t="str">
        <f>BasisSwapxM12M!F13</f>
        <v>EUR6E12E6Y_LCHQuote#0003</v>
      </c>
      <c r="H11" s="266" t="str">
        <f t="shared" si="0"/>
        <v>EURAB12EBASIS6Y_LCHQuote</v>
      </c>
      <c r="I11" s="266" t="str">
        <f>_xll.qlCompositeQuote(H11,E11,G11,F11,Permanent,Trigger,ObjectOverwrite)</f>
        <v>EURAB12EBASIS6Y_LCHQuote#0003</v>
      </c>
      <c r="J11" s="267" t="str">
        <f>_xll.ohRangeRetrieveError(I11)</f>
        <v/>
      </c>
      <c r="K11" s="230"/>
    </row>
    <row r="12" spans="1:11" ht="11.25" customHeight="1" x14ac:dyDescent="0.2">
      <c r="A12" s="313"/>
      <c r="B12" s="265" t="s">
        <v>50</v>
      </c>
      <c r="C12" s="265" t="s">
        <v>79</v>
      </c>
      <c r="D12" s="265" t="s">
        <v>68</v>
      </c>
      <c r="E12" s="328" t="str">
        <f>Swap6M!F14</f>
        <v>EURAB6E7Y_LCHQuote#0003</v>
      </c>
      <c r="F12" s="265" t="s">
        <v>87</v>
      </c>
      <c r="G12" s="328" t="str">
        <f>BasisSwapxM12M!F14</f>
        <v>EUR6E12E7Y_LCHQuote#0003</v>
      </c>
      <c r="H12" s="266" t="str">
        <f t="shared" si="0"/>
        <v>EURAB12EBASIS7Y_LCHQuote</v>
      </c>
      <c r="I12" s="266" t="str">
        <f>_xll.qlCompositeQuote(H12,E12,G12,F12,Permanent,Trigger,ObjectOverwrite)</f>
        <v>EURAB12EBASIS7Y_LCHQuote#0003</v>
      </c>
      <c r="J12" s="267" t="str">
        <f>_xll.ohRangeRetrieveError(I12)</f>
        <v/>
      </c>
      <c r="K12" s="230"/>
    </row>
    <row r="13" spans="1:11" ht="11.25" customHeight="1" x14ac:dyDescent="0.2">
      <c r="A13" s="313"/>
      <c r="B13" s="265" t="s">
        <v>49</v>
      </c>
      <c r="C13" s="265" t="s">
        <v>79</v>
      </c>
      <c r="D13" s="265" t="s">
        <v>68</v>
      </c>
      <c r="E13" s="328" t="str">
        <f>Swap6M!F15</f>
        <v>EURAB6E8Y_LCHQuote#0003</v>
      </c>
      <c r="F13" s="265" t="s">
        <v>87</v>
      </c>
      <c r="G13" s="328" t="str">
        <f>BasisSwapxM12M!F15</f>
        <v>EUR6E12E8Y_LCHQuote#0003</v>
      </c>
      <c r="H13" s="266" t="str">
        <f t="shared" si="0"/>
        <v>EURAB12EBASIS8Y_LCHQuote</v>
      </c>
      <c r="I13" s="266" t="str">
        <f>_xll.qlCompositeQuote(H13,E13,G13,F13,Permanent,Trigger,ObjectOverwrite)</f>
        <v>EURAB12EBASIS8Y_LCHQuote#0003</v>
      </c>
      <c r="J13" s="267" t="str">
        <f>_xll.ohRangeRetrieveError(I13)</f>
        <v/>
      </c>
      <c r="K13" s="230"/>
    </row>
    <row r="14" spans="1:11" ht="11.25" customHeight="1" x14ac:dyDescent="0.2">
      <c r="A14" s="313"/>
      <c r="B14" s="265" t="s">
        <v>48</v>
      </c>
      <c r="C14" s="265" t="s">
        <v>79</v>
      </c>
      <c r="D14" s="265" t="s">
        <v>68</v>
      </c>
      <c r="E14" s="328" t="str">
        <f>Swap6M!F16</f>
        <v>EURAB6E9Y_LCHQuote#0003</v>
      </c>
      <c r="F14" s="265" t="s">
        <v>87</v>
      </c>
      <c r="G14" s="328" t="str">
        <f>BasisSwapxM12M!F16</f>
        <v>EUR6E12E9Y_LCHQuote#0003</v>
      </c>
      <c r="H14" s="266" t="str">
        <f t="shared" si="0"/>
        <v>EURAB12EBASIS9Y_LCHQuote</v>
      </c>
      <c r="I14" s="266" t="str">
        <f>_xll.qlCompositeQuote(H14,E14,G14,F14,Permanent,Trigger,ObjectOverwrite)</f>
        <v>EURAB12EBASIS9Y_LCHQuote#0003</v>
      </c>
      <c r="J14" s="267" t="str">
        <f>_xll.ohRangeRetrieveError(I14)</f>
        <v/>
      </c>
      <c r="K14" s="230"/>
    </row>
    <row r="15" spans="1:11" ht="11.25" customHeight="1" x14ac:dyDescent="0.2">
      <c r="A15" s="313"/>
      <c r="B15" s="265" t="s">
        <v>47</v>
      </c>
      <c r="C15" s="265" t="s">
        <v>79</v>
      </c>
      <c r="D15" s="265" t="s">
        <v>68</v>
      </c>
      <c r="E15" s="328" t="str">
        <f>Swap6M!F17</f>
        <v>EURAB6E10Y_LCHQuote#0003</v>
      </c>
      <c r="F15" s="265" t="s">
        <v>87</v>
      </c>
      <c r="G15" s="328" t="str">
        <f>BasisSwapxM12M!F17</f>
        <v>EUR6E12E10Y_LCHQuote#0003</v>
      </c>
      <c r="H15" s="266" t="str">
        <f t="shared" si="0"/>
        <v>EURAB12EBASIS10Y_LCHQuote</v>
      </c>
      <c r="I15" s="266" t="str">
        <f>_xll.qlCompositeQuote(H15,E15,G15,F15,Permanent,Trigger,ObjectOverwrite)</f>
        <v>EURAB12EBASIS10Y_LCHQuote#0003</v>
      </c>
      <c r="J15" s="267" t="str">
        <f>_xll.ohRangeRetrieveError(I15)</f>
        <v/>
      </c>
      <c r="K15" s="230"/>
    </row>
    <row r="16" spans="1:11" ht="11.25" customHeight="1" x14ac:dyDescent="0.2">
      <c r="A16" s="313"/>
      <c r="B16" s="265" t="s">
        <v>46</v>
      </c>
      <c r="C16" s="265" t="s">
        <v>79</v>
      </c>
      <c r="D16" s="265" t="s">
        <v>68</v>
      </c>
      <c r="E16" s="328" t="str">
        <f>Swap6M!F18</f>
        <v>EURAB6E11Y_LCHQuote#0003</v>
      </c>
      <c r="F16" s="265" t="s">
        <v>87</v>
      </c>
      <c r="G16" s="328" t="str">
        <f>BasisSwapxM12M!F18</f>
        <v>EUR6E12E11Y_LCHQuote#0003</v>
      </c>
      <c r="H16" s="266" t="str">
        <f t="shared" si="0"/>
        <v>EURAB12EBASIS11Y_LCHQuote</v>
      </c>
      <c r="I16" s="266" t="str">
        <f>_xll.qlCompositeQuote(H16,E16,G16,F16,Permanent,Trigger,ObjectOverwrite)</f>
        <v>EURAB12EBASIS11Y_LCHQuote#0003</v>
      </c>
      <c r="J16" s="267" t="str">
        <f>_xll.ohRangeRetrieveError(I16)</f>
        <v/>
      </c>
      <c r="K16" s="230"/>
    </row>
    <row r="17" spans="1:11" ht="11.25" customHeight="1" x14ac:dyDescent="0.2">
      <c r="A17" s="313"/>
      <c r="B17" s="265" t="s">
        <v>45</v>
      </c>
      <c r="C17" s="265" t="s">
        <v>79</v>
      </c>
      <c r="D17" s="265" t="s">
        <v>68</v>
      </c>
      <c r="E17" s="328" t="str">
        <f>Swap6M!F19</f>
        <v>EURAB6E12Y_LCHQuote#0003</v>
      </c>
      <c r="F17" s="265" t="s">
        <v>87</v>
      </c>
      <c r="G17" s="328" t="str">
        <f>BasisSwapxM12M!F19</f>
        <v>EUR6E12E12Y_LCHQuote#0003</v>
      </c>
      <c r="H17" s="266" t="str">
        <f t="shared" si="0"/>
        <v>EURAB12EBASIS12Y_LCHQuote</v>
      </c>
      <c r="I17" s="266" t="str">
        <f>_xll.qlCompositeQuote(H17,E17,G17,F17,Permanent,Trigger,ObjectOverwrite)</f>
        <v>EURAB12EBASIS12Y_LCHQuote#0003</v>
      </c>
      <c r="J17" s="267" t="str">
        <f>_xll.ohRangeRetrieveError(I17)</f>
        <v/>
      </c>
      <c r="K17" s="230"/>
    </row>
    <row r="18" spans="1:11" ht="11.25" customHeight="1" x14ac:dyDescent="0.2">
      <c r="A18" s="313"/>
      <c r="B18" s="265" t="s">
        <v>44</v>
      </c>
      <c r="C18" s="265" t="s">
        <v>79</v>
      </c>
      <c r="D18" s="265" t="s">
        <v>68</v>
      </c>
      <c r="E18" s="328" t="str">
        <f>Swap6M!F20</f>
        <v>EURAB6E13Y_LCHQuote#0003</v>
      </c>
      <c r="F18" s="265" t="s">
        <v>87</v>
      </c>
      <c r="G18" s="328" t="str">
        <f>BasisSwapxM12M!F20</f>
        <v>EUR6E12E13Y_LCHQuote#0003</v>
      </c>
      <c r="H18" s="266" t="str">
        <f t="shared" si="0"/>
        <v>EURAB12EBASIS13Y_LCHQuote</v>
      </c>
      <c r="I18" s="266" t="str">
        <f>_xll.qlCompositeQuote(H18,E18,G18,F18,Permanent,Trigger,ObjectOverwrite)</f>
        <v>EURAB12EBASIS13Y_LCHQuote#0003</v>
      </c>
      <c r="J18" s="267" t="str">
        <f>_xll.ohRangeRetrieveError(I18)</f>
        <v/>
      </c>
      <c r="K18" s="230"/>
    </row>
    <row r="19" spans="1:11" ht="11.25" customHeight="1" x14ac:dyDescent="0.2">
      <c r="A19" s="313"/>
      <c r="B19" s="265" t="s">
        <v>43</v>
      </c>
      <c r="C19" s="265" t="s">
        <v>79</v>
      </c>
      <c r="D19" s="265" t="s">
        <v>68</v>
      </c>
      <c r="E19" s="328" t="str">
        <f>Swap6M!F21</f>
        <v>EURAB6E14Y_LCHQuote#0003</v>
      </c>
      <c r="F19" s="265" t="s">
        <v>87</v>
      </c>
      <c r="G19" s="328" t="str">
        <f>BasisSwapxM12M!F21</f>
        <v>EUR6E12E14Y_LCHQuote#0003</v>
      </c>
      <c r="H19" s="266" t="str">
        <f t="shared" si="0"/>
        <v>EURAB12EBASIS14Y_LCHQuote</v>
      </c>
      <c r="I19" s="266" t="str">
        <f>_xll.qlCompositeQuote(H19,E19,G19,F19,Permanent,Trigger,ObjectOverwrite)</f>
        <v>EURAB12EBASIS14Y_LCHQuote#0003</v>
      </c>
      <c r="J19" s="267" t="str">
        <f>_xll.ohRangeRetrieveError(I19)</f>
        <v/>
      </c>
      <c r="K19" s="230"/>
    </row>
    <row r="20" spans="1:11" ht="11.25" customHeight="1" x14ac:dyDescent="0.2">
      <c r="A20" s="313"/>
      <c r="B20" s="265" t="s">
        <v>42</v>
      </c>
      <c r="C20" s="265" t="s">
        <v>79</v>
      </c>
      <c r="D20" s="265" t="s">
        <v>68</v>
      </c>
      <c r="E20" s="328" t="str">
        <f>Swap6M!F22</f>
        <v>EURAB6E15Y_LCHQuote#0003</v>
      </c>
      <c r="F20" s="265" t="s">
        <v>87</v>
      </c>
      <c r="G20" s="328" t="str">
        <f>BasisSwapxM12M!F22</f>
        <v>EUR6E12E15Y_LCHQuote#0003</v>
      </c>
      <c r="H20" s="266" t="str">
        <f t="shared" si="0"/>
        <v>EURAB12EBASIS15Y_LCHQuote</v>
      </c>
      <c r="I20" s="266" t="str">
        <f>_xll.qlCompositeQuote(H20,E20,G20,F20,Permanent,Trigger,ObjectOverwrite)</f>
        <v>EURAB12EBASIS15Y_LCHQuote#0003</v>
      </c>
      <c r="J20" s="267" t="str">
        <f>_xll.ohRangeRetrieveError(I20)</f>
        <v/>
      </c>
      <c r="K20" s="230"/>
    </row>
    <row r="21" spans="1:11" ht="11.25" customHeight="1" x14ac:dyDescent="0.2">
      <c r="A21" s="313"/>
      <c r="B21" s="265" t="s">
        <v>41</v>
      </c>
      <c r="C21" s="265" t="s">
        <v>79</v>
      </c>
      <c r="D21" s="265" t="s">
        <v>68</v>
      </c>
      <c r="E21" s="328" t="str">
        <f>Swap6M!F23</f>
        <v>EURAB6E16Y_LCHQuote#0003</v>
      </c>
      <c r="F21" s="265" t="s">
        <v>87</v>
      </c>
      <c r="G21" s="328" t="str">
        <f>BasisSwapxM12M!F23</f>
        <v>EUR6E12E16Y_LCHQuote#0003</v>
      </c>
      <c r="H21" s="266" t="str">
        <f t="shared" si="0"/>
        <v>EURAB12EBASIS16Y_LCHQuote</v>
      </c>
      <c r="I21" s="266" t="str">
        <f>_xll.qlCompositeQuote(H21,E21,G21,F21,Permanent,Trigger,ObjectOverwrite)</f>
        <v>EURAB12EBASIS16Y_LCHQuote#0003</v>
      </c>
      <c r="J21" s="267" t="str">
        <f>_xll.ohRangeRetrieveError(I21)</f>
        <v/>
      </c>
      <c r="K21" s="230"/>
    </row>
    <row r="22" spans="1:11" ht="11.25" customHeight="1" x14ac:dyDescent="0.2">
      <c r="A22" s="313"/>
      <c r="B22" s="265" t="s">
        <v>40</v>
      </c>
      <c r="C22" s="265" t="s">
        <v>79</v>
      </c>
      <c r="D22" s="265" t="s">
        <v>68</v>
      </c>
      <c r="E22" s="328" t="str">
        <f>Swap6M!F24</f>
        <v>EURAB6E17Y_LCHQuote#0003</v>
      </c>
      <c r="F22" s="265" t="s">
        <v>87</v>
      </c>
      <c r="G22" s="328" t="str">
        <f>BasisSwapxM12M!F24</f>
        <v>EUR6E12E17Y_LCHQuote#0003</v>
      </c>
      <c r="H22" s="266" t="str">
        <f t="shared" si="0"/>
        <v>EURAB12EBASIS17Y_LCHQuote</v>
      </c>
      <c r="I22" s="266" t="str">
        <f>_xll.qlCompositeQuote(H22,E22,G22,F22,Permanent,Trigger,ObjectOverwrite)</f>
        <v>EURAB12EBASIS17Y_LCHQuote#0003</v>
      </c>
      <c r="J22" s="267" t="str">
        <f>_xll.ohRangeRetrieveError(I22)</f>
        <v/>
      </c>
      <c r="K22" s="230"/>
    </row>
    <row r="23" spans="1:11" ht="11.25" customHeight="1" x14ac:dyDescent="0.2">
      <c r="A23" s="313"/>
      <c r="B23" s="265" t="s">
        <v>39</v>
      </c>
      <c r="C23" s="265" t="s">
        <v>79</v>
      </c>
      <c r="D23" s="265" t="s">
        <v>68</v>
      </c>
      <c r="E23" s="328" t="str">
        <f>Swap6M!F25</f>
        <v>EURAB6E18Y_LCHQuote#0003</v>
      </c>
      <c r="F23" s="265" t="s">
        <v>87</v>
      </c>
      <c r="G23" s="328" t="str">
        <f>BasisSwapxM12M!F25</f>
        <v>EUR6E12E18Y_LCHQuote#0003</v>
      </c>
      <c r="H23" s="266" t="str">
        <f t="shared" si="0"/>
        <v>EURAB12EBASIS18Y_LCHQuote</v>
      </c>
      <c r="I23" s="266" t="str">
        <f>_xll.qlCompositeQuote(H23,E23,G23,F23,Permanent,Trigger,ObjectOverwrite)</f>
        <v>EURAB12EBASIS18Y_LCHQuote#0003</v>
      </c>
      <c r="J23" s="267" t="str">
        <f>_xll.ohRangeRetrieveError(I23)</f>
        <v/>
      </c>
      <c r="K23" s="230"/>
    </row>
    <row r="24" spans="1:11" ht="11.25" customHeight="1" x14ac:dyDescent="0.2">
      <c r="A24" s="313"/>
      <c r="B24" s="265" t="s">
        <v>38</v>
      </c>
      <c r="C24" s="265" t="s">
        <v>79</v>
      </c>
      <c r="D24" s="265" t="s">
        <v>68</v>
      </c>
      <c r="E24" s="328" t="str">
        <f>Swap6M!F26</f>
        <v>EURAB6E19Y_LCHQuote#0003</v>
      </c>
      <c r="F24" s="265" t="s">
        <v>87</v>
      </c>
      <c r="G24" s="328" t="str">
        <f>BasisSwapxM12M!F26</f>
        <v>EUR6E12E19Y_LCHQuote#0003</v>
      </c>
      <c r="H24" s="266" t="str">
        <f t="shared" si="0"/>
        <v>EURAB12EBASIS19Y_LCHQuote</v>
      </c>
      <c r="I24" s="266" t="str">
        <f>_xll.qlCompositeQuote(H24,E24,G24,F24,Permanent,Trigger,ObjectOverwrite)</f>
        <v>EURAB12EBASIS19Y_LCHQuote#0003</v>
      </c>
      <c r="J24" s="267" t="str">
        <f>_xll.ohRangeRetrieveError(I24)</f>
        <v/>
      </c>
      <c r="K24" s="230"/>
    </row>
    <row r="25" spans="1:11" ht="11.25" customHeight="1" x14ac:dyDescent="0.2">
      <c r="A25" s="313"/>
      <c r="B25" s="265" t="s">
        <v>37</v>
      </c>
      <c r="C25" s="265" t="s">
        <v>79</v>
      </c>
      <c r="D25" s="265" t="s">
        <v>68</v>
      </c>
      <c r="E25" s="328" t="str">
        <f>Swap6M!F27</f>
        <v>EURAB6E20Y_LCHQuote#0003</v>
      </c>
      <c r="F25" s="265" t="s">
        <v>87</v>
      </c>
      <c r="G25" s="328" t="str">
        <f>BasisSwapxM12M!F27</f>
        <v>EUR6E12E20Y_LCHQuote#0003</v>
      </c>
      <c r="H25" s="266" t="str">
        <f t="shared" si="0"/>
        <v>EURAB12EBASIS20Y_LCHQuote</v>
      </c>
      <c r="I25" s="266" t="str">
        <f>_xll.qlCompositeQuote(H25,E25,G25,F25,Permanent,Trigger,ObjectOverwrite)</f>
        <v>EURAB12EBASIS20Y_LCHQuote#0003</v>
      </c>
      <c r="J25" s="267" t="str">
        <f>_xll.ohRangeRetrieveError(I25)</f>
        <v/>
      </c>
      <c r="K25" s="230"/>
    </row>
    <row r="26" spans="1:11" ht="11.25" customHeight="1" x14ac:dyDescent="0.2">
      <c r="A26" s="313"/>
      <c r="B26" s="265" t="s">
        <v>36</v>
      </c>
      <c r="C26" s="265" t="s">
        <v>79</v>
      </c>
      <c r="D26" s="265" t="s">
        <v>68</v>
      </c>
      <c r="E26" s="328" t="str">
        <f>Swap6M!F28</f>
        <v>EURAB6E21Y_LCHQuote#0003</v>
      </c>
      <c r="F26" s="265" t="s">
        <v>87</v>
      </c>
      <c r="G26" s="328" t="str">
        <f>BasisSwapxM12M!F28</f>
        <v>EUR6E12E21Y_LCHQuote#0003</v>
      </c>
      <c r="H26" s="266" t="str">
        <f t="shared" si="0"/>
        <v>EURAB12EBASIS21Y_LCHQuote</v>
      </c>
      <c r="I26" s="266" t="str">
        <f>_xll.qlCompositeQuote(H26,E26,G26,F26,Permanent,Trigger,ObjectOverwrite)</f>
        <v>EURAB12EBASIS21Y_LCHQuote#0003</v>
      </c>
      <c r="J26" s="267" t="str">
        <f>_xll.ohRangeRetrieveError(I26)</f>
        <v/>
      </c>
      <c r="K26" s="230"/>
    </row>
    <row r="27" spans="1:11" ht="11.25" customHeight="1" x14ac:dyDescent="0.2">
      <c r="A27" s="313"/>
      <c r="B27" s="265" t="s">
        <v>35</v>
      </c>
      <c r="C27" s="265" t="s">
        <v>79</v>
      </c>
      <c r="D27" s="265" t="s">
        <v>68</v>
      </c>
      <c r="E27" s="328" t="str">
        <f>Swap6M!F29</f>
        <v>EURAB6E22Y_LCHQuote#0003</v>
      </c>
      <c r="F27" s="265" t="s">
        <v>87</v>
      </c>
      <c r="G27" s="328" t="str">
        <f>BasisSwapxM12M!F29</f>
        <v>EUR6E12E22Y_LCHQuote#0003</v>
      </c>
      <c r="H27" s="266" t="str">
        <f t="shared" si="0"/>
        <v>EURAB12EBASIS22Y_LCHQuote</v>
      </c>
      <c r="I27" s="266" t="str">
        <f>_xll.qlCompositeQuote(H27,E27,G27,F27,Permanent,Trigger,ObjectOverwrite)</f>
        <v>EURAB12EBASIS22Y_LCHQuote#0003</v>
      </c>
      <c r="J27" s="267" t="str">
        <f>_xll.ohRangeRetrieveError(I27)</f>
        <v/>
      </c>
      <c r="K27" s="230"/>
    </row>
    <row r="28" spans="1:11" ht="11.25" customHeight="1" x14ac:dyDescent="0.2">
      <c r="A28" s="313"/>
      <c r="B28" s="265" t="s">
        <v>34</v>
      </c>
      <c r="C28" s="265" t="s">
        <v>79</v>
      </c>
      <c r="D28" s="265" t="s">
        <v>68</v>
      </c>
      <c r="E28" s="328" t="str">
        <f>Swap6M!F30</f>
        <v>EURAB6E23Y_LCHQuote#0003</v>
      </c>
      <c r="F28" s="265" t="s">
        <v>87</v>
      </c>
      <c r="G28" s="328" t="str">
        <f>BasisSwapxM12M!F30</f>
        <v>EUR6E12E23Y_LCHQuote#0003</v>
      </c>
      <c r="H28" s="266" t="str">
        <f t="shared" si="0"/>
        <v>EURAB12EBASIS23Y_LCHQuote</v>
      </c>
      <c r="I28" s="266" t="str">
        <f>_xll.qlCompositeQuote(H28,E28,G28,F28,Permanent,Trigger,ObjectOverwrite)</f>
        <v>EURAB12EBASIS23Y_LCHQuote#0003</v>
      </c>
      <c r="J28" s="267" t="str">
        <f>_xll.ohRangeRetrieveError(I28)</f>
        <v/>
      </c>
      <c r="K28" s="230"/>
    </row>
    <row r="29" spans="1:11" ht="11.25" customHeight="1" x14ac:dyDescent="0.2">
      <c r="A29" s="313"/>
      <c r="B29" s="265" t="s">
        <v>33</v>
      </c>
      <c r="C29" s="265" t="s">
        <v>79</v>
      </c>
      <c r="D29" s="265" t="s">
        <v>68</v>
      </c>
      <c r="E29" s="328" t="str">
        <f>Swap6M!F31</f>
        <v>EURAB6E24Y_LCHQuote#0003</v>
      </c>
      <c r="F29" s="265" t="s">
        <v>87</v>
      </c>
      <c r="G29" s="328" t="str">
        <f>BasisSwapxM12M!F31</f>
        <v>EUR6E12E24Y_LCHQuote#0003</v>
      </c>
      <c r="H29" s="266" t="str">
        <f t="shared" si="0"/>
        <v>EURAB12EBASIS24Y_LCHQuote</v>
      </c>
      <c r="I29" s="266" t="str">
        <f>_xll.qlCompositeQuote(H29,E29,G29,F29,Permanent,Trigger,ObjectOverwrite)</f>
        <v>EURAB12EBASIS24Y_LCHQuote#0003</v>
      </c>
      <c r="J29" s="267" t="str">
        <f>_xll.ohRangeRetrieveError(I29)</f>
        <v/>
      </c>
      <c r="K29" s="230"/>
    </row>
    <row r="30" spans="1:11" ht="11.25" customHeight="1" x14ac:dyDescent="0.2">
      <c r="A30" s="313"/>
      <c r="B30" s="265" t="s">
        <v>32</v>
      </c>
      <c r="C30" s="265" t="s">
        <v>79</v>
      </c>
      <c r="D30" s="265" t="s">
        <v>68</v>
      </c>
      <c r="E30" s="328" t="str">
        <f>Swap6M!F32</f>
        <v>EURAB6E25Y_LCHQuote#0003</v>
      </c>
      <c r="F30" s="265" t="s">
        <v>87</v>
      </c>
      <c r="G30" s="328" t="str">
        <f>BasisSwapxM12M!F32</f>
        <v>EUR6E12E25Y_LCHQuote#0003</v>
      </c>
      <c r="H30" s="266" t="str">
        <f t="shared" si="0"/>
        <v>EURAB12EBASIS25Y_LCHQuote</v>
      </c>
      <c r="I30" s="266" t="str">
        <f>_xll.qlCompositeQuote(H30,E30,G30,F30,Permanent,Trigger,ObjectOverwrite)</f>
        <v>EURAB12EBASIS25Y_LCHQuote#0003</v>
      </c>
      <c r="J30" s="267" t="str">
        <f>_xll.ohRangeRetrieveError(I30)</f>
        <v/>
      </c>
      <c r="K30" s="230"/>
    </row>
    <row r="31" spans="1:11" ht="11.25" customHeight="1" x14ac:dyDescent="0.2">
      <c r="A31" s="313"/>
      <c r="B31" s="265" t="s">
        <v>31</v>
      </c>
      <c r="C31" s="265" t="s">
        <v>79</v>
      </c>
      <c r="D31" s="265" t="s">
        <v>68</v>
      </c>
      <c r="E31" s="328" t="str">
        <f>Swap6M!F33</f>
        <v>EURAB6E26Y_LCHQuote#0003</v>
      </c>
      <c r="F31" s="265" t="s">
        <v>87</v>
      </c>
      <c r="G31" s="328" t="str">
        <f>BasisSwapxM12M!F33</f>
        <v>EUR6E12E26Y_LCHQuote#0003</v>
      </c>
      <c r="H31" s="266" t="str">
        <f t="shared" si="0"/>
        <v>EURAB12EBASIS26Y_LCHQuote</v>
      </c>
      <c r="I31" s="266" t="str">
        <f>_xll.qlCompositeQuote(H31,E31,G31,F31,Permanent,Trigger,ObjectOverwrite)</f>
        <v>EURAB12EBASIS26Y_LCHQuote#0003</v>
      </c>
      <c r="J31" s="267" t="str">
        <f>_xll.ohRangeRetrieveError(I31)</f>
        <v/>
      </c>
      <c r="K31" s="230"/>
    </row>
    <row r="32" spans="1:11" ht="11.25" customHeight="1" x14ac:dyDescent="0.2">
      <c r="A32" s="313"/>
      <c r="B32" s="265" t="s">
        <v>30</v>
      </c>
      <c r="C32" s="265" t="s">
        <v>79</v>
      </c>
      <c r="D32" s="265" t="s">
        <v>68</v>
      </c>
      <c r="E32" s="328" t="str">
        <f>Swap6M!F34</f>
        <v>EURAB6E27Y_LCHQuote#0003</v>
      </c>
      <c r="F32" s="265" t="s">
        <v>87</v>
      </c>
      <c r="G32" s="328" t="str">
        <f>BasisSwapxM12M!F34</f>
        <v>EUR6E12E27Y_LCHQuote#0003</v>
      </c>
      <c r="H32" s="266" t="str">
        <f t="shared" si="0"/>
        <v>EURAB12EBASIS27Y_LCHQuote</v>
      </c>
      <c r="I32" s="266" t="str">
        <f>_xll.qlCompositeQuote(H32,E32,G32,F32,Permanent,Trigger,ObjectOverwrite)</f>
        <v>EURAB12EBASIS27Y_LCHQuote#0003</v>
      </c>
      <c r="J32" s="267" t="str">
        <f>_xll.ohRangeRetrieveError(I32)</f>
        <v/>
      </c>
      <c r="K32" s="230"/>
    </row>
    <row r="33" spans="1:11" ht="11.25" customHeight="1" x14ac:dyDescent="0.2">
      <c r="A33" s="313"/>
      <c r="B33" s="265" t="s">
        <v>29</v>
      </c>
      <c r="C33" s="265" t="s">
        <v>79</v>
      </c>
      <c r="D33" s="265" t="s">
        <v>68</v>
      </c>
      <c r="E33" s="328" t="str">
        <f>Swap6M!F35</f>
        <v>EURAB6E28Y_LCHQuote#0003</v>
      </c>
      <c r="F33" s="265" t="s">
        <v>87</v>
      </c>
      <c r="G33" s="328" t="str">
        <f>BasisSwapxM12M!F35</f>
        <v>EUR6E12E28Y_LCHQuote#0003</v>
      </c>
      <c r="H33" s="266" t="str">
        <f t="shared" si="0"/>
        <v>EURAB12EBASIS28Y_LCHQuote</v>
      </c>
      <c r="I33" s="266" t="str">
        <f>_xll.qlCompositeQuote(H33,E33,G33,F33,Permanent,Trigger,ObjectOverwrite)</f>
        <v>EURAB12EBASIS28Y_LCHQuote#0003</v>
      </c>
      <c r="J33" s="267" t="str">
        <f>_xll.ohRangeRetrieveError(I33)</f>
        <v/>
      </c>
      <c r="K33" s="230"/>
    </row>
    <row r="34" spans="1:11" ht="11.25" customHeight="1" x14ac:dyDescent="0.2">
      <c r="A34" s="313"/>
      <c r="B34" s="265" t="s">
        <v>28</v>
      </c>
      <c r="C34" s="265" t="s">
        <v>79</v>
      </c>
      <c r="D34" s="265" t="s">
        <v>68</v>
      </c>
      <c r="E34" s="328" t="str">
        <f>Swap6M!F36</f>
        <v>EURAB6E29Y_LCHQuote#0003</v>
      </c>
      <c r="F34" s="265" t="s">
        <v>87</v>
      </c>
      <c r="G34" s="328" t="str">
        <f>BasisSwapxM12M!F36</f>
        <v>EUR6E12E29Y_LCHQuote#0003</v>
      </c>
      <c r="H34" s="266" t="str">
        <f t="shared" si="0"/>
        <v>EURAB12EBASIS29Y_LCHQuote</v>
      </c>
      <c r="I34" s="266" t="str">
        <f>_xll.qlCompositeQuote(H34,E34,G34,F34,Permanent,Trigger,ObjectOverwrite)</f>
        <v>EURAB12EBASIS29Y_LCHQuote#0003</v>
      </c>
      <c r="J34" s="267" t="str">
        <f>_xll.ohRangeRetrieveError(I34)</f>
        <v/>
      </c>
      <c r="K34" s="230"/>
    </row>
    <row r="35" spans="1:11" ht="11.25" customHeight="1" x14ac:dyDescent="0.2">
      <c r="A35" s="313"/>
      <c r="B35" s="265" t="s">
        <v>27</v>
      </c>
      <c r="C35" s="265" t="s">
        <v>79</v>
      </c>
      <c r="D35" s="265" t="s">
        <v>68</v>
      </c>
      <c r="E35" s="328" t="str">
        <f>Swap6M!F37</f>
        <v>EURAB6E30Y_LCHQuote#0003</v>
      </c>
      <c r="F35" s="265" t="s">
        <v>87</v>
      </c>
      <c r="G35" s="328" t="str">
        <f>BasisSwapxM12M!F37</f>
        <v>EUR6E12E30Y_LCHQuote#0003</v>
      </c>
      <c r="H35" s="266" t="str">
        <f t="shared" si="0"/>
        <v>EURAB12EBASIS30Y_LCHQuote</v>
      </c>
      <c r="I35" s="266" t="str">
        <f>_xll.qlCompositeQuote(H35,E35,G35,F35,Permanent,Trigger,ObjectOverwrite)</f>
        <v>EURAB12EBASIS30Y_LCHQuote#0003</v>
      </c>
      <c r="J35" s="267" t="str">
        <f>_xll.ohRangeRetrieveError(I35)</f>
        <v/>
      </c>
      <c r="K35" s="230"/>
    </row>
    <row r="36" spans="1:11" ht="11.25" customHeight="1" x14ac:dyDescent="0.2">
      <c r="A36" s="313"/>
      <c r="B36" s="265" t="s">
        <v>26</v>
      </c>
      <c r="C36" s="265" t="s">
        <v>79</v>
      </c>
      <c r="D36" s="265" t="s">
        <v>68</v>
      </c>
      <c r="E36" s="328" t="str">
        <f>Swap6M!F38</f>
        <v>EURAB6E35Y_LCHQuote#0003</v>
      </c>
      <c r="F36" s="265" t="s">
        <v>87</v>
      </c>
      <c r="G36" s="328" t="str">
        <f>BasisSwapxM12M!F38</f>
        <v>EUR6E12E35Y_LCHQuote#0003</v>
      </c>
      <c r="H36" s="266" t="str">
        <f t="shared" si="0"/>
        <v>EURAB12EBASIS35Y_LCHQuote</v>
      </c>
      <c r="I36" s="266" t="str">
        <f>_xll.qlCompositeQuote(H36,E36,G36,F36,Permanent,Trigger,ObjectOverwrite)</f>
        <v>EURAB12EBASIS35Y_LCHQuote#0003</v>
      </c>
      <c r="J36" s="267" t="str">
        <f>_xll.ohRangeRetrieveError(I36)</f>
        <v/>
      </c>
      <c r="K36" s="230"/>
    </row>
    <row r="37" spans="1:11" ht="11.25" customHeight="1" x14ac:dyDescent="0.2">
      <c r="A37" s="313"/>
      <c r="B37" s="265" t="s">
        <v>25</v>
      </c>
      <c r="C37" s="265" t="s">
        <v>79</v>
      </c>
      <c r="D37" s="265" t="s">
        <v>68</v>
      </c>
      <c r="E37" s="328" t="str">
        <f>Swap6M!F39</f>
        <v>EURAB6E40Y_LCHQuote#0003</v>
      </c>
      <c r="F37" s="265" t="s">
        <v>87</v>
      </c>
      <c r="G37" s="328" t="str">
        <f>BasisSwapxM12M!F39</f>
        <v>EUR6E12E40Y_LCHQuote#0003</v>
      </c>
      <c r="H37" s="266" t="str">
        <f t="shared" si="0"/>
        <v>EURAB12EBASIS40Y_LCHQuote</v>
      </c>
      <c r="I37" s="266" t="str">
        <f>_xll.qlCompositeQuote(H37,E37,G37,F37,Permanent,Trigger,ObjectOverwrite)</f>
        <v>EURAB12EBASIS40Y_LCHQuote#0003</v>
      </c>
      <c r="J37" s="267" t="str">
        <f>_xll.ohRangeRetrieveError(I37)</f>
        <v/>
      </c>
      <c r="K37" s="230"/>
    </row>
    <row r="38" spans="1:11" ht="11.25" customHeight="1" x14ac:dyDescent="0.2">
      <c r="A38" s="313"/>
      <c r="B38" s="265" t="s">
        <v>24</v>
      </c>
      <c r="C38" s="265" t="s">
        <v>79</v>
      </c>
      <c r="D38" s="265" t="s">
        <v>68</v>
      </c>
      <c r="E38" s="328" t="str">
        <f>Swap6M!F40</f>
        <v>EURAB6E50Y_LCHQuote#0003</v>
      </c>
      <c r="F38" s="265" t="s">
        <v>87</v>
      </c>
      <c r="G38" s="328" t="str">
        <f>BasisSwapxM12M!F40</f>
        <v>EUR6E12E50Y_LCHQuote#0003</v>
      </c>
      <c r="H38" s="266" t="str">
        <f t="shared" si="0"/>
        <v>EURAB12EBASIS50Y_LCHQuote</v>
      </c>
      <c r="I38" s="266" t="str">
        <f>_xll.qlCompositeQuote(H38,E38,G38,F38,Permanent,Trigger,ObjectOverwrite)</f>
        <v>EURAB12EBASIS50Y_LCHQuote#0003</v>
      </c>
      <c r="J38" s="267" t="str">
        <f>_xll.ohRangeRetrieveError(I38)</f>
        <v/>
      </c>
      <c r="K38" s="230"/>
    </row>
    <row r="39" spans="1:11" ht="11.25" customHeight="1" x14ac:dyDescent="0.2">
      <c r="A39" s="313"/>
      <c r="B39" s="269" t="s">
        <v>23</v>
      </c>
      <c r="C39" s="269" t="s">
        <v>79</v>
      </c>
      <c r="D39" s="269" t="s">
        <v>68</v>
      </c>
      <c r="E39" s="329" t="str">
        <f>Swap6M!F41</f>
        <v>EURAB6E60Y_LCHQuote#0003</v>
      </c>
      <c r="F39" s="269" t="s">
        <v>87</v>
      </c>
      <c r="G39" s="329" t="str">
        <f>BasisSwapxM12M!F41</f>
        <v>EUR6E12E60Y_LCHQuote#0003</v>
      </c>
      <c r="H39" s="270" t="str">
        <f t="shared" si="0"/>
        <v>EURAB12EBASIS60Y_LCHQuote</v>
      </c>
      <c r="I39" s="270" t="str">
        <f>_xll.qlCompositeQuote(H39,E39,G39,F39,Permanent,Trigger,ObjectOverwrite)</f>
        <v>EURAB12EBASIS60Y_LCHQuote#0003</v>
      </c>
      <c r="J39" s="271" t="str">
        <f>_xll.ohRangeRetrieveError(I39)</f>
        <v/>
      </c>
      <c r="K39" s="230"/>
    </row>
    <row r="40" spans="1:11" ht="11.25" customHeight="1" x14ac:dyDescent="0.2">
      <c r="A40" s="231"/>
      <c r="B40" s="232"/>
      <c r="C40" s="232"/>
      <c r="D40" s="232"/>
      <c r="E40" s="232"/>
      <c r="F40" s="232"/>
      <c r="G40" s="232"/>
      <c r="H40" s="232"/>
      <c r="I40" s="233"/>
      <c r="J40" s="233"/>
      <c r="K40" s="234"/>
    </row>
    <row r="41" spans="1:11" ht="11.25" customHeight="1" x14ac:dyDescent="0.2"/>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274" bestFit="1" customWidth="1"/>
    <col min="2" max="2" width="22.42578125" style="274" customWidth="1"/>
    <col min="3" max="3" width="9.140625" style="274"/>
    <col min="4" max="4" width="19.28515625" style="334" bestFit="1" customWidth="1"/>
    <col min="5" max="5" width="12" style="334" bestFit="1" customWidth="1"/>
    <col min="6" max="6" width="9.140625" style="334"/>
    <col min="7" max="16384" width="9.140625" style="274"/>
  </cols>
  <sheetData>
    <row r="1" spans="1:6" x14ac:dyDescent="0.2">
      <c r="A1" s="165" t="s">
        <v>141</v>
      </c>
      <c r="B1" s="166" t="s">
        <v>140</v>
      </c>
      <c r="D1" s="274"/>
      <c r="E1" s="274"/>
      <c r="F1" s="274"/>
    </row>
    <row r="2" spans="1:6" x14ac:dyDescent="0.2">
      <c r="A2" s="165" t="s">
        <v>129</v>
      </c>
      <c r="B2" s="167">
        <f>_xll.qlCalendarAdvance("TARGET",B3,"-4M","f",FALSE,Trigger)</f>
        <v>42212</v>
      </c>
      <c r="D2" s="9" t="str">
        <f>_xll.RHistory("EURIBOR3MD=",B6:B7,B4,,"CH:In;Fd TSREPEAT:N SORT:"&amp;B5,D3)</f>
        <v>Updated at 18:27:55</v>
      </c>
      <c r="E2" s="9"/>
      <c r="F2" s="274"/>
    </row>
    <row r="3" spans="1:6" x14ac:dyDescent="0.2">
      <c r="A3" s="165" t="s">
        <v>130</v>
      </c>
      <c r="B3" s="166">
        <f>_xll.qlSettingsEvaluationDate(Trigger)</f>
        <v>42335</v>
      </c>
      <c r="D3" s="7" t="s">
        <v>136</v>
      </c>
      <c r="E3" s="7" t="s">
        <v>136</v>
      </c>
      <c r="F3" s="274"/>
    </row>
    <row r="4" spans="1:6" ht="24" customHeight="1" x14ac:dyDescent="0.2">
      <c r="A4" s="165" t="s">
        <v>131</v>
      </c>
      <c r="B4" s="168" t="str">
        <f>"START:"&amp;B2&amp; " END:"&amp;B3&amp;" INTERVAL:1D"</f>
        <v>START:42212 END:42335 INTERVAL:1D</v>
      </c>
      <c r="D4" s="8" t="s">
        <v>137</v>
      </c>
      <c r="E4" s="8" t="s">
        <v>138</v>
      </c>
      <c r="F4" s="10" t="s">
        <v>121</v>
      </c>
    </row>
    <row r="5" spans="1:6" x14ac:dyDescent="0.2">
      <c r="A5" s="165" t="s">
        <v>132</v>
      </c>
      <c r="B5" s="166" t="s">
        <v>133</v>
      </c>
      <c r="D5" s="2">
        <v>42335</v>
      </c>
      <c r="E5" s="4">
        <v>-0.113</v>
      </c>
      <c r="F5" s="4" t="b">
        <f>_xll.qlIndexAddFixings($B$1,D5,E5/100,TRUE,E5)</f>
        <v>1</v>
      </c>
    </row>
    <row r="6" spans="1:6" x14ac:dyDescent="0.2">
      <c r="A6" s="169" t="s">
        <v>139</v>
      </c>
      <c r="B6" s="170" t="s">
        <v>134</v>
      </c>
      <c r="D6" s="3">
        <v>42334</v>
      </c>
      <c r="E6" s="5">
        <v>-0.109</v>
      </c>
      <c r="F6" s="5" t="b">
        <f>_xll.qlIndexAddFixings($B$1,D6,E6/100,TRUE,E6)</f>
        <v>1</v>
      </c>
    </row>
    <row r="7" spans="1:6" x14ac:dyDescent="0.2">
      <c r="A7" s="171"/>
      <c r="B7" s="172" t="s">
        <v>135</v>
      </c>
      <c r="D7" s="3">
        <v>42333</v>
      </c>
      <c r="E7" s="5">
        <v>-0.104</v>
      </c>
      <c r="F7" s="5" t="b">
        <f>_xll.qlIndexAddFixings($B$1,D7,E7/100,TRUE,E7)</f>
        <v>1</v>
      </c>
    </row>
    <row r="8" spans="1:6" x14ac:dyDescent="0.2">
      <c r="D8" s="3">
        <v>42332</v>
      </c>
      <c r="E8" s="5">
        <v>-0.104</v>
      </c>
      <c r="F8" s="5" t="b">
        <f>_xll.qlIndexAddFixings($B$1,D8,E8/100,TRUE,E8)</f>
        <v>1</v>
      </c>
    </row>
    <row r="9" spans="1:6" x14ac:dyDescent="0.2">
      <c r="D9" s="3">
        <v>42331</v>
      </c>
      <c r="E9" s="5">
        <v>-9.9000000000000005E-2</v>
      </c>
      <c r="F9" s="5" t="b">
        <f>_xll.qlIndexAddFixings($B$1,D9,E9/100,TRUE,E9)</f>
        <v>1</v>
      </c>
    </row>
    <row r="10" spans="1:6" x14ac:dyDescent="0.2">
      <c r="D10" s="3">
        <v>42328</v>
      </c>
      <c r="E10" s="5">
        <v>-9.5000000000000001E-2</v>
      </c>
      <c r="F10" s="5" t="b">
        <f>_xll.qlIndexAddFixings($B$1,D10,E10/100,TRUE,E10)</f>
        <v>1</v>
      </c>
    </row>
    <row r="11" spans="1:6" x14ac:dyDescent="0.2">
      <c r="D11" s="3">
        <v>42327</v>
      </c>
      <c r="E11" s="5">
        <v>-9.1999999999999998E-2</v>
      </c>
      <c r="F11" s="5" t="b">
        <f>_xll.qlIndexAddFixings($B$1,D11,E11/100,TRUE,E11)</f>
        <v>1</v>
      </c>
    </row>
    <row r="12" spans="1:6" x14ac:dyDescent="0.2">
      <c r="D12" s="3">
        <v>42326</v>
      </c>
      <c r="E12" s="5">
        <v>-9.1999999999999998E-2</v>
      </c>
      <c r="F12" s="5" t="b">
        <f>_xll.qlIndexAddFixings($B$1,D12,E12/100,TRUE,E12)</f>
        <v>1</v>
      </c>
    </row>
    <row r="13" spans="1:6" x14ac:dyDescent="0.2">
      <c r="D13" s="3">
        <v>42325</v>
      </c>
      <c r="E13" s="5">
        <v>-9.0999999999999998E-2</v>
      </c>
      <c r="F13" s="5" t="b">
        <f>_xll.qlIndexAddFixings($B$1,D13,E13/100,TRUE,E13)</f>
        <v>1</v>
      </c>
    </row>
    <row r="14" spans="1:6" x14ac:dyDescent="0.2">
      <c r="D14" s="3">
        <v>42324</v>
      </c>
      <c r="E14" s="5">
        <v>-8.5999999999999993E-2</v>
      </c>
      <c r="F14" s="5" t="b">
        <f>_xll.qlIndexAddFixings($B$1,D14,E14/100,TRUE,E14)</f>
        <v>1</v>
      </c>
    </row>
    <row r="15" spans="1:6" x14ac:dyDescent="0.2">
      <c r="D15" s="3">
        <v>42321</v>
      </c>
      <c r="E15" s="5">
        <v>-8.3000000000000004E-2</v>
      </c>
      <c r="F15" s="5" t="b">
        <f>_xll.qlIndexAddFixings($B$1,D15,E15/100,TRUE,E15)</f>
        <v>1</v>
      </c>
    </row>
    <row r="16" spans="1:6" x14ac:dyDescent="0.2">
      <c r="D16" s="3">
        <v>42320</v>
      </c>
      <c r="E16" s="5">
        <v>-8.1000000000000003E-2</v>
      </c>
      <c r="F16" s="5" t="b">
        <f>_xll.qlIndexAddFixings($B$1,D16,E16/100,TRUE,E16)</f>
        <v>1</v>
      </c>
    </row>
    <row r="17" spans="4:6" x14ac:dyDescent="0.2">
      <c r="D17" s="3">
        <v>42319</v>
      </c>
      <c r="E17" s="5">
        <v>-7.9000000000000001E-2</v>
      </c>
      <c r="F17" s="5" t="b">
        <f>_xll.qlIndexAddFixings($B$1,D17,E17/100,TRUE,E17)</f>
        <v>1</v>
      </c>
    </row>
    <row r="18" spans="4:6" x14ac:dyDescent="0.2">
      <c r="D18" s="3">
        <v>42318</v>
      </c>
      <c r="E18" s="5">
        <v>-7.6999999999999999E-2</v>
      </c>
      <c r="F18" s="5" t="b">
        <f>_xll.qlIndexAddFixings($B$1,D18,E18/100,TRUE,E18)</f>
        <v>1</v>
      </c>
    </row>
    <row r="19" spans="4:6" x14ac:dyDescent="0.2">
      <c r="D19" s="3">
        <v>42317</v>
      </c>
      <c r="E19" s="5">
        <v>-7.2999999999999995E-2</v>
      </c>
      <c r="F19" s="5" t="b">
        <f>_xll.qlIndexAddFixings($B$1,D19,E19/100,TRUE,E19)</f>
        <v>1</v>
      </c>
    </row>
    <row r="20" spans="4:6" x14ac:dyDescent="0.2">
      <c r="D20" s="3">
        <v>42314</v>
      </c>
      <c r="E20" s="5">
        <v>-7.2999999999999995E-2</v>
      </c>
      <c r="F20" s="5" t="b">
        <f>_xll.qlIndexAddFixings($B$1,D20,E20/100,TRUE,E20)</f>
        <v>1</v>
      </c>
    </row>
    <row r="21" spans="4:6" x14ac:dyDescent="0.2">
      <c r="D21" s="3">
        <v>42313</v>
      </c>
      <c r="E21" s="5">
        <v>-7.0999999999999994E-2</v>
      </c>
      <c r="F21" s="5" t="b">
        <f>_xll.qlIndexAddFixings($B$1,D21,E21/100,TRUE,E21)</f>
        <v>1</v>
      </c>
    </row>
    <row r="22" spans="4:6" x14ac:dyDescent="0.2">
      <c r="D22" s="3">
        <v>42312</v>
      </c>
      <c r="E22" s="5">
        <v>-6.9000000000000006E-2</v>
      </c>
      <c r="F22" s="5" t="b">
        <f>_xll.qlIndexAddFixings($B$1,D22,E22/100,TRUE,E22)</f>
        <v>1</v>
      </c>
    </row>
    <row r="23" spans="4:6" x14ac:dyDescent="0.2">
      <c r="D23" s="3">
        <v>42311</v>
      </c>
      <c r="E23" s="5">
        <v>-6.9000000000000006E-2</v>
      </c>
      <c r="F23" s="5" t="b">
        <f>_xll.qlIndexAddFixings($B$1,D23,E23/100,TRUE,E23)</f>
        <v>1</v>
      </c>
    </row>
    <row r="24" spans="4:6" x14ac:dyDescent="0.2">
      <c r="D24" s="3">
        <v>42310</v>
      </c>
      <c r="E24" s="5">
        <v>-6.6000000000000003E-2</v>
      </c>
      <c r="F24" s="5" t="b">
        <f>_xll.qlIndexAddFixings($B$1,D24,E24/100,TRUE,E24)</f>
        <v>1</v>
      </c>
    </row>
    <row r="25" spans="4:6" x14ac:dyDescent="0.2">
      <c r="D25" s="3">
        <v>42307</v>
      </c>
      <c r="E25" s="5">
        <v>-6.8000000000000005E-2</v>
      </c>
      <c r="F25" s="5" t="b">
        <f>_xll.qlIndexAddFixings($B$1,D25,E25/100,TRUE,E25)</f>
        <v>1</v>
      </c>
    </row>
    <row r="26" spans="4:6" x14ac:dyDescent="0.2">
      <c r="D26" s="3">
        <v>42306</v>
      </c>
      <c r="E26" s="5">
        <v>-6.8000000000000005E-2</v>
      </c>
      <c r="F26" s="5" t="b">
        <f>_xll.qlIndexAddFixings($B$1,D26,E26/100,TRUE,E26)</f>
        <v>1</v>
      </c>
    </row>
    <row r="27" spans="4:6" x14ac:dyDescent="0.2">
      <c r="D27" s="3">
        <v>42305</v>
      </c>
      <c r="E27" s="5">
        <v>-6.7000000000000004E-2</v>
      </c>
      <c r="F27" s="5" t="b">
        <f>_xll.qlIndexAddFixings($B$1,D27,E27/100,TRUE,E27)</f>
        <v>1</v>
      </c>
    </row>
    <row r="28" spans="4:6" x14ac:dyDescent="0.2">
      <c r="D28" s="3">
        <v>42304</v>
      </c>
      <c r="E28" s="5">
        <v>-6.6000000000000003E-2</v>
      </c>
      <c r="F28" s="5" t="b">
        <f>_xll.qlIndexAddFixings($B$1,D28,E28/100,TRUE,E28)</f>
        <v>1</v>
      </c>
    </row>
    <row r="29" spans="4:6" x14ac:dyDescent="0.2">
      <c r="D29" s="3">
        <v>42303</v>
      </c>
      <c r="E29" s="5">
        <v>-6.4000000000000001E-2</v>
      </c>
      <c r="F29" s="5" t="b">
        <f>_xll.qlIndexAddFixings($B$1,D29,E29/100,TRUE,E29)</f>
        <v>1</v>
      </c>
    </row>
    <row r="30" spans="4:6" x14ac:dyDescent="0.2">
      <c r="D30" s="3">
        <v>42300</v>
      </c>
      <c r="E30" s="5">
        <v>-6.0999999999999999E-2</v>
      </c>
      <c r="F30" s="5" t="b">
        <f>_xll.qlIndexAddFixings($B$1,D30,E30/100,TRUE,E30)</f>
        <v>1</v>
      </c>
    </row>
    <row r="31" spans="4:6" x14ac:dyDescent="0.2">
      <c r="D31" s="3">
        <v>42299</v>
      </c>
      <c r="E31" s="5">
        <v>-5.2999999999999999E-2</v>
      </c>
      <c r="F31" s="5" t="b">
        <f>_xll.qlIndexAddFixings($B$1,D31,E31/100,TRUE,E31)</f>
        <v>1</v>
      </c>
    </row>
    <row r="32" spans="4:6" x14ac:dyDescent="0.2">
      <c r="D32" s="3">
        <v>42298</v>
      </c>
      <c r="E32" s="5">
        <v>-5.2999999999999999E-2</v>
      </c>
      <c r="F32" s="5" t="b">
        <f>_xll.qlIndexAddFixings($B$1,D32,E32/100,TRUE,E32)</f>
        <v>1</v>
      </c>
    </row>
    <row r="33" spans="4:6" x14ac:dyDescent="0.2">
      <c r="D33" s="3">
        <v>42297</v>
      </c>
      <c r="E33" s="5">
        <v>-5.2999999999999999E-2</v>
      </c>
      <c r="F33" s="5" t="b">
        <f>_xll.qlIndexAddFixings($B$1,D33,E33/100,TRUE,E33)</f>
        <v>1</v>
      </c>
    </row>
    <row r="34" spans="4:6" x14ac:dyDescent="0.2">
      <c r="D34" s="3">
        <v>42296</v>
      </c>
      <c r="E34" s="5">
        <v>-5.3999999999999999E-2</v>
      </c>
      <c r="F34" s="5" t="b">
        <f>_xll.qlIndexAddFixings($B$1,D34,E34/100,TRUE,E34)</f>
        <v>1</v>
      </c>
    </row>
    <row r="35" spans="4:6" x14ac:dyDescent="0.2">
      <c r="D35" s="3">
        <v>42293</v>
      </c>
      <c r="E35" s="5">
        <v>-5.0999999999999997E-2</v>
      </c>
      <c r="F35" s="5" t="b">
        <f>_xll.qlIndexAddFixings($B$1,D35,E35/100,TRUE,E35)</f>
        <v>1</v>
      </c>
    </row>
    <row r="36" spans="4:6" x14ac:dyDescent="0.2">
      <c r="D36" s="3">
        <v>42292</v>
      </c>
      <c r="E36" s="5">
        <v>-5.1999999999999998E-2</v>
      </c>
      <c r="F36" s="5" t="b">
        <f>_xll.qlIndexAddFixings($B$1,D36,E36/100,TRUE,E36)</f>
        <v>1</v>
      </c>
    </row>
    <row r="37" spans="4:6" x14ac:dyDescent="0.2">
      <c r="D37" s="3">
        <v>42291</v>
      </c>
      <c r="E37" s="5">
        <v>-4.9000000000000002E-2</v>
      </c>
      <c r="F37" s="5" t="b">
        <f>_xll.qlIndexAddFixings($B$1,D37,E37/100,TRUE,E37)</f>
        <v>1</v>
      </c>
    </row>
    <row r="38" spans="4:6" x14ac:dyDescent="0.2">
      <c r="D38" s="3">
        <v>42290</v>
      </c>
      <c r="E38" s="5">
        <v>-4.9000000000000002E-2</v>
      </c>
      <c r="F38" s="5" t="b">
        <f>_xll.qlIndexAddFixings($B$1,D38,E38/100,TRUE,E38)</f>
        <v>1</v>
      </c>
    </row>
    <row r="39" spans="4:6" x14ac:dyDescent="0.2">
      <c r="D39" s="3">
        <v>42289</v>
      </c>
      <c r="E39" s="5">
        <v>-4.9000000000000002E-2</v>
      </c>
      <c r="F39" s="5" t="b">
        <f>_xll.qlIndexAddFixings($B$1,D39,E39/100,TRUE,E39)</f>
        <v>1</v>
      </c>
    </row>
    <row r="40" spans="4:6" x14ac:dyDescent="0.2">
      <c r="D40" s="3">
        <v>42286</v>
      </c>
      <c r="E40" s="5">
        <v>-4.9000000000000002E-2</v>
      </c>
      <c r="F40" s="5" t="b">
        <f>_xll.qlIndexAddFixings($B$1,D40,E40/100,TRUE,E40)</f>
        <v>1</v>
      </c>
    </row>
    <row r="41" spans="4:6" x14ac:dyDescent="0.2">
      <c r="D41" s="3">
        <v>42285</v>
      </c>
      <c r="E41" s="5">
        <v>-4.8000000000000001E-2</v>
      </c>
      <c r="F41" s="5" t="b">
        <f>_xll.qlIndexAddFixings($B$1,D41,E41/100,TRUE,E41)</f>
        <v>1</v>
      </c>
    </row>
    <row r="42" spans="4:6" x14ac:dyDescent="0.2">
      <c r="D42" s="3">
        <v>42284</v>
      </c>
      <c r="E42" s="5">
        <v>-4.5999999999999999E-2</v>
      </c>
      <c r="F42" s="5" t="b">
        <f>_xll.qlIndexAddFixings($B$1,D42,E42/100,TRUE,E42)</f>
        <v>1</v>
      </c>
    </row>
    <row r="43" spans="4:6" x14ac:dyDescent="0.2">
      <c r="D43" s="3">
        <v>42283</v>
      </c>
      <c r="E43" s="5">
        <v>-4.5999999999999999E-2</v>
      </c>
      <c r="F43" s="5" t="b">
        <f>_xll.qlIndexAddFixings($B$1,D43,E43/100,TRUE,E43)</f>
        <v>1</v>
      </c>
    </row>
    <row r="44" spans="4:6" x14ac:dyDescent="0.2">
      <c r="D44" s="3">
        <v>42282</v>
      </c>
      <c r="E44" s="5">
        <v>-4.5999999999999999E-2</v>
      </c>
      <c r="F44" s="5" t="b">
        <f>_xll.qlIndexAddFixings($B$1,D44,E44/100,TRUE,E44)</f>
        <v>1</v>
      </c>
    </row>
    <row r="45" spans="4:6" x14ac:dyDescent="0.2">
      <c r="D45" s="3">
        <v>42279</v>
      </c>
      <c r="E45" s="5">
        <v>-4.3999999999999997E-2</v>
      </c>
      <c r="F45" s="5" t="b">
        <f>_xll.qlIndexAddFixings($B$1,D45,E45/100,TRUE,E45)</f>
        <v>1</v>
      </c>
    </row>
    <row r="46" spans="4:6" x14ac:dyDescent="0.2">
      <c r="D46" s="3">
        <v>42278</v>
      </c>
      <c r="E46" s="5">
        <v>-4.2999999999999997E-2</v>
      </c>
      <c r="F46" s="5" t="b">
        <f>_xll.qlIndexAddFixings($B$1,D46,E46/100,TRUE,E46)</f>
        <v>1</v>
      </c>
    </row>
    <row r="47" spans="4:6" x14ac:dyDescent="0.2">
      <c r="D47" s="3">
        <v>42277</v>
      </c>
      <c r="E47" s="5">
        <v>-0.04</v>
      </c>
      <c r="F47" s="5" t="b">
        <f>_xll.qlIndexAddFixings($B$1,D47,E47/100,TRUE,E47)</f>
        <v>1</v>
      </c>
    </row>
    <row r="48" spans="4:6" x14ac:dyDescent="0.2">
      <c r="D48" s="3">
        <v>42276</v>
      </c>
      <c r="E48" s="5">
        <v>-4.1000000000000002E-2</v>
      </c>
      <c r="F48" s="5" t="b">
        <f>_xll.qlIndexAddFixings($B$1,D48,E48/100,TRUE,E48)</f>
        <v>1</v>
      </c>
    </row>
    <row r="49" spans="4:6" x14ac:dyDescent="0.2">
      <c r="D49" s="3">
        <v>42275</v>
      </c>
      <c r="E49" s="5">
        <v>-4.1000000000000002E-2</v>
      </c>
      <c r="F49" s="5" t="b">
        <f>_xll.qlIndexAddFixings($B$1,D49,E49/100,TRUE,E49)</f>
        <v>1</v>
      </c>
    </row>
    <row r="50" spans="4:6" x14ac:dyDescent="0.2">
      <c r="D50" s="3">
        <v>42272</v>
      </c>
      <c r="E50" s="5">
        <v>-4.1000000000000002E-2</v>
      </c>
      <c r="F50" s="5" t="b">
        <f>_xll.qlIndexAddFixings($B$1,D50,E50/100,TRUE,E50)</f>
        <v>1</v>
      </c>
    </row>
    <row r="51" spans="4:6" x14ac:dyDescent="0.2">
      <c r="D51" s="3">
        <v>42271</v>
      </c>
      <c r="E51" s="5">
        <v>-0.04</v>
      </c>
      <c r="F51" s="5" t="b">
        <f>_xll.qlIndexAddFixings($B$1,D51,E51/100,TRUE,E51)</f>
        <v>1</v>
      </c>
    </row>
    <row r="52" spans="4:6" x14ac:dyDescent="0.2">
      <c r="D52" s="3">
        <v>42270</v>
      </c>
      <c r="E52" s="5">
        <v>-3.9E-2</v>
      </c>
      <c r="F52" s="5" t="b">
        <f>_xll.qlIndexAddFixings($B$1,D52,E52/100,TRUE,E52)</f>
        <v>1</v>
      </c>
    </row>
    <row r="53" spans="4:6" x14ac:dyDescent="0.2">
      <c r="D53" s="3">
        <v>42269</v>
      </c>
      <c r="E53" s="5">
        <v>-3.9E-2</v>
      </c>
      <c r="F53" s="5" t="b">
        <f>_xll.qlIndexAddFixings($B$1,D53,E53/100,TRUE,E53)</f>
        <v>1</v>
      </c>
    </row>
    <row r="54" spans="4:6" x14ac:dyDescent="0.2">
      <c r="D54" s="3">
        <v>42268</v>
      </c>
      <c r="E54" s="5">
        <v>-3.7999999999999999E-2</v>
      </c>
      <c r="F54" s="5" t="b">
        <f>_xll.qlIndexAddFixings($B$1,D54,E54/100,TRUE,E54)</f>
        <v>1</v>
      </c>
    </row>
    <row r="55" spans="4:6" x14ac:dyDescent="0.2">
      <c r="D55" s="3">
        <v>42265</v>
      </c>
      <c r="E55" s="5">
        <v>-3.6999999999999998E-2</v>
      </c>
      <c r="F55" s="5" t="b">
        <f>_xll.qlIndexAddFixings($B$1,D55,E55/100,TRUE,E55)</f>
        <v>1</v>
      </c>
    </row>
    <row r="56" spans="4:6" x14ac:dyDescent="0.2">
      <c r="D56" s="3">
        <v>42264</v>
      </c>
      <c r="E56" s="5">
        <v>-3.6999999999999998E-2</v>
      </c>
      <c r="F56" s="5" t="b">
        <f>_xll.qlIndexAddFixings($B$1,D56,E56/100,TRUE,E56)</f>
        <v>1</v>
      </c>
    </row>
    <row r="57" spans="4:6" x14ac:dyDescent="0.2">
      <c r="D57" s="3">
        <v>42263</v>
      </c>
      <c r="E57" s="5">
        <v>-3.6999999999999998E-2</v>
      </c>
      <c r="F57" s="5" t="b">
        <f>_xll.qlIndexAddFixings($B$1,D57,E57/100,TRUE,E57)</f>
        <v>1</v>
      </c>
    </row>
    <row r="58" spans="4:6" x14ac:dyDescent="0.2">
      <c r="D58" s="3">
        <v>42262</v>
      </c>
      <c r="E58" s="5">
        <v>-3.5999999999999997E-2</v>
      </c>
      <c r="F58" s="5" t="b">
        <f>_xll.qlIndexAddFixings($B$1,D58,E58/100,TRUE,E58)</f>
        <v>1</v>
      </c>
    </row>
    <row r="59" spans="4:6" x14ac:dyDescent="0.2">
      <c r="D59" s="3">
        <v>42261</v>
      </c>
      <c r="E59" s="5">
        <v>-3.7999999999999999E-2</v>
      </c>
      <c r="F59" s="5" t="b">
        <f>_xll.qlIndexAddFixings($B$1,D59,E59/100,TRUE,E59)</f>
        <v>1</v>
      </c>
    </row>
    <row r="60" spans="4:6" x14ac:dyDescent="0.2">
      <c r="D60" s="3">
        <v>42258</v>
      </c>
      <c r="E60" s="5">
        <v>-3.7999999999999999E-2</v>
      </c>
      <c r="F60" s="5" t="b">
        <f>_xll.qlIndexAddFixings($B$1,D60,E60/100,TRUE,E60)</f>
        <v>1</v>
      </c>
    </row>
    <row r="61" spans="4:6" x14ac:dyDescent="0.2">
      <c r="D61" s="3">
        <v>42257</v>
      </c>
      <c r="E61" s="5">
        <v>-3.5999999999999997E-2</v>
      </c>
      <c r="F61" s="5" t="b">
        <f>_xll.qlIndexAddFixings($B$1,D61,E61/100,TRUE,E61)</f>
        <v>1</v>
      </c>
    </row>
    <row r="62" spans="4:6" x14ac:dyDescent="0.2">
      <c r="D62" s="3">
        <v>42256</v>
      </c>
      <c r="E62" s="5">
        <v>-3.5000000000000003E-2</v>
      </c>
      <c r="F62" s="5" t="b">
        <f>_xll.qlIndexAddFixings($B$1,D62,E62/100,TRUE,E62)</f>
        <v>1</v>
      </c>
    </row>
    <row r="63" spans="4:6" x14ac:dyDescent="0.2">
      <c r="D63" s="3">
        <v>42255</v>
      </c>
      <c r="E63" s="5">
        <v>-3.5000000000000003E-2</v>
      </c>
      <c r="F63" s="5" t="b">
        <f>_xll.qlIndexAddFixings($B$1,D63,E63/100,TRUE,E63)</f>
        <v>1</v>
      </c>
    </row>
    <row r="64" spans="4:6" x14ac:dyDescent="0.2">
      <c r="D64" s="3">
        <v>42254</v>
      </c>
      <c r="E64" s="5">
        <v>-3.4000000000000002E-2</v>
      </c>
      <c r="F64" s="5" t="b">
        <f>_xll.qlIndexAddFixings($B$1,D64,E64/100,TRUE,E64)</f>
        <v>1</v>
      </c>
    </row>
    <row r="65" spans="4:6" x14ac:dyDescent="0.2">
      <c r="D65" s="3">
        <v>42251</v>
      </c>
      <c r="E65" s="5">
        <v>-3.4000000000000002E-2</v>
      </c>
      <c r="F65" s="5" t="b">
        <f>_xll.qlIndexAddFixings($B$1,D65,E65/100,TRUE,E65)</f>
        <v>1</v>
      </c>
    </row>
    <row r="66" spans="4:6" x14ac:dyDescent="0.2">
      <c r="D66" s="3">
        <v>42250</v>
      </c>
      <c r="E66" s="5">
        <v>-3.3000000000000002E-2</v>
      </c>
      <c r="F66" s="5" t="b">
        <f>_xll.qlIndexAddFixings($B$1,D66,E66/100,TRUE,E66)</f>
        <v>1</v>
      </c>
    </row>
    <row r="67" spans="4:6" x14ac:dyDescent="0.2">
      <c r="D67" s="3">
        <v>42249</v>
      </c>
      <c r="E67" s="5">
        <v>-3.3000000000000002E-2</v>
      </c>
      <c r="F67" s="5" t="b">
        <f>_xll.qlIndexAddFixings($B$1,D67,E67/100,TRUE,E67)</f>
        <v>1</v>
      </c>
    </row>
    <row r="68" spans="4:6" x14ac:dyDescent="0.2">
      <c r="D68" s="3">
        <v>42248</v>
      </c>
      <c r="E68" s="5">
        <v>-3.3000000000000002E-2</v>
      </c>
      <c r="F68" s="5" t="b">
        <f>_xll.qlIndexAddFixings($B$1,D68,E68/100,TRUE,E68)</f>
        <v>1</v>
      </c>
    </row>
    <row r="69" spans="4:6" x14ac:dyDescent="0.2">
      <c r="D69" s="3">
        <v>42247</v>
      </c>
      <c r="E69" s="5">
        <v>-3.3000000000000002E-2</v>
      </c>
      <c r="F69" s="5" t="b">
        <f>_xll.qlIndexAddFixings($B$1,D69,E69/100,TRUE,E69)</f>
        <v>1</v>
      </c>
    </row>
    <row r="70" spans="4:6" x14ac:dyDescent="0.2">
      <c r="D70" s="3">
        <v>42244</v>
      </c>
      <c r="E70" s="5">
        <v>-3.3000000000000002E-2</v>
      </c>
      <c r="F70" s="5" t="b">
        <f>_xll.qlIndexAddFixings($B$1,D70,E70/100,TRUE,E70)</f>
        <v>1</v>
      </c>
    </row>
    <row r="71" spans="4:6" x14ac:dyDescent="0.2">
      <c r="D71" s="3">
        <v>42243</v>
      </c>
      <c r="E71" s="5">
        <v>-3.3000000000000002E-2</v>
      </c>
      <c r="F71" s="5" t="b">
        <f>_xll.qlIndexAddFixings($B$1,D71,E71/100,TRUE,E71)</f>
        <v>1</v>
      </c>
    </row>
    <row r="72" spans="4:6" x14ac:dyDescent="0.2">
      <c r="D72" s="3">
        <v>42242</v>
      </c>
      <c r="E72" s="5">
        <v>-3.3000000000000002E-2</v>
      </c>
      <c r="F72" s="5" t="b">
        <f>_xll.qlIndexAddFixings($B$1,D72,E72/100,TRUE,E72)</f>
        <v>1</v>
      </c>
    </row>
    <row r="73" spans="4:6" x14ac:dyDescent="0.2">
      <c r="D73" s="3">
        <v>42241</v>
      </c>
      <c r="E73" s="5">
        <v>-3.3000000000000002E-2</v>
      </c>
      <c r="F73" s="5" t="b">
        <f>_xll.qlIndexAddFixings($B$1,D73,E73/100,TRUE,E73)</f>
        <v>1</v>
      </c>
    </row>
    <row r="74" spans="4:6" x14ac:dyDescent="0.2">
      <c r="D74" s="3">
        <v>42240</v>
      </c>
      <c r="E74" s="5">
        <v>-3.2000000000000001E-2</v>
      </c>
      <c r="F74" s="5" t="b">
        <f>_xll.qlIndexAddFixings($B$1,D74,E74/100,TRUE,E74)</f>
        <v>1</v>
      </c>
    </row>
    <row r="75" spans="4:6" x14ac:dyDescent="0.2">
      <c r="D75" s="3">
        <v>42237</v>
      </c>
      <c r="E75" s="5">
        <v>-3.1E-2</v>
      </c>
      <c r="F75" s="5" t="b">
        <f>_xll.qlIndexAddFixings($B$1,D75,E75/100,TRUE,E75)</f>
        <v>1</v>
      </c>
    </row>
    <row r="76" spans="4:6" x14ac:dyDescent="0.2">
      <c r="D76" s="3">
        <v>42236</v>
      </c>
      <c r="E76" s="5">
        <v>-0.03</v>
      </c>
      <c r="F76" s="5" t="b">
        <f>_xll.qlIndexAddFixings($B$1,D76,E76/100,TRUE,E76)</f>
        <v>1</v>
      </c>
    </row>
    <row r="77" spans="4:6" x14ac:dyDescent="0.2">
      <c r="D77" s="3">
        <v>42235</v>
      </c>
      <c r="E77" s="5">
        <v>-2.9000000000000001E-2</v>
      </c>
      <c r="F77" s="5" t="b">
        <f>_xll.qlIndexAddFixings($B$1,D77,E77/100,TRUE,E77)</f>
        <v>1</v>
      </c>
    </row>
    <row r="78" spans="4:6" x14ac:dyDescent="0.2">
      <c r="D78" s="3">
        <v>42234</v>
      </c>
      <c r="E78" s="5">
        <v>-2.8000000000000001E-2</v>
      </c>
      <c r="F78" s="5" t="b">
        <f>_xll.qlIndexAddFixings($B$1,D78,E78/100,TRUE,E78)</f>
        <v>1</v>
      </c>
    </row>
    <row r="79" spans="4:6" x14ac:dyDescent="0.2">
      <c r="D79" s="3">
        <v>42233</v>
      </c>
      <c r="E79" s="5">
        <v>-2.7E-2</v>
      </c>
      <c r="F79" s="5" t="b">
        <f>_xll.qlIndexAddFixings($B$1,D79,E79/100,TRUE,E79)</f>
        <v>1</v>
      </c>
    </row>
    <row r="80" spans="4:6" x14ac:dyDescent="0.2">
      <c r="D80" s="3">
        <v>42230</v>
      </c>
      <c r="E80" s="5">
        <v>-2.5000000000000001E-2</v>
      </c>
      <c r="F80" s="5" t="b">
        <f>_xll.qlIndexAddFixings($B$1,D80,E80/100,TRUE,E80)</f>
        <v>1</v>
      </c>
    </row>
    <row r="81" spans="4:6" x14ac:dyDescent="0.2">
      <c r="D81" s="3">
        <v>42229</v>
      </c>
      <c r="E81" s="5">
        <v>-2.4E-2</v>
      </c>
      <c r="F81" s="5" t="b">
        <f>_xll.qlIndexAddFixings($B$1,D81,E81/100,TRUE,E81)</f>
        <v>1</v>
      </c>
    </row>
    <row r="82" spans="4:6" x14ac:dyDescent="0.2">
      <c r="D82" s="3">
        <v>42228</v>
      </c>
      <c r="E82" s="5">
        <v>-2.4E-2</v>
      </c>
      <c r="F82" s="5" t="b">
        <f>_xll.qlIndexAddFixings($B$1,D82,E82/100,TRUE,E82)</f>
        <v>1</v>
      </c>
    </row>
    <row r="83" spans="4:6" x14ac:dyDescent="0.2">
      <c r="D83" s="3">
        <v>42227</v>
      </c>
      <c r="E83" s="5">
        <v>-2.4E-2</v>
      </c>
      <c r="F83" s="5" t="b">
        <f>_xll.qlIndexAddFixings($B$1,D83,E83/100,TRUE,E83)</f>
        <v>1</v>
      </c>
    </row>
    <row r="84" spans="4:6" x14ac:dyDescent="0.2">
      <c r="D84" s="3">
        <v>42226</v>
      </c>
      <c r="E84" s="5">
        <v>-2.4E-2</v>
      </c>
      <c r="F84" s="5" t="b">
        <f>_xll.qlIndexAddFixings($B$1,D84,E84/100,TRUE,E84)</f>
        <v>1</v>
      </c>
    </row>
    <row r="85" spans="4:6" x14ac:dyDescent="0.2">
      <c r="D85" s="3">
        <v>42223</v>
      </c>
      <c r="E85" s="5">
        <v>-2.4E-2</v>
      </c>
      <c r="F85" s="5" t="b">
        <f>_xll.qlIndexAddFixings($B$1,D85,E85/100,TRUE,E85)</f>
        <v>1</v>
      </c>
    </row>
    <row r="86" spans="4:6" x14ac:dyDescent="0.2">
      <c r="D86" s="3">
        <v>42222</v>
      </c>
      <c r="E86" s="5">
        <v>-2.4E-2</v>
      </c>
      <c r="F86" s="5" t="b">
        <f>_xll.qlIndexAddFixings($B$1,D86,E86/100,TRUE,E86)</f>
        <v>1</v>
      </c>
    </row>
    <row r="87" spans="4:6" x14ac:dyDescent="0.2">
      <c r="D87" s="3">
        <v>42221</v>
      </c>
      <c r="E87" s="5">
        <v>-2.4E-2</v>
      </c>
      <c r="F87" s="5" t="b">
        <f>_xll.qlIndexAddFixings($B$1,D87,E87/100,TRUE,E87)</f>
        <v>1</v>
      </c>
    </row>
    <row r="88" spans="4:6" x14ac:dyDescent="0.2">
      <c r="D88" s="3">
        <v>42220</v>
      </c>
      <c r="E88" s="5">
        <v>-2.3E-2</v>
      </c>
      <c r="F88" s="5" t="b">
        <f>_xll.qlIndexAddFixings($B$1,D88,E88/100,TRUE,E88)</f>
        <v>1</v>
      </c>
    </row>
    <row r="89" spans="4:6" x14ac:dyDescent="0.2">
      <c r="D89" s="3">
        <v>42219</v>
      </c>
      <c r="E89" s="5">
        <v>-2.3E-2</v>
      </c>
      <c r="F89" s="5" t="b">
        <f>_xll.qlIndexAddFixings($B$1,D89,E89/100,TRUE,E89)</f>
        <v>1</v>
      </c>
    </row>
    <row r="90" spans="4:6" x14ac:dyDescent="0.2">
      <c r="D90" s="3">
        <v>42216</v>
      </c>
      <c r="E90" s="5">
        <v>-2.3E-2</v>
      </c>
      <c r="F90" s="5" t="b">
        <f>_xll.qlIndexAddFixings($B$1,D90,E90/100,TRUE,E90)</f>
        <v>1</v>
      </c>
    </row>
    <row r="91" spans="4:6" x14ac:dyDescent="0.2">
      <c r="D91" s="3">
        <v>42215</v>
      </c>
      <c r="E91" s="5">
        <v>-2.3E-2</v>
      </c>
      <c r="F91" s="5" t="b">
        <f>_xll.qlIndexAddFixings($B$1,D91,E91/100,TRUE,E91)</f>
        <v>1</v>
      </c>
    </row>
    <row r="92" spans="4:6" x14ac:dyDescent="0.2">
      <c r="D92" s="3">
        <v>42214</v>
      </c>
      <c r="E92" s="5">
        <v>-2.1999999999999999E-2</v>
      </c>
      <c r="F92" s="5" t="b">
        <f>_xll.qlIndexAddFixings($B$1,D92,E92/100,TRUE,E92)</f>
        <v>1</v>
      </c>
    </row>
    <row r="93" spans="4:6" x14ac:dyDescent="0.2">
      <c r="D93" s="3">
        <v>42213</v>
      </c>
      <c r="E93" s="5">
        <v>-2.1000000000000001E-2</v>
      </c>
      <c r="F93" s="5" t="b">
        <f>_xll.qlIndexAddFixings($B$1,D93,E93/100,TRUE,E93)</f>
        <v>1</v>
      </c>
    </row>
    <row r="94" spans="4:6" x14ac:dyDescent="0.2">
      <c r="D94" s="3">
        <v>42212</v>
      </c>
      <c r="E94" s="5">
        <v>-0.02</v>
      </c>
      <c r="F94" s="5" t="b">
        <f>_xll.qlIndexAddFixings($B$1,D94,E94/100,TRUE,E94)</f>
        <v>1</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35"/>
      <c r="E260" s="335"/>
      <c r="F260" s="33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274" bestFit="1" customWidth="1"/>
    <col min="2" max="2" width="22.42578125" style="274" customWidth="1"/>
    <col min="3" max="3" width="9.140625" style="274"/>
    <col min="4" max="4" width="19.28515625" style="334" bestFit="1" customWidth="1"/>
    <col min="5" max="5" width="12" style="334" bestFit="1" customWidth="1"/>
    <col min="6" max="6" width="9.140625" style="334"/>
    <col min="7" max="16384" width="9.140625" style="274"/>
  </cols>
  <sheetData>
    <row r="1" spans="1:6" x14ac:dyDescent="0.2">
      <c r="A1" s="165" t="s">
        <v>141</v>
      </c>
      <c r="B1" s="166" t="s">
        <v>142</v>
      </c>
      <c r="D1" s="274"/>
      <c r="E1" s="274"/>
      <c r="F1" s="274"/>
    </row>
    <row r="2" spans="1:6" x14ac:dyDescent="0.2">
      <c r="A2" s="165" t="s">
        <v>129</v>
      </c>
      <c r="B2" s="167">
        <f>_xll.qlCalendarAdvance("TARGET",B3,"-7M","f",FALSE,Trigger)</f>
        <v>42121</v>
      </c>
      <c r="D2" s="9" t="str">
        <f>_xll.RHistory("EURIBOR6MD=",B6:B7,B4,,"CH:In;Fd TSREPEAT:N SORT:"&amp;B5,D3)</f>
        <v>Updated at 18:27:55</v>
      </c>
      <c r="E2" s="9"/>
      <c r="F2" s="274"/>
    </row>
    <row r="3" spans="1:6" x14ac:dyDescent="0.2">
      <c r="A3" s="165" t="s">
        <v>130</v>
      </c>
      <c r="B3" s="166">
        <f>_xll.qlSettingsEvaluationDate(Trigger)</f>
        <v>42335</v>
      </c>
      <c r="D3" s="7" t="s">
        <v>143</v>
      </c>
      <c r="E3" s="7" t="s">
        <v>143</v>
      </c>
      <c r="F3" s="274"/>
    </row>
    <row r="4" spans="1:6" ht="24" customHeight="1" x14ac:dyDescent="0.2">
      <c r="A4" s="165" t="s">
        <v>131</v>
      </c>
      <c r="B4" s="168" t="str">
        <f>"START:"&amp;B2&amp; " END:"&amp;B3&amp;" INTERVAL:1D"</f>
        <v>START:42121 END:42335 INTERVAL:1D</v>
      </c>
      <c r="D4" s="8" t="s">
        <v>137</v>
      </c>
      <c r="E4" s="8" t="s">
        <v>138</v>
      </c>
      <c r="F4" s="10" t="s">
        <v>121</v>
      </c>
    </row>
    <row r="5" spans="1:6" x14ac:dyDescent="0.2">
      <c r="A5" s="165" t="s">
        <v>132</v>
      </c>
      <c r="B5" s="166" t="s">
        <v>133</v>
      </c>
      <c r="D5" s="2">
        <v>42335</v>
      </c>
      <c r="E5" s="4">
        <v>-0.04</v>
      </c>
      <c r="F5" s="4" t="b">
        <f>_xll.qlIndexAddFixings($B$1,D5,E5/100,TRUE,E5)</f>
        <v>1</v>
      </c>
    </row>
    <row r="6" spans="1:6" x14ac:dyDescent="0.2">
      <c r="A6" s="169" t="s">
        <v>139</v>
      </c>
      <c r="B6" s="170" t="s">
        <v>134</v>
      </c>
      <c r="D6" s="3">
        <v>42334</v>
      </c>
      <c r="E6" s="5">
        <v>-3.9E-2</v>
      </c>
      <c r="F6" s="5" t="b">
        <f>_xll.qlIndexAddFixings($B$1,D6,E6/100,TRUE,E6)</f>
        <v>1</v>
      </c>
    </row>
    <row r="7" spans="1:6" x14ac:dyDescent="0.2">
      <c r="A7" s="171"/>
      <c r="B7" s="172" t="s">
        <v>135</v>
      </c>
      <c r="D7" s="3">
        <v>42333</v>
      </c>
      <c r="E7" s="5">
        <v>-3.1E-2</v>
      </c>
      <c r="F7" s="5" t="b">
        <f>_xll.qlIndexAddFixings($B$1,D7,E7/100,TRUE,E7)</f>
        <v>1</v>
      </c>
    </row>
    <row r="8" spans="1:6" x14ac:dyDescent="0.2">
      <c r="D8" s="3">
        <v>42332</v>
      </c>
      <c r="E8" s="5">
        <v>-3.3000000000000002E-2</v>
      </c>
      <c r="F8" s="5" t="b">
        <f>_xll.qlIndexAddFixings($B$1,D8,E8/100,TRUE,E8)</f>
        <v>1</v>
      </c>
    </row>
    <row r="9" spans="1:6" x14ac:dyDescent="0.2">
      <c r="D9" s="3">
        <v>42331</v>
      </c>
      <c r="E9" s="5">
        <v>-0.03</v>
      </c>
      <c r="F9" s="5" t="b">
        <f>_xll.qlIndexAddFixings($B$1,D9,E9/100,TRUE,E9)</f>
        <v>1</v>
      </c>
    </row>
    <row r="10" spans="1:6" x14ac:dyDescent="0.2">
      <c r="D10" s="3">
        <v>42328</v>
      </c>
      <c r="E10" s="5">
        <v>-2.4E-2</v>
      </c>
      <c r="F10" s="5" t="b">
        <f>_xll.qlIndexAddFixings($B$1,D10,E10/100,TRUE,E10)</f>
        <v>1</v>
      </c>
    </row>
    <row r="11" spans="1:6" x14ac:dyDescent="0.2">
      <c r="D11" s="3">
        <v>42327</v>
      </c>
      <c r="E11" s="5">
        <v>-1.9E-2</v>
      </c>
      <c r="F11" s="5" t="b">
        <f>_xll.qlIndexAddFixings($B$1,D11,E11/100,TRUE,E11)</f>
        <v>1</v>
      </c>
    </row>
    <row r="12" spans="1:6" x14ac:dyDescent="0.2">
      <c r="D12" s="3">
        <v>42326</v>
      </c>
      <c r="E12" s="5">
        <v>-1.4999999999999999E-2</v>
      </c>
      <c r="F12" s="5" t="b">
        <f>_xll.qlIndexAddFixings($B$1,D12,E12/100,TRUE,E12)</f>
        <v>1</v>
      </c>
    </row>
    <row r="13" spans="1:6" x14ac:dyDescent="0.2">
      <c r="D13" s="3">
        <v>42325</v>
      </c>
      <c r="E13" s="5">
        <v>-1.4999999999999999E-2</v>
      </c>
      <c r="F13" s="5" t="b">
        <f>_xll.qlIndexAddFixings($B$1,D13,E13/100,TRUE,E13)</f>
        <v>1</v>
      </c>
    </row>
    <row r="14" spans="1:6" x14ac:dyDescent="0.2">
      <c r="D14" s="3">
        <v>42324</v>
      </c>
      <c r="E14" s="5">
        <v>-1.2999999999999999E-2</v>
      </c>
      <c r="F14" s="5" t="b">
        <f>_xll.qlIndexAddFixings($B$1,D14,E14/100,TRUE,E14)</f>
        <v>1</v>
      </c>
    </row>
    <row r="15" spans="1:6" x14ac:dyDescent="0.2">
      <c r="D15" s="3">
        <v>42321</v>
      </c>
      <c r="E15" s="5">
        <v>-1.0999999999999999E-2</v>
      </c>
      <c r="F15" s="5" t="b">
        <f>_xll.qlIndexAddFixings($B$1,D15,E15/100,TRUE,E15)</f>
        <v>1</v>
      </c>
    </row>
    <row r="16" spans="1:6" x14ac:dyDescent="0.2">
      <c r="D16" s="3">
        <v>42320</v>
      </c>
      <c r="E16" s="5">
        <v>-1.0999999999999999E-2</v>
      </c>
      <c r="F16" s="5" t="b">
        <f>_xll.qlIndexAddFixings($B$1,D16,E16/100,TRUE,E16)</f>
        <v>1</v>
      </c>
    </row>
    <row r="17" spans="4:6" x14ac:dyDescent="0.2">
      <c r="D17" s="3">
        <v>42319</v>
      </c>
      <c r="E17" s="5">
        <v>-6.0000000000000001E-3</v>
      </c>
      <c r="F17" s="5" t="b">
        <f>_xll.qlIndexAddFixings($B$1,D17,E17/100,TRUE,E17)</f>
        <v>1</v>
      </c>
    </row>
    <row r="18" spans="4:6" x14ac:dyDescent="0.2">
      <c r="D18" s="3">
        <v>42318</v>
      </c>
      <c r="E18" s="5">
        <v>-4.0000000000000001E-3</v>
      </c>
      <c r="F18" s="5" t="b">
        <f>_xll.qlIndexAddFixings($B$1,D18,E18/100,TRUE,E18)</f>
        <v>1</v>
      </c>
    </row>
    <row r="19" spans="4:6" x14ac:dyDescent="0.2">
      <c r="D19" s="3">
        <v>42317</v>
      </c>
      <c r="E19" s="5">
        <v>1E-3</v>
      </c>
      <c r="F19" s="5" t="b">
        <f>_xll.qlIndexAddFixings($B$1,D19,E19/100,TRUE,E19)</f>
        <v>1</v>
      </c>
    </row>
    <row r="20" spans="4:6" x14ac:dyDescent="0.2">
      <c r="D20" s="3">
        <v>42314</v>
      </c>
      <c r="E20" s="5">
        <v>-2E-3</v>
      </c>
      <c r="F20" s="5" t="b">
        <f>_xll.qlIndexAddFixings($B$1,D20,E20/100,TRUE,E20)</f>
        <v>1</v>
      </c>
    </row>
    <row r="21" spans="4:6" x14ac:dyDescent="0.2">
      <c r="D21" s="3">
        <v>42313</v>
      </c>
      <c r="E21" s="5">
        <v>1E-3</v>
      </c>
      <c r="F21" s="5" t="b">
        <f>_xll.qlIndexAddFixings($B$1,D21,E21/100,TRUE,E21)</f>
        <v>1</v>
      </c>
    </row>
    <row r="22" spans="4:6" x14ac:dyDescent="0.2">
      <c r="D22" s="3">
        <v>42312</v>
      </c>
      <c r="E22" s="5">
        <v>0</v>
      </c>
      <c r="F22" s="5" t="b">
        <f>_xll.qlIndexAddFixings($B$1,D22,E22/100,TRUE,E22)</f>
        <v>1</v>
      </c>
    </row>
    <row r="23" spans="4:6" x14ac:dyDescent="0.2">
      <c r="D23" s="3">
        <v>42311</v>
      </c>
      <c r="E23" s="5">
        <v>3.0000000000000001E-3</v>
      </c>
      <c r="F23" s="5" t="b">
        <f>_xll.qlIndexAddFixings($B$1,D23,E23/100,TRUE,E23)</f>
        <v>1</v>
      </c>
    </row>
    <row r="24" spans="4:6" x14ac:dyDescent="0.2">
      <c r="D24" s="3">
        <v>42310</v>
      </c>
      <c r="E24" s="5">
        <v>7.0000000000000001E-3</v>
      </c>
      <c r="F24" s="5" t="b">
        <f>_xll.qlIndexAddFixings($B$1,D24,E24/100,TRUE,E24)</f>
        <v>1</v>
      </c>
    </row>
    <row r="25" spans="4:6" x14ac:dyDescent="0.2">
      <c r="D25" s="3">
        <v>42307</v>
      </c>
      <c r="E25" s="5">
        <v>6.0000000000000001E-3</v>
      </c>
      <c r="F25" s="5" t="b">
        <f>_xll.qlIndexAddFixings($B$1,D25,E25/100,TRUE,E25)</f>
        <v>1</v>
      </c>
    </row>
    <row r="26" spans="4:6" x14ac:dyDescent="0.2">
      <c r="D26" s="3">
        <v>42306</v>
      </c>
      <c r="E26" s="5">
        <v>4.0000000000000001E-3</v>
      </c>
      <c r="F26" s="5" t="b">
        <f>_xll.qlIndexAddFixings($B$1,D26,E26/100,TRUE,E26)</f>
        <v>1</v>
      </c>
    </row>
    <row r="27" spans="4:6" x14ac:dyDescent="0.2">
      <c r="D27" s="3">
        <v>42305</v>
      </c>
      <c r="E27" s="5">
        <v>6.0000000000000001E-3</v>
      </c>
      <c r="F27" s="5" t="b">
        <f>_xll.qlIndexAddFixings($B$1,D27,E27/100,TRUE,E27)</f>
        <v>1</v>
      </c>
    </row>
    <row r="28" spans="4:6" x14ac:dyDescent="0.2">
      <c r="D28" s="3">
        <v>42304</v>
      </c>
      <c r="E28" s="5">
        <v>8.0000000000000002E-3</v>
      </c>
      <c r="F28" s="5" t="b">
        <f>_xll.qlIndexAddFixings($B$1,D28,E28/100,TRUE,E28)</f>
        <v>1</v>
      </c>
    </row>
    <row r="29" spans="4:6" x14ac:dyDescent="0.2">
      <c r="D29" s="3">
        <v>42303</v>
      </c>
      <c r="E29" s="5">
        <v>8.0000000000000002E-3</v>
      </c>
      <c r="F29" s="5" t="b">
        <f>_xll.qlIndexAddFixings($B$1,D29,E29/100,TRUE,E29)</f>
        <v>1</v>
      </c>
    </row>
    <row r="30" spans="4:6" x14ac:dyDescent="0.2">
      <c r="D30" s="3">
        <v>42300</v>
      </c>
      <c r="E30" s="5">
        <v>0.01</v>
      </c>
      <c r="F30" s="5" t="b">
        <f>_xll.qlIndexAddFixings($B$1,D30,E30/100,TRUE,E30)</f>
        <v>1</v>
      </c>
    </row>
    <row r="31" spans="4:6" x14ac:dyDescent="0.2">
      <c r="D31" s="3">
        <v>42299</v>
      </c>
      <c r="E31" s="5">
        <v>1.9E-2</v>
      </c>
      <c r="F31" s="5" t="b">
        <f>_xll.qlIndexAddFixings($B$1,D31,E31/100,TRUE,E31)</f>
        <v>1</v>
      </c>
    </row>
    <row r="32" spans="4:6" x14ac:dyDescent="0.2">
      <c r="D32" s="3">
        <v>42298</v>
      </c>
      <c r="E32" s="5">
        <v>1.9E-2</v>
      </c>
      <c r="F32" s="5" t="b">
        <f>_xll.qlIndexAddFixings($B$1,D32,E32/100,TRUE,E32)</f>
        <v>1</v>
      </c>
    </row>
    <row r="33" spans="4:6" x14ac:dyDescent="0.2">
      <c r="D33" s="3">
        <v>42297</v>
      </c>
      <c r="E33" s="5">
        <v>1.7999999999999999E-2</v>
      </c>
      <c r="F33" s="5" t="b">
        <f>_xll.qlIndexAddFixings($B$1,D33,E33/100,TRUE,E33)</f>
        <v>1</v>
      </c>
    </row>
    <row r="34" spans="4:6" x14ac:dyDescent="0.2">
      <c r="D34" s="3">
        <v>42296</v>
      </c>
      <c r="E34" s="5">
        <v>1.9E-2</v>
      </c>
      <c r="F34" s="5" t="b">
        <f>_xll.qlIndexAddFixings($B$1,D34,E34/100,TRUE,E34)</f>
        <v>1</v>
      </c>
    </row>
    <row r="35" spans="4:6" x14ac:dyDescent="0.2">
      <c r="D35" s="3">
        <v>42293</v>
      </c>
      <c r="E35" s="5">
        <v>2.1000000000000001E-2</v>
      </c>
      <c r="F35" s="5" t="b">
        <f>_xll.qlIndexAddFixings($B$1,D35,E35/100,TRUE,E35)</f>
        <v>1</v>
      </c>
    </row>
    <row r="36" spans="4:6" x14ac:dyDescent="0.2">
      <c r="D36" s="3">
        <v>42292</v>
      </c>
      <c r="E36" s="5">
        <v>2.4E-2</v>
      </c>
      <c r="F36" s="5" t="b">
        <f>_xll.qlIndexAddFixings($B$1,D36,E36/100,TRUE,E36)</f>
        <v>1</v>
      </c>
    </row>
    <row r="37" spans="4:6" x14ac:dyDescent="0.2">
      <c r="D37" s="3">
        <v>42291</v>
      </c>
      <c r="E37" s="5">
        <v>2.7E-2</v>
      </c>
      <c r="F37" s="5" t="b">
        <f>_xll.qlIndexAddFixings($B$1,D37,E37/100,TRUE,E37)</f>
        <v>1</v>
      </c>
    </row>
    <row r="38" spans="4:6" x14ac:dyDescent="0.2">
      <c r="D38" s="3">
        <v>42290</v>
      </c>
      <c r="E38" s="5">
        <v>2.5999999999999999E-2</v>
      </c>
      <c r="F38" s="5" t="b">
        <f>_xll.qlIndexAddFixings($B$1,D38,E38/100,TRUE,E38)</f>
        <v>1</v>
      </c>
    </row>
    <row r="39" spans="4:6" x14ac:dyDescent="0.2">
      <c r="D39" s="3">
        <v>42289</v>
      </c>
      <c r="E39" s="5">
        <v>2.7E-2</v>
      </c>
      <c r="F39" s="5" t="b">
        <f>_xll.qlIndexAddFixings($B$1,D39,E39/100,TRUE,E39)</f>
        <v>1</v>
      </c>
    </row>
    <row r="40" spans="4:6" x14ac:dyDescent="0.2">
      <c r="D40" s="3">
        <v>42286</v>
      </c>
      <c r="E40" s="5">
        <v>2.8000000000000001E-2</v>
      </c>
      <c r="F40" s="5" t="b">
        <f>_xll.qlIndexAddFixings($B$1,D40,E40/100,TRUE,E40)</f>
        <v>1</v>
      </c>
    </row>
    <row r="41" spans="4:6" x14ac:dyDescent="0.2">
      <c r="D41" s="3">
        <v>42285</v>
      </c>
      <c r="E41" s="5">
        <v>2.8000000000000001E-2</v>
      </c>
      <c r="F41" s="5" t="b">
        <f>_xll.qlIndexAddFixings($B$1,D41,E41/100,TRUE,E41)</f>
        <v>1</v>
      </c>
    </row>
    <row r="42" spans="4:6" x14ac:dyDescent="0.2">
      <c r="D42" s="3">
        <v>42284</v>
      </c>
      <c r="E42" s="5">
        <v>2.8000000000000001E-2</v>
      </c>
      <c r="F42" s="5" t="b">
        <f>_xll.qlIndexAddFixings($B$1,D42,E42/100,TRUE,E42)</f>
        <v>1</v>
      </c>
    </row>
    <row r="43" spans="4:6" x14ac:dyDescent="0.2">
      <c r="D43" s="3">
        <v>42283</v>
      </c>
      <c r="E43" s="5">
        <v>2.7E-2</v>
      </c>
      <c r="F43" s="5" t="b">
        <f>_xll.qlIndexAddFixings($B$1,D43,E43/100,TRUE,E43)</f>
        <v>1</v>
      </c>
    </row>
    <row r="44" spans="4:6" x14ac:dyDescent="0.2">
      <c r="D44" s="3">
        <v>42282</v>
      </c>
      <c r="E44" s="5">
        <v>2.7E-2</v>
      </c>
      <c r="F44" s="5" t="b">
        <f>_xll.qlIndexAddFixings($B$1,D44,E44/100,TRUE,E44)</f>
        <v>1</v>
      </c>
    </row>
    <row r="45" spans="4:6" x14ac:dyDescent="0.2">
      <c r="D45" s="3">
        <v>42279</v>
      </c>
      <c r="E45" s="5">
        <v>2.5999999999999999E-2</v>
      </c>
      <c r="F45" s="5" t="b">
        <f>_xll.qlIndexAddFixings($B$1,D45,E45/100,TRUE,E45)</f>
        <v>1</v>
      </c>
    </row>
    <row r="46" spans="4:6" x14ac:dyDescent="0.2">
      <c r="D46" s="3">
        <v>42278</v>
      </c>
      <c r="E46" s="5">
        <v>2.7E-2</v>
      </c>
      <c r="F46" s="5" t="b">
        <f>_xll.qlIndexAddFixings($B$1,D46,E46/100,TRUE,E46)</f>
        <v>1</v>
      </c>
    </row>
    <row r="47" spans="4:6" x14ac:dyDescent="0.2">
      <c r="D47" s="3">
        <v>42277</v>
      </c>
      <c r="E47" s="5">
        <v>2.9000000000000001E-2</v>
      </c>
      <c r="F47" s="5" t="b">
        <f>_xll.qlIndexAddFixings($B$1,D47,E47/100,TRUE,E47)</f>
        <v>1</v>
      </c>
    </row>
    <row r="48" spans="4:6" x14ac:dyDescent="0.2">
      <c r="D48" s="3">
        <v>42276</v>
      </c>
      <c r="E48" s="5">
        <v>2.9000000000000001E-2</v>
      </c>
      <c r="F48" s="5" t="b">
        <f>_xll.qlIndexAddFixings($B$1,D48,E48/100,TRUE,E48)</f>
        <v>1</v>
      </c>
    </row>
    <row r="49" spans="4:6" x14ac:dyDescent="0.2">
      <c r="D49" s="3">
        <v>42275</v>
      </c>
      <c r="E49" s="5">
        <v>2.9000000000000001E-2</v>
      </c>
      <c r="F49" s="5" t="b">
        <f>_xll.qlIndexAddFixings($B$1,D49,E49/100,TRUE,E49)</f>
        <v>1</v>
      </c>
    </row>
    <row r="50" spans="4:6" x14ac:dyDescent="0.2">
      <c r="D50" s="3">
        <v>42272</v>
      </c>
      <c r="E50" s="5">
        <v>0.03</v>
      </c>
      <c r="F50" s="5" t="b">
        <f>_xll.qlIndexAddFixings($B$1,D50,E50/100,TRUE,E50)</f>
        <v>1</v>
      </c>
    </row>
    <row r="51" spans="4:6" x14ac:dyDescent="0.2">
      <c r="D51" s="3">
        <v>42271</v>
      </c>
      <c r="E51" s="5">
        <v>3.2000000000000001E-2</v>
      </c>
      <c r="F51" s="5" t="b">
        <f>_xll.qlIndexAddFixings($B$1,D51,E51/100,TRUE,E51)</f>
        <v>1</v>
      </c>
    </row>
    <row r="52" spans="4:6" x14ac:dyDescent="0.2">
      <c r="D52" s="3">
        <v>42270</v>
      </c>
      <c r="E52" s="5">
        <v>3.3000000000000002E-2</v>
      </c>
      <c r="F52" s="5" t="b">
        <f>_xll.qlIndexAddFixings($B$1,D52,E52/100,TRUE,E52)</f>
        <v>1</v>
      </c>
    </row>
    <row r="53" spans="4:6" x14ac:dyDescent="0.2">
      <c r="D53" s="3">
        <v>42269</v>
      </c>
      <c r="E53" s="5">
        <v>3.4000000000000002E-2</v>
      </c>
      <c r="F53" s="5" t="b">
        <f>_xll.qlIndexAddFixings($B$1,D53,E53/100,TRUE,E53)</f>
        <v>1</v>
      </c>
    </row>
    <row r="54" spans="4:6" x14ac:dyDescent="0.2">
      <c r="D54" s="3">
        <v>42268</v>
      </c>
      <c r="E54" s="5">
        <v>3.5999999999999997E-2</v>
      </c>
      <c r="F54" s="5" t="b">
        <f>_xll.qlIndexAddFixings($B$1,D54,E54/100,TRUE,E54)</f>
        <v>1</v>
      </c>
    </row>
    <row r="55" spans="4:6" x14ac:dyDescent="0.2">
      <c r="D55" s="3">
        <v>42265</v>
      </c>
      <c r="E55" s="5">
        <v>3.5999999999999997E-2</v>
      </c>
      <c r="F55" s="5" t="b">
        <f>_xll.qlIndexAddFixings($B$1,D55,E55/100,TRUE,E55)</f>
        <v>1</v>
      </c>
    </row>
    <row r="56" spans="4:6" x14ac:dyDescent="0.2">
      <c r="D56" s="3">
        <v>42264</v>
      </c>
      <c r="E56" s="5">
        <v>3.5999999999999997E-2</v>
      </c>
      <c r="F56" s="5" t="b">
        <f>_xll.qlIndexAddFixings($B$1,D56,E56/100,TRUE,E56)</f>
        <v>1</v>
      </c>
    </row>
    <row r="57" spans="4:6" x14ac:dyDescent="0.2">
      <c r="D57" s="3">
        <v>42263</v>
      </c>
      <c r="E57" s="5">
        <v>3.5999999999999997E-2</v>
      </c>
      <c r="F57" s="5" t="b">
        <f>_xll.qlIndexAddFixings($B$1,D57,E57/100,TRUE,E57)</f>
        <v>1</v>
      </c>
    </row>
    <row r="58" spans="4:6" x14ac:dyDescent="0.2">
      <c r="D58" s="3">
        <v>42262</v>
      </c>
      <c r="E58" s="5">
        <v>3.5999999999999997E-2</v>
      </c>
      <c r="F58" s="5" t="b">
        <f>_xll.qlIndexAddFixings($B$1,D58,E58/100,TRUE,E58)</f>
        <v>1</v>
      </c>
    </row>
    <row r="59" spans="4:6" x14ac:dyDescent="0.2">
      <c r="D59" s="3">
        <v>42261</v>
      </c>
      <c r="E59" s="5">
        <v>3.6999999999999998E-2</v>
      </c>
      <c r="F59" s="5" t="b">
        <f>_xll.qlIndexAddFixings($B$1,D59,E59/100,TRUE,E59)</f>
        <v>1</v>
      </c>
    </row>
    <row r="60" spans="4:6" x14ac:dyDescent="0.2">
      <c r="D60" s="3">
        <v>42258</v>
      </c>
      <c r="E60" s="5">
        <v>3.6999999999999998E-2</v>
      </c>
      <c r="F60" s="5" t="b">
        <f>_xll.qlIndexAddFixings($B$1,D60,E60/100,TRUE,E60)</f>
        <v>1</v>
      </c>
    </row>
    <row r="61" spans="4:6" x14ac:dyDescent="0.2">
      <c r="D61" s="3">
        <v>42257</v>
      </c>
      <c r="E61" s="5">
        <v>3.7999999999999999E-2</v>
      </c>
      <c r="F61" s="5" t="b">
        <f>_xll.qlIndexAddFixings($B$1,D61,E61/100,TRUE,E61)</f>
        <v>1</v>
      </c>
    </row>
    <row r="62" spans="4:6" x14ac:dyDescent="0.2">
      <c r="D62" s="3">
        <v>42256</v>
      </c>
      <c r="E62" s="5">
        <v>3.7999999999999999E-2</v>
      </c>
      <c r="F62" s="5" t="b">
        <f>_xll.qlIndexAddFixings($B$1,D62,E62/100,TRUE,E62)</f>
        <v>1</v>
      </c>
    </row>
    <row r="63" spans="4:6" x14ac:dyDescent="0.2">
      <c r="D63" s="3">
        <v>42255</v>
      </c>
      <c r="E63" s="5">
        <v>3.7999999999999999E-2</v>
      </c>
      <c r="F63" s="5" t="b">
        <f>_xll.qlIndexAddFixings($B$1,D63,E63/100,TRUE,E63)</f>
        <v>1</v>
      </c>
    </row>
    <row r="64" spans="4:6" x14ac:dyDescent="0.2">
      <c r="D64" s="3">
        <v>42254</v>
      </c>
      <c r="E64" s="5">
        <v>3.7999999999999999E-2</v>
      </c>
      <c r="F64" s="5" t="b">
        <f>_xll.qlIndexAddFixings($B$1,D64,E64/100,TRUE,E64)</f>
        <v>1</v>
      </c>
    </row>
    <row r="65" spans="4:6" x14ac:dyDescent="0.2">
      <c r="D65" s="3">
        <v>42251</v>
      </c>
      <c r="E65" s="5">
        <v>3.7999999999999999E-2</v>
      </c>
      <c r="F65" s="5" t="b">
        <f>_xll.qlIndexAddFixings($B$1,D65,E65/100,TRUE,E65)</f>
        <v>1</v>
      </c>
    </row>
    <row r="66" spans="4:6" x14ac:dyDescent="0.2">
      <c r="D66" s="3">
        <v>42250</v>
      </c>
      <c r="E66" s="5">
        <v>3.7999999999999999E-2</v>
      </c>
      <c r="F66" s="5" t="b">
        <f>_xll.qlIndexAddFixings($B$1,D66,E66/100,TRUE,E66)</f>
        <v>1</v>
      </c>
    </row>
    <row r="67" spans="4:6" x14ac:dyDescent="0.2">
      <c r="D67" s="3">
        <v>42249</v>
      </c>
      <c r="E67" s="5">
        <v>3.9E-2</v>
      </c>
      <c r="F67" s="5" t="b">
        <f>_xll.qlIndexAddFixings($B$1,D67,E67/100,TRUE,E67)</f>
        <v>1</v>
      </c>
    </row>
    <row r="68" spans="4:6" x14ac:dyDescent="0.2">
      <c r="D68" s="3">
        <v>42248</v>
      </c>
      <c r="E68" s="5">
        <v>3.9E-2</v>
      </c>
      <c r="F68" s="5" t="b">
        <f>_xll.qlIndexAddFixings($B$1,D68,E68/100,TRUE,E68)</f>
        <v>1</v>
      </c>
    </row>
    <row r="69" spans="4:6" x14ac:dyDescent="0.2">
      <c r="D69" s="3">
        <v>42247</v>
      </c>
      <c r="E69" s="5">
        <v>3.9E-2</v>
      </c>
      <c r="F69" s="5" t="b">
        <f>_xll.qlIndexAddFixings($B$1,D69,E69/100,TRUE,E69)</f>
        <v>1</v>
      </c>
    </row>
    <row r="70" spans="4:6" x14ac:dyDescent="0.2">
      <c r="D70" s="3">
        <v>42244</v>
      </c>
      <c r="E70" s="5">
        <v>0.04</v>
      </c>
      <c r="F70" s="5" t="b">
        <f>_xll.qlIndexAddFixings($B$1,D70,E70/100,TRUE,E70)</f>
        <v>1</v>
      </c>
    </row>
    <row r="71" spans="4:6" x14ac:dyDescent="0.2">
      <c r="D71" s="3">
        <v>42243</v>
      </c>
      <c r="E71" s="5">
        <v>3.9E-2</v>
      </c>
      <c r="F71" s="5" t="b">
        <f>_xll.qlIndexAddFixings($B$1,D71,E71/100,TRUE,E71)</f>
        <v>1</v>
      </c>
    </row>
    <row r="72" spans="4:6" x14ac:dyDescent="0.2">
      <c r="D72" s="3">
        <v>42242</v>
      </c>
      <c r="E72" s="5">
        <v>3.9E-2</v>
      </c>
      <c r="F72" s="5" t="b">
        <f>_xll.qlIndexAddFixings($B$1,D72,E72/100,TRUE,E72)</f>
        <v>1</v>
      </c>
    </row>
    <row r="73" spans="4:6" x14ac:dyDescent="0.2">
      <c r="D73" s="3">
        <v>42241</v>
      </c>
      <c r="E73" s="5">
        <v>4.1000000000000002E-2</v>
      </c>
      <c r="F73" s="5" t="b">
        <f>_xll.qlIndexAddFixings($B$1,D73,E73/100,TRUE,E73)</f>
        <v>1</v>
      </c>
    </row>
    <row r="74" spans="4:6" x14ac:dyDescent="0.2">
      <c r="D74" s="3">
        <v>42240</v>
      </c>
      <c r="E74" s="5">
        <v>4.1000000000000002E-2</v>
      </c>
      <c r="F74" s="5" t="b">
        <f>_xll.qlIndexAddFixings($B$1,D74,E74/100,TRUE,E74)</f>
        <v>1</v>
      </c>
    </row>
    <row r="75" spans="4:6" x14ac:dyDescent="0.2">
      <c r="D75" s="3">
        <v>42237</v>
      </c>
      <c r="E75" s="5">
        <v>4.2000000000000003E-2</v>
      </c>
      <c r="F75" s="5" t="b">
        <f>_xll.qlIndexAddFixings($B$1,D75,E75/100,TRUE,E75)</f>
        <v>1</v>
      </c>
    </row>
    <row r="76" spans="4:6" x14ac:dyDescent="0.2">
      <c r="D76" s="3">
        <v>42236</v>
      </c>
      <c r="E76" s="5">
        <v>4.2000000000000003E-2</v>
      </c>
      <c r="F76" s="5" t="b">
        <f>_xll.qlIndexAddFixings($B$1,D76,E76/100,TRUE,E76)</f>
        <v>1</v>
      </c>
    </row>
    <row r="77" spans="4:6" x14ac:dyDescent="0.2">
      <c r="D77" s="3">
        <v>42235</v>
      </c>
      <c r="E77" s="5">
        <v>4.2000000000000003E-2</v>
      </c>
      <c r="F77" s="5" t="b">
        <f>_xll.qlIndexAddFixings($B$1,D77,E77/100,TRUE,E77)</f>
        <v>1</v>
      </c>
    </row>
    <row r="78" spans="4:6" x14ac:dyDescent="0.2">
      <c r="D78" s="3">
        <v>42234</v>
      </c>
      <c r="E78" s="5">
        <v>4.2999999999999997E-2</v>
      </c>
      <c r="F78" s="5" t="b">
        <f>_xll.qlIndexAddFixings($B$1,D78,E78/100,TRUE,E78)</f>
        <v>1</v>
      </c>
    </row>
    <row r="79" spans="4:6" x14ac:dyDescent="0.2">
      <c r="D79" s="3">
        <v>42233</v>
      </c>
      <c r="E79" s="5">
        <v>4.3999999999999997E-2</v>
      </c>
      <c r="F79" s="5" t="b">
        <f>_xll.qlIndexAddFixings($B$1,D79,E79/100,TRUE,E79)</f>
        <v>1</v>
      </c>
    </row>
    <row r="80" spans="4:6" x14ac:dyDescent="0.2">
      <c r="D80" s="3">
        <v>42230</v>
      </c>
      <c r="E80" s="5">
        <v>4.5999999999999999E-2</v>
      </c>
      <c r="F80" s="5" t="b">
        <f>_xll.qlIndexAddFixings($B$1,D80,E80/100,TRUE,E80)</f>
        <v>1</v>
      </c>
    </row>
    <row r="81" spans="4:6" x14ac:dyDescent="0.2">
      <c r="D81" s="3">
        <v>42229</v>
      </c>
      <c r="E81" s="5">
        <v>4.5999999999999999E-2</v>
      </c>
      <c r="F81" s="5" t="b">
        <f>_xll.qlIndexAddFixings($B$1,D81,E81/100,TRUE,E81)</f>
        <v>1</v>
      </c>
    </row>
    <row r="82" spans="4:6" x14ac:dyDescent="0.2">
      <c r="D82" s="3">
        <v>42228</v>
      </c>
      <c r="E82" s="5">
        <v>4.5999999999999999E-2</v>
      </c>
      <c r="F82" s="5" t="b">
        <f>_xll.qlIndexAddFixings($B$1,D82,E82/100,TRUE,E82)</f>
        <v>1</v>
      </c>
    </row>
    <row r="83" spans="4:6" x14ac:dyDescent="0.2">
      <c r="D83" s="3">
        <v>42227</v>
      </c>
      <c r="E83" s="5">
        <v>4.5999999999999999E-2</v>
      </c>
      <c r="F83" s="5" t="b">
        <f>_xll.qlIndexAddFixings($B$1,D83,E83/100,TRUE,E83)</f>
        <v>1</v>
      </c>
    </row>
    <row r="84" spans="4:6" x14ac:dyDescent="0.2">
      <c r="D84" s="3">
        <v>42226</v>
      </c>
      <c r="E84" s="5">
        <v>4.8000000000000001E-2</v>
      </c>
      <c r="F84" s="5" t="b">
        <f>_xll.qlIndexAddFixings($B$1,D84,E84/100,TRUE,E84)</f>
        <v>1</v>
      </c>
    </row>
    <row r="85" spans="4:6" x14ac:dyDescent="0.2">
      <c r="D85" s="3">
        <v>42223</v>
      </c>
      <c r="E85" s="5">
        <v>4.5999999999999999E-2</v>
      </c>
      <c r="F85" s="5" t="b">
        <f>_xll.qlIndexAddFixings($B$1,D85,E85/100,TRUE,E85)</f>
        <v>1</v>
      </c>
    </row>
    <row r="86" spans="4:6" x14ac:dyDescent="0.2">
      <c r="D86" s="3">
        <v>42222</v>
      </c>
      <c r="E86" s="5">
        <v>4.7E-2</v>
      </c>
      <c r="F86" s="5" t="b">
        <f>_xll.qlIndexAddFixings($B$1,D86,E86/100,TRUE,E86)</f>
        <v>1</v>
      </c>
    </row>
    <row r="87" spans="4:6" x14ac:dyDescent="0.2">
      <c r="D87" s="3">
        <v>42221</v>
      </c>
      <c r="E87" s="5">
        <v>4.8000000000000001E-2</v>
      </c>
      <c r="F87" s="5" t="b">
        <f>_xll.qlIndexAddFixings($B$1,D87,E87/100,TRUE,E87)</f>
        <v>1</v>
      </c>
    </row>
    <row r="88" spans="4:6" x14ac:dyDescent="0.2">
      <c r="D88" s="3">
        <v>42220</v>
      </c>
      <c r="E88" s="5">
        <v>4.8000000000000001E-2</v>
      </c>
      <c r="F88" s="5" t="b">
        <f>_xll.qlIndexAddFixings($B$1,D88,E88/100,TRUE,E88)</f>
        <v>1</v>
      </c>
    </row>
    <row r="89" spans="4:6" x14ac:dyDescent="0.2">
      <c r="D89" s="3">
        <v>42219</v>
      </c>
      <c r="E89" s="5">
        <v>4.9000000000000002E-2</v>
      </c>
      <c r="F89" s="5" t="b">
        <f>_xll.qlIndexAddFixings($B$1,D89,E89/100,TRUE,E89)</f>
        <v>1</v>
      </c>
    </row>
    <row r="90" spans="4:6" x14ac:dyDescent="0.2">
      <c r="D90" s="3">
        <v>42216</v>
      </c>
      <c r="E90" s="5">
        <v>4.8000000000000001E-2</v>
      </c>
      <c r="F90" s="5" t="b">
        <f>_xll.qlIndexAddFixings($B$1,D90,E90/100,TRUE,E90)</f>
        <v>1</v>
      </c>
    </row>
    <row r="91" spans="4:6" x14ac:dyDescent="0.2">
      <c r="D91" s="3">
        <v>42215</v>
      </c>
      <c r="E91" s="5">
        <v>4.8000000000000001E-2</v>
      </c>
      <c r="F91" s="5" t="b">
        <f>_xll.qlIndexAddFixings($B$1,D91,E91/100,TRUE,E91)</f>
        <v>1</v>
      </c>
    </row>
    <row r="92" spans="4:6" x14ac:dyDescent="0.2">
      <c r="D92" s="3">
        <v>42214</v>
      </c>
      <c r="E92" s="5">
        <v>4.8000000000000001E-2</v>
      </c>
      <c r="F92" s="5" t="b">
        <f>_xll.qlIndexAddFixings($B$1,D92,E92/100,TRUE,E92)</f>
        <v>1</v>
      </c>
    </row>
    <row r="93" spans="4:6" x14ac:dyDescent="0.2">
      <c r="D93" s="3">
        <v>42213</v>
      </c>
      <c r="E93" s="5">
        <v>4.8000000000000001E-2</v>
      </c>
      <c r="F93" s="5" t="b">
        <f>_xll.qlIndexAddFixings($B$1,D93,E93/100,TRUE,E93)</f>
        <v>1</v>
      </c>
    </row>
    <row r="94" spans="4:6" x14ac:dyDescent="0.2">
      <c r="D94" s="3">
        <v>42212</v>
      </c>
      <c r="E94" s="5">
        <v>4.9000000000000002E-2</v>
      </c>
      <c r="F94" s="5" t="b">
        <f>_xll.qlIndexAddFixings($B$1,D94,E94/100,TRUE,E94)</f>
        <v>1</v>
      </c>
    </row>
    <row r="95" spans="4:6" x14ac:dyDescent="0.2">
      <c r="D95" s="3">
        <v>42209</v>
      </c>
      <c r="E95" s="5">
        <v>4.8000000000000001E-2</v>
      </c>
      <c r="F95" s="5" t="b">
        <f>_xll.qlIndexAddFixings($B$1,D95,E95/100,TRUE,E95)</f>
        <v>1</v>
      </c>
    </row>
    <row r="96" spans="4:6" x14ac:dyDescent="0.2">
      <c r="D96" s="3">
        <v>42208</v>
      </c>
      <c r="E96" s="5">
        <v>4.9000000000000002E-2</v>
      </c>
      <c r="F96" s="5" t="b">
        <f>_xll.qlIndexAddFixings($B$1,D96,E96/100,TRUE,E96)</f>
        <v>1</v>
      </c>
    </row>
    <row r="97" spans="4:6" x14ac:dyDescent="0.2">
      <c r="D97" s="3">
        <v>42207</v>
      </c>
      <c r="E97" s="5">
        <v>4.9000000000000002E-2</v>
      </c>
      <c r="F97" s="5" t="b">
        <f>_xll.qlIndexAddFixings($B$1,D97,E97/100,TRUE,E97)</f>
        <v>1</v>
      </c>
    </row>
    <row r="98" spans="4:6" x14ac:dyDescent="0.2">
      <c r="D98" s="3">
        <v>42206</v>
      </c>
      <c r="E98" s="5">
        <v>4.9000000000000002E-2</v>
      </c>
      <c r="F98" s="5" t="b">
        <f>_xll.qlIndexAddFixings($B$1,D98,E98/100,TRUE,E98)</f>
        <v>1</v>
      </c>
    </row>
    <row r="99" spans="4:6" x14ac:dyDescent="0.2">
      <c r="D99" s="3">
        <v>42205</v>
      </c>
      <c r="E99" s="5">
        <v>4.9000000000000002E-2</v>
      </c>
      <c r="F99" s="5" t="b">
        <f>_xll.qlIndexAddFixings($B$1,D99,E99/100,TRUE,E99)</f>
        <v>1</v>
      </c>
    </row>
    <row r="100" spans="4:6" x14ac:dyDescent="0.2">
      <c r="D100" s="3">
        <v>42202</v>
      </c>
      <c r="E100" s="5">
        <v>4.9000000000000002E-2</v>
      </c>
      <c r="F100" s="5" t="b">
        <f>_xll.qlIndexAddFixings($B$1,D100,E100/100,TRUE,E100)</f>
        <v>1</v>
      </c>
    </row>
    <row r="101" spans="4:6" x14ac:dyDescent="0.2">
      <c r="D101" s="3">
        <v>42201</v>
      </c>
      <c r="E101" s="5">
        <v>4.9000000000000002E-2</v>
      </c>
      <c r="F101" s="5" t="b">
        <f>_xll.qlIndexAddFixings($B$1,D101,E101/100,TRUE,E101)</f>
        <v>1</v>
      </c>
    </row>
    <row r="102" spans="4:6" x14ac:dyDescent="0.2">
      <c r="D102" s="3">
        <v>42200</v>
      </c>
      <c r="E102" s="5">
        <v>4.9000000000000002E-2</v>
      </c>
      <c r="F102" s="5" t="b">
        <f>_xll.qlIndexAddFixings($B$1,D102,E102/100,TRUE,E102)</f>
        <v>1</v>
      </c>
    </row>
    <row r="103" spans="4:6" x14ac:dyDescent="0.2">
      <c r="D103" s="3">
        <v>42199</v>
      </c>
      <c r="E103" s="5">
        <v>4.9000000000000002E-2</v>
      </c>
      <c r="F103" s="5" t="b">
        <f>_xll.qlIndexAddFixings($B$1,D103,E103/100,TRUE,E103)</f>
        <v>1</v>
      </c>
    </row>
    <row r="104" spans="4:6" x14ac:dyDescent="0.2">
      <c r="D104" s="3">
        <v>42198</v>
      </c>
      <c r="E104" s="5">
        <v>4.9000000000000002E-2</v>
      </c>
      <c r="F104" s="5" t="b">
        <f>_xll.qlIndexAddFixings($B$1,D104,E104/100,TRUE,E104)</f>
        <v>1</v>
      </c>
    </row>
    <row r="105" spans="4:6" x14ac:dyDescent="0.2">
      <c r="D105" s="3">
        <v>42195</v>
      </c>
      <c r="E105" s="5">
        <v>4.9000000000000002E-2</v>
      </c>
      <c r="F105" s="5" t="b">
        <f>_xll.qlIndexAddFixings($B$1,D105,E105/100,TRUE,E105)</f>
        <v>1</v>
      </c>
    </row>
    <row r="106" spans="4:6" x14ac:dyDescent="0.2">
      <c r="D106" s="3">
        <v>42194</v>
      </c>
      <c r="E106" s="5">
        <v>4.9000000000000002E-2</v>
      </c>
      <c r="F106" s="5" t="b">
        <f>_xll.qlIndexAddFixings($B$1,D106,E106/100,TRUE,E106)</f>
        <v>1</v>
      </c>
    </row>
    <row r="107" spans="4:6" x14ac:dyDescent="0.2">
      <c r="D107" s="3">
        <v>42193</v>
      </c>
      <c r="E107" s="5">
        <v>4.9000000000000002E-2</v>
      </c>
      <c r="F107" s="5" t="b">
        <f>_xll.qlIndexAddFixings($B$1,D107,E107/100,TRUE,E107)</f>
        <v>1</v>
      </c>
    </row>
    <row r="108" spans="4:6" x14ac:dyDescent="0.2">
      <c r="D108" s="3">
        <v>42192</v>
      </c>
      <c r="E108" s="5">
        <v>4.9000000000000002E-2</v>
      </c>
      <c r="F108" s="5" t="b">
        <f>_xll.qlIndexAddFixings($B$1,D108,E108/100,TRUE,E108)</f>
        <v>1</v>
      </c>
    </row>
    <row r="109" spans="4:6" x14ac:dyDescent="0.2">
      <c r="D109" s="3">
        <v>42191</v>
      </c>
      <c r="E109" s="5">
        <v>4.9000000000000002E-2</v>
      </c>
      <c r="F109" s="5" t="b">
        <f>_xll.qlIndexAddFixings($B$1,D109,E109/100,TRUE,E109)</f>
        <v>1</v>
      </c>
    </row>
    <row r="110" spans="4:6" x14ac:dyDescent="0.2">
      <c r="D110" s="3">
        <v>42188</v>
      </c>
      <c r="E110" s="5">
        <v>4.9000000000000002E-2</v>
      </c>
      <c r="F110" s="5" t="b">
        <f>_xll.qlIndexAddFixings($B$1,D110,E110/100,TRUE,E110)</f>
        <v>1</v>
      </c>
    </row>
    <row r="111" spans="4:6" x14ac:dyDescent="0.2">
      <c r="D111" s="3">
        <v>42187</v>
      </c>
      <c r="E111" s="5">
        <v>4.8000000000000001E-2</v>
      </c>
      <c r="F111" s="5" t="b">
        <f>_xll.qlIndexAddFixings($B$1,D111,E111/100,TRUE,E111)</f>
        <v>1</v>
      </c>
    </row>
    <row r="112" spans="4:6" x14ac:dyDescent="0.2">
      <c r="D112" s="3">
        <v>42186</v>
      </c>
      <c r="E112" s="5">
        <v>4.9000000000000002E-2</v>
      </c>
      <c r="F112" s="5" t="b">
        <f>_xll.qlIndexAddFixings($B$1,D112,E112/100,TRUE,E112)</f>
        <v>1</v>
      </c>
    </row>
    <row r="113" spans="4:6" x14ac:dyDescent="0.2">
      <c r="D113" s="3">
        <v>42185</v>
      </c>
      <c r="E113" s="5">
        <v>0.05</v>
      </c>
      <c r="F113" s="5" t="b">
        <f>_xll.qlIndexAddFixings($B$1,D113,E113/100,TRUE,E113)</f>
        <v>1</v>
      </c>
    </row>
    <row r="114" spans="4:6" x14ac:dyDescent="0.2">
      <c r="D114" s="3">
        <v>42184</v>
      </c>
      <c r="E114" s="5">
        <v>0.05</v>
      </c>
      <c r="F114" s="5" t="b">
        <f>_xll.qlIndexAddFixings($B$1,D114,E114/100,TRUE,E114)</f>
        <v>1</v>
      </c>
    </row>
    <row r="115" spans="4:6" x14ac:dyDescent="0.2">
      <c r="D115" s="3">
        <v>42181</v>
      </c>
      <c r="E115" s="5">
        <v>0.05</v>
      </c>
      <c r="F115" s="5" t="b">
        <f>_xll.qlIndexAddFixings($B$1,D115,E115/100,TRUE,E115)</f>
        <v>1</v>
      </c>
    </row>
    <row r="116" spans="4:6" x14ac:dyDescent="0.2">
      <c r="D116" s="3">
        <v>42180</v>
      </c>
      <c r="E116" s="5">
        <v>4.9000000000000002E-2</v>
      </c>
      <c r="F116" s="5" t="b">
        <f>_xll.qlIndexAddFixings($B$1,D116,E116/100,TRUE,E116)</f>
        <v>1</v>
      </c>
    </row>
    <row r="117" spans="4:6" x14ac:dyDescent="0.2">
      <c r="D117" s="3">
        <v>42179</v>
      </c>
      <c r="E117" s="5">
        <v>4.9000000000000002E-2</v>
      </c>
      <c r="F117" s="5" t="b">
        <f>_xll.qlIndexAddFixings($B$1,D117,E117/100,TRUE,E117)</f>
        <v>1</v>
      </c>
    </row>
    <row r="118" spans="4:6" x14ac:dyDescent="0.2">
      <c r="D118" s="3">
        <v>42178</v>
      </c>
      <c r="E118" s="5">
        <v>4.8000000000000001E-2</v>
      </c>
      <c r="F118" s="5" t="b">
        <f>_xll.qlIndexAddFixings($B$1,D118,E118/100,TRUE,E118)</f>
        <v>1</v>
      </c>
    </row>
    <row r="119" spans="4:6" x14ac:dyDescent="0.2">
      <c r="D119" s="3">
        <v>42177</v>
      </c>
      <c r="E119" s="5">
        <v>4.8000000000000001E-2</v>
      </c>
      <c r="F119" s="5" t="b">
        <f>_xll.qlIndexAddFixings($B$1,D119,E119/100,TRUE,E119)</f>
        <v>1</v>
      </c>
    </row>
    <row r="120" spans="4:6" x14ac:dyDescent="0.2">
      <c r="D120" s="3">
        <v>42174</v>
      </c>
      <c r="E120" s="5">
        <v>0.05</v>
      </c>
      <c r="F120" s="5" t="b">
        <f>_xll.qlIndexAddFixings($B$1,D120,E120/100,TRUE,E120)</f>
        <v>1</v>
      </c>
    </row>
    <row r="121" spans="4:6" x14ac:dyDescent="0.2">
      <c r="D121" s="3">
        <v>42173</v>
      </c>
      <c r="E121" s="5">
        <v>4.9000000000000002E-2</v>
      </c>
      <c r="F121" s="5" t="b">
        <f>_xll.qlIndexAddFixings($B$1,D121,E121/100,TRUE,E121)</f>
        <v>1</v>
      </c>
    </row>
    <row r="122" spans="4:6" x14ac:dyDescent="0.2">
      <c r="D122" s="3">
        <v>42172</v>
      </c>
      <c r="E122" s="5">
        <v>4.9000000000000002E-2</v>
      </c>
      <c r="F122" s="5" t="b">
        <f>_xll.qlIndexAddFixings($B$1,D122,E122/100,TRUE,E122)</f>
        <v>1</v>
      </c>
    </row>
    <row r="123" spans="4:6" x14ac:dyDescent="0.2">
      <c r="D123" s="3">
        <v>42171</v>
      </c>
      <c r="E123" s="5">
        <v>5.0999999999999997E-2</v>
      </c>
      <c r="F123" s="5" t="b">
        <f>_xll.qlIndexAddFixings($B$1,D123,E123/100,TRUE,E123)</f>
        <v>1</v>
      </c>
    </row>
    <row r="124" spans="4:6" x14ac:dyDescent="0.2">
      <c r="D124" s="3">
        <v>42170</v>
      </c>
      <c r="E124" s="5">
        <v>4.9000000000000002E-2</v>
      </c>
      <c r="F124" s="5" t="b">
        <f>_xll.qlIndexAddFixings($B$1,D124,E124/100,TRUE,E124)</f>
        <v>1</v>
      </c>
    </row>
    <row r="125" spans="4:6" x14ac:dyDescent="0.2">
      <c r="D125" s="3">
        <v>42167</v>
      </c>
      <c r="E125" s="5">
        <v>0.05</v>
      </c>
      <c r="F125" s="5" t="b">
        <f>_xll.qlIndexAddFixings($B$1,D125,E125/100,TRUE,E125)</f>
        <v>1</v>
      </c>
    </row>
    <row r="126" spans="4:6" x14ac:dyDescent="0.2">
      <c r="D126" s="3">
        <v>42166</v>
      </c>
      <c r="E126" s="5">
        <v>4.9000000000000002E-2</v>
      </c>
      <c r="F126" s="5" t="b">
        <f>_xll.qlIndexAddFixings($B$1,D126,E126/100,TRUE,E126)</f>
        <v>1</v>
      </c>
    </row>
    <row r="127" spans="4:6" x14ac:dyDescent="0.2">
      <c r="D127" s="3">
        <v>42165</v>
      </c>
      <c r="E127" s="5">
        <v>4.9000000000000002E-2</v>
      </c>
      <c r="F127" s="5" t="b">
        <f>_xll.qlIndexAddFixings($B$1,D127,E127/100,TRUE,E127)</f>
        <v>1</v>
      </c>
    </row>
    <row r="128" spans="4:6" x14ac:dyDescent="0.2">
      <c r="D128" s="3">
        <v>42164</v>
      </c>
      <c r="E128" s="5">
        <v>4.9000000000000002E-2</v>
      </c>
      <c r="F128" s="5" t="b">
        <f>_xll.qlIndexAddFixings($B$1,D128,E128/100,TRUE,E128)</f>
        <v>1</v>
      </c>
    </row>
    <row r="129" spans="4:6" x14ac:dyDescent="0.2">
      <c r="D129" s="3">
        <v>42163</v>
      </c>
      <c r="E129" s="5">
        <v>4.9000000000000002E-2</v>
      </c>
      <c r="F129" s="5" t="b">
        <f>_xll.qlIndexAddFixings($B$1,D129,E129/100,TRUE,E129)</f>
        <v>1</v>
      </c>
    </row>
    <row r="130" spans="4:6" x14ac:dyDescent="0.2">
      <c r="D130" s="3">
        <v>42160</v>
      </c>
      <c r="E130" s="5">
        <v>0.05</v>
      </c>
      <c r="F130" s="5" t="b">
        <f>_xll.qlIndexAddFixings($B$1,D130,E130/100,TRUE,E130)</f>
        <v>1</v>
      </c>
    </row>
    <row r="131" spans="4:6" x14ac:dyDescent="0.2">
      <c r="D131" s="3">
        <v>42159</v>
      </c>
      <c r="E131" s="5">
        <v>4.9000000000000002E-2</v>
      </c>
      <c r="F131" s="5" t="b">
        <f>_xll.qlIndexAddFixings($B$1,D131,E131/100,TRUE,E131)</f>
        <v>1</v>
      </c>
    </row>
    <row r="132" spans="4:6" x14ac:dyDescent="0.2">
      <c r="D132" s="3">
        <v>42158</v>
      </c>
      <c r="E132" s="5">
        <v>4.8000000000000001E-2</v>
      </c>
      <c r="F132" s="5" t="b">
        <f>_xll.qlIndexAddFixings($B$1,D132,E132/100,TRUE,E132)</f>
        <v>1</v>
      </c>
    </row>
    <row r="133" spans="4:6" x14ac:dyDescent="0.2">
      <c r="D133" s="3">
        <v>42157</v>
      </c>
      <c r="E133" s="5">
        <v>4.8000000000000001E-2</v>
      </c>
      <c r="F133" s="5" t="b">
        <f>_xll.qlIndexAddFixings($B$1,D133,E133/100,TRUE,E133)</f>
        <v>1</v>
      </c>
    </row>
    <row r="134" spans="4:6" x14ac:dyDescent="0.2">
      <c r="D134" s="3">
        <v>42156</v>
      </c>
      <c r="E134" s="5">
        <v>4.9000000000000002E-2</v>
      </c>
      <c r="F134" s="5" t="b">
        <f>_xll.qlIndexAddFixings($B$1,D134,E134/100,TRUE,E134)</f>
        <v>1</v>
      </c>
    </row>
    <row r="135" spans="4:6" x14ac:dyDescent="0.2">
      <c r="D135" s="3">
        <v>42153</v>
      </c>
      <c r="E135" s="5">
        <v>4.9000000000000002E-2</v>
      </c>
      <c r="F135" s="5" t="b">
        <f>_xll.qlIndexAddFixings($B$1,D135,E135/100,TRUE,E135)</f>
        <v>1</v>
      </c>
    </row>
    <row r="136" spans="4:6" x14ac:dyDescent="0.2">
      <c r="D136" s="3">
        <v>42152</v>
      </c>
      <c r="E136" s="5">
        <v>4.9000000000000002E-2</v>
      </c>
      <c r="F136" s="5" t="b">
        <f>_xll.qlIndexAddFixings($B$1,D136,E136/100,TRUE,E136)</f>
        <v>1</v>
      </c>
    </row>
    <row r="137" spans="4:6" x14ac:dyDescent="0.2">
      <c r="D137" s="3">
        <v>42151</v>
      </c>
      <c r="E137" s="5">
        <v>0.05</v>
      </c>
      <c r="F137" s="5" t="b">
        <f>_xll.qlIndexAddFixings($B$1,D137,E137/100,TRUE,E137)</f>
        <v>1</v>
      </c>
    </row>
    <row r="138" spans="4:6" x14ac:dyDescent="0.2">
      <c r="D138" s="3">
        <v>42150</v>
      </c>
      <c r="E138" s="5">
        <v>5.1999999999999998E-2</v>
      </c>
      <c r="F138" s="5" t="b">
        <f>_xll.qlIndexAddFixings($B$1,D138,E138/100,TRUE,E138)</f>
        <v>1</v>
      </c>
    </row>
    <row r="139" spans="4:6" x14ac:dyDescent="0.2">
      <c r="D139" s="3">
        <v>42149</v>
      </c>
      <c r="E139" s="5">
        <v>5.3999999999999999E-2</v>
      </c>
      <c r="F139" s="5" t="b">
        <f>_xll.qlIndexAddFixings($B$1,D139,E139/100,TRUE,E139)</f>
        <v>1</v>
      </c>
    </row>
    <row r="140" spans="4:6" x14ac:dyDescent="0.2">
      <c r="D140" s="3">
        <v>42146</v>
      </c>
      <c r="E140" s="5">
        <v>5.3999999999999999E-2</v>
      </c>
      <c r="F140" s="5" t="b">
        <f>_xll.qlIndexAddFixings($B$1,D140,E140/100,TRUE,E140)</f>
        <v>1</v>
      </c>
    </row>
    <row r="141" spans="4:6" x14ac:dyDescent="0.2">
      <c r="D141" s="3">
        <v>42145</v>
      </c>
      <c r="E141" s="5">
        <v>5.3999999999999999E-2</v>
      </c>
      <c r="F141" s="5" t="b">
        <f>_xll.qlIndexAddFixings($B$1,D141,E141/100,TRUE,E141)</f>
        <v>1</v>
      </c>
    </row>
    <row r="142" spans="4:6" x14ac:dyDescent="0.2">
      <c r="D142" s="3">
        <v>42144</v>
      </c>
      <c r="E142" s="5">
        <v>5.5E-2</v>
      </c>
      <c r="F142" s="5" t="b">
        <f>_xll.qlIndexAddFixings($B$1,D142,E142/100,TRUE,E142)</f>
        <v>1</v>
      </c>
    </row>
    <row r="143" spans="4:6" x14ac:dyDescent="0.2">
      <c r="D143" s="3">
        <v>42143</v>
      </c>
      <c r="E143" s="5">
        <v>5.7000000000000002E-2</v>
      </c>
      <c r="F143" s="5" t="b">
        <f>_xll.qlIndexAddFixings($B$1,D143,E143/100,TRUE,E143)</f>
        <v>1</v>
      </c>
    </row>
    <row r="144" spans="4:6" x14ac:dyDescent="0.2">
      <c r="D144" s="3">
        <v>42142</v>
      </c>
      <c r="E144" s="5">
        <v>5.6000000000000001E-2</v>
      </c>
      <c r="F144" s="5" t="b">
        <f>_xll.qlIndexAddFixings($B$1,D144,E144/100,TRUE,E144)</f>
        <v>1</v>
      </c>
    </row>
    <row r="145" spans="4:6" x14ac:dyDescent="0.2">
      <c r="D145" s="3">
        <v>42139</v>
      </c>
      <c r="E145" s="5">
        <v>5.8000000000000003E-2</v>
      </c>
      <c r="F145" s="5" t="b">
        <f>_xll.qlIndexAddFixings($B$1,D145,E145/100,TRUE,E145)</f>
        <v>1</v>
      </c>
    </row>
    <row r="146" spans="4:6" x14ac:dyDescent="0.2">
      <c r="D146" s="3">
        <v>42138</v>
      </c>
      <c r="E146" s="5">
        <v>5.8999999999999997E-2</v>
      </c>
      <c r="F146" s="5" t="b">
        <f>_xll.qlIndexAddFixings($B$1,D146,E146/100,TRUE,E146)</f>
        <v>1</v>
      </c>
    </row>
    <row r="147" spans="4:6" x14ac:dyDescent="0.2">
      <c r="D147" s="3">
        <v>42137</v>
      </c>
      <c r="E147" s="5">
        <v>0.06</v>
      </c>
      <c r="F147" s="5" t="b">
        <f>_xll.qlIndexAddFixings($B$1,D147,E147/100,TRUE,E147)</f>
        <v>1</v>
      </c>
    </row>
    <row r="148" spans="4:6" x14ac:dyDescent="0.2">
      <c r="D148" s="3">
        <v>42136</v>
      </c>
      <c r="E148" s="5">
        <v>6.0999999999999999E-2</v>
      </c>
      <c r="F148" s="5" t="b">
        <f>_xll.qlIndexAddFixings($B$1,D148,E148/100,TRUE,E148)</f>
        <v>1</v>
      </c>
    </row>
    <row r="149" spans="4:6" x14ac:dyDescent="0.2">
      <c r="D149" s="3">
        <v>42135</v>
      </c>
      <c r="E149" s="5">
        <v>6.0999999999999999E-2</v>
      </c>
      <c r="F149" s="5" t="b">
        <f>_xll.qlIndexAddFixings($B$1,D149,E149/100,TRUE,E149)</f>
        <v>1</v>
      </c>
    </row>
    <row r="150" spans="4:6" x14ac:dyDescent="0.2">
      <c r="D150" s="3">
        <v>42132</v>
      </c>
      <c r="E150" s="5">
        <v>6.0999999999999999E-2</v>
      </c>
      <c r="F150" s="5" t="b">
        <f>_xll.qlIndexAddFixings($B$1,D150,E150/100,TRUE,E150)</f>
        <v>1</v>
      </c>
    </row>
    <row r="151" spans="4:6" x14ac:dyDescent="0.2">
      <c r="D151" s="3">
        <v>42131</v>
      </c>
      <c r="E151" s="5">
        <v>6.0999999999999999E-2</v>
      </c>
      <c r="F151" s="5" t="b">
        <f>_xll.qlIndexAddFixings($B$1,D151,E151/100,TRUE,E151)</f>
        <v>1</v>
      </c>
    </row>
    <row r="152" spans="4:6" x14ac:dyDescent="0.2">
      <c r="D152" s="3">
        <v>42130</v>
      </c>
      <c r="E152" s="5">
        <v>6.2E-2</v>
      </c>
      <c r="F152" s="5" t="b">
        <f>_xll.qlIndexAddFixings($B$1,D152,E152/100,TRUE,E152)</f>
        <v>1</v>
      </c>
    </row>
    <row r="153" spans="4:6" x14ac:dyDescent="0.2">
      <c r="D153" s="3">
        <v>42129</v>
      </c>
      <c r="E153" s="5">
        <v>6.0999999999999999E-2</v>
      </c>
      <c r="F153" s="5" t="b">
        <f>_xll.qlIndexAddFixings($B$1,D153,E153/100,TRUE,E153)</f>
        <v>1</v>
      </c>
    </row>
    <row r="154" spans="4:6" x14ac:dyDescent="0.2">
      <c r="D154" s="3">
        <v>42128</v>
      </c>
      <c r="E154" s="5">
        <v>6.4000000000000001E-2</v>
      </c>
      <c r="F154" s="5" t="b">
        <f>_xll.qlIndexAddFixings($B$1,D154,E154/100,TRUE,E154)</f>
        <v>1</v>
      </c>
    </row>
    <row r="155" spans="4:6" x14ac:dyDescent="0.2">
      <c r="D155" s="3">
        <v>42124</v>
      </c>
      <c r="E155" s="5">
        <v>6.4000000000000001E-2</v>
      </c>
      <c r="F155" s="5" t="b">
        <f>_xll.qlIndexAddFixings($B$1,D155,E155/100,TRUE,E155)</f>
        <v>1</v>
      </c>
    </row>
    <row r="156" spans="4:6" x14ac:dyDescent="0.2">
      <c r="D156" s="3">
        <v>42123</v>
      </c>
      <c r="E156" s="5">
        <v>6.0999999999999999E-2</v>
      </c>
      <c r="F156" s="5" t="b">
        <f>_xll.qlIndexAddFixings($B$1,D156,E156/100,TRUE,E156)</f>
        <v>1</v>
      </c>
    </row>
    <row r="157" spans="4:6" x14ac:dyDescent="0.2">
      <c r="D157" s="3">
        <v>42122</v>
      </c>
      <c r="E157" s="5">
        <v>6.2E-2</v>
      </c>
      <c r="F157" s="5" t="b">
        <f>_xll.qlIndexAddFixings($B$1,D157,E157/100,TRUE,E157)</f>
        <v>1</v>
      </c>
    </row>
    <row r="158" spans="4:6" x14ac:dyDescent="0.2">
      <c r="D158" s="3">
        <v>42121</v>
      </c>
      <c r="E158" s="5">
        <v>6.7000000000000004E-2</v>
      </c>
      <c r="F158" s="5" t="b">
        <f>_xll.qlIndexAddFixings($B$1,D158,E158/100,TRUE,E158)</f>
        <v>1</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35"/>
      <c r="E260" s="335"/>
      <c r="F260" s="33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1"/>
  <sheetViews>
    <sheetView showGridLines="0" workbookViewId="0"/>
  </sheetViews>
  <sheetFormatPr defaultRowHeight="11.25" x14ac:dyDescent="0.2"/>
  <cols>
    <col min="1" max="1" width="23.7109375" style="274" bestFit="1" customWidth="1"/>
    <col min="2" max="2" width="22.42578125" style="274" customWidth="1"/>
    <col min="3" max="3" width="9.140625" style="274"/>
    <col min="4" max="4" width="19.28515625" style="274" bestFit="1" customWidth="1"/>
    <col min="5" max="5" width="12" style="274" bestFit="1" customWidth="1"/>
    <col min="6" max="16384" width="9.140625" style="274"/>
  </cols>
  <sheetData>
    <row r="1" spans="1:15" x14ac:dyDescent="0.2">
      <c r="A1" s="165" t="s">
        <v>141</v>
      </c>
      <c r="B1" s="173" t="s">
        <v>144</v>
      </c>
    </row>
    <row r="2" spans="1:15" x14ac:dyDescent="0.2">
      <c r="A2" s="165" t="s">
        <v>146</v>
      </c>
      <c r="B2" s="173" t="s">
        <v>145</v>
      </c>
    </row>
    <row r="3" spans="1:15" x14ac:dyDescent="0.2">
      <c r="A3" s="165" t="s">
        <v>129</v>
      </c>
      <c r="B3" s="174">
        <f>_xll.qlCalendarAdvance("TARGET",B4,"-13M","f",FALSE,Trigger)</f>
        <v>41939</v>
      </c>
      <c r="D3" s="9" t="str">
        <f>_xll.RHistory(B2,B7:B8,B5,,"CH:In;Fd TSREPEAT:N SORT:"&amp;B6,D4)</f>
        <v>Updated at 18:27:55</v>
      </c>
      <c r="E3" s="9"/>
    </row>
    <row r="4" spans="1:15" x14ac:dyDescent="0.2">
      <c r="A4" s="165" t="s">
        <v>130</v>
      </c>
      <c r="B4" s="173">
        <f>_xll.qlSettingsEvaluationDate(Trigger)</f>
        <v>42335</v>
      </c>
      <c r="D4" s="7" t="s">
        <v>145</v>
      </c>
      <c r="E4" s="7" t="s">
        <v>145</v>
      </c>
    </row>
    <row r="5" spans="1:15" ht="24" customHeight="1" x14ac:dyDescent="0.2">
      <c r="A5" s="165" t="s">
        <v>131</v>
      </c>
      <c r="B5" s="175" t="str">
        <f>"START:"&amp;B3&amp; " END:"&amp;B4&amp;" INTERVAL:1D"</f>
        <v>START:41939 END:42335 INTERVAL:1D</v>
      </c>
      <c r="D5" s="8" t="s">
        <v>137</v>
      </c>
      <c r="E5" s="8" t="s">
        <v>138</v>
      </c>
      <c r="F5" s="10" t="s">
        <v>121</v>
      </c>
    </row>
    <row r="6" spans="1:15" ht="15" x14ac:dyDescent="0.25">
      <c r="A6" s="165" t="s">
        <v>132</v>
      </c>
      <c r="B6" s="173" t="s">
        <v>133</v>
      </c>
      <c r="D6" s="2">
        <v>42335</v>
      </c>
      <c r="E6" s="11">
        <v>-0.217</v>
      </c>
      <c r="F6" s="4" t="e">
        <f>_xll.qlIndexAddFixings($B$1,D6,E6/100,TRUE,E6)</f>
        <v>#NUM!</v>
      </c>
      <c r="O6" s="336"/>
    </row>
    <row r="7" spans="1:15" x14ac:dyDescent="0.2">
      <c r="A7" s="169" t="s">
        <v>139</v>
      </c>
      <c r="B7" s="176" t="s">
        <v>134</v>
      </c>
      <c r="D7" s="3">
        <v>42334</v>
      </c>
      <c r="E7" s="12">
        <v>-0.214</v>
      </c>
      <c r="F7" s="5" t="e">
        <f>_xll.qlIndexAddFixings($B$1,D7,E7/100,TRUE,E7)</f>
        <v>#NUM!</v>
      </c>
    </row>
    <row r="8" spans="1:15" x14ac:dyDescent="0.2">
      <c r="A8" s="171"/>
      <c r="B8" s="177" t="s">
        <v>135</v>
      </c>
      <c r="D8" s="3">
        <v>42333</v>
      </c>
      <c r="E8" s="12">
        <v>-0.19700000000000001</v>
      </c>
      <c r="F8" s="5" t="e">
        <f>_xll.qlIndexAddFixings($B$1,D8,E8/100,TRUE,E8)</f>
        <v>#NUM!</v>
      </c>
    </row>
    <row r="9" spans="1:15" x14ac:dyDescent="0.2">
      <c r="D9" s="3">
        <v>42332</v>
      </c>
      <c r="E9" s="12">
        <v>-0.20200000000000001</v>
      </c>
      <c r="F9" s="5" t="e">
        <f>_xll.qlIndexAddFixings($B$1,D9,E9/100,TRUE,E9)</f>
        <v>#NUM!</v>
      </c>
    </row>
    <row r="10" spans="1:15" x14ac:dyDescent="0.2">
      <c r="D10" s="3">
        <v>42331</v>
      </c>
      <c r="E10" s="12">
        <v>-0.192</v>
      </c>
      <c r="F10" s="5" t="e">
        <f>_xll.qlIndexAddFixings($B$1,D10,E10/100,TRUE,E10)</f>
        <v>#NUM!</v>
      </c>
    </row>
    <row r="11" spans="1:15" x14ac:dyDescent="0.2">
      <c r="D11" s="3">
        <v>42328</v>
      </c>
      <c r="E11" s="12">
        <v>-0.187</v>
      </c>
      <c r="F11" s="5" t="e">
        <f>_xll.qlIndexAddFixings($B$1,D11,E11/100,TRUE,E11)</f>
        <v>#NUM!</v>
      </c>
    </row>
    <row r="12" spans="1:15" x14ac:dyDescent="0.2">
      <c r="D12" s="3">
        <v>42327</v>
      </c>
      <c r="E12" s="12">
        <v>-0.17199999999999999</v>
      </c>
      <c r="F12" s="5" t="e">
        <f>_xll.qlIndexAddFixings($B$1,D12,E12/100,TRUE,E12)</f>
        <v>#NUM!</v>
      </c>
    </row>
    <row r="13" spans="1:15" x14ac:dyDescent="0.2">
      <c r="D13" s="3">
        <v>42326</v>
      </c>
      <c r="E13" s="12">
        <v>-0.17199999999999999</v>
      </c>
      <c r="F13" s="5" t="e">
        <f>_xll.qlIndexAddFixings($B$1,D13,E13/100,TRUE,E13)</f>
        <v>#NUM!</v>
      </c>
    </row>
    <row r="14" spans="1:15" x14ac:dyDescent="0.2">
      <c r="D14" s="3">
        <v>42325</v>
      </c>
      <c r="E14" s="12">
        <v>-0.17399999999999999</v>
      </c>
      <c r="F14" s="5" t="e">
        <f>_xll.qlIndexAddFixings($B$1,D14,E14/100,TRUE,E14)</f>
        <v>#NUM!</v>
      </c>
    </row>
    <row r="15" spans="1:15" x14ac:dyDescent="0.2">
      <c r="D15" s="3">
        <v>42324</v>
      </c>
      <c r="E15" s="12">
        <v>-0.16600000000000001</v>
      </c>
      <c r="F15" s="5" t="e">
        <f>_xll.qlIndexAddFixings($B$1,D15,E15/100,TRUE,E15)</f>
        <v>#NUM!</v>
      </c>
    </row>
    <row r="16" spans="1:15" x14ac:dyDescent="0.2">
      <c r="D16" s="3">
        <v>42321</v>
      </c>
      <c r="E16" s="12">
        <v>-0.16900000000000001</v>
      </c>
      <c r="F16" s="5" t="e">
        <f>_xll.qlIndexAddFixings($B$1,D16,E16/100,TRUE,E16)</f>
        <v>#NUM!</v>
      </c>
    </row>
    <row r="17" spans="4:6" x14ac:dyDescent="0.2">
      <c r="D17" s="3">
        <v>42320</v>
      </c>
      <c r="E17" s="12">
        <v>-0.17100000000000001</v>
      </c>
      <c r="F17" s="5" t="e">
        <f>_xll.qlIndexAddFixings($B$1,D17,E17/100,TRUE,E17)</f>
        <v>#NUM!</v>
      </c>
    </row>
    <row r="18" spans="4:6" x14ac:dyDescent="0.2">
      <c r="D18" s="3">
        <v>42319</v>
      </c>
      <c r="E18" s="12">
        <v>-0.16</v>
      </c>
      <c r="F18" s="5" t="e">
        <f>_xll.qlIndexAddFixings($B$1,D18,E18/100,TRUE,E18)</f>
        <v>#NUM!</v>
      </c>
    </row>
    <row r="19" spans="4:6" x14ac:dyDescent="0.2">
      <c r="D19" s="3">
        <v>42318</v>
      </c>
      <c r="E19" s="12">
        <v>-0.158</v>
      </c>
      <c r="F19" s="5" t="e">
        <f>_xll.qlIndexAddFixings($B$1,D19,E19/100,TRUE,E19)</f>
        <v>#NUM!</v>
      </c>
    </row>
    <row r="20" spans="4:6" x14ac:dyDescent="0.2">
      <c r="D20" s="3">
        <v>42317</v>
      </c>
      <c r="E20" s="12">
        <v>-0.11600000000000001</v>
      </c>
      <c r="F20" s="5" t="e">
        <f>_xll.qlIndexAddFixings($B$1,D20,E20/100,TRUE,E20)</f>
        <v>#NUM!</v>
      </c>
    </row>
    <row r="21" spans="4:6" x14ac:dyDescent="0.2">
      <c r="D21" s="3">
        <v>42314</v>
      </c>
      <c r="E21" s="12">
        <v>-0.13900000000000001</v>
      </c>
      <c r="F21" s="5" t="e">
        <f>_xll.qlIndexAddFixings($B$1,D21,E21/100,TRUE,E21)</f>
        <v>#NUM!</v>
      </c>
    </row>
    <row r="22" spans="4:6" x14ac:dyDescent="0.2">
      <c r="D22" s="3">
        <v>42313</v>
      </c>
      <c r="E22" s="12">
        <v>-0.13500000000000001</v>
      </c>
      <c r="F22" s="5" t="e">
        <f>_xll.qlIndexAddFixings($B$1,D22,E22/100,TRUE,E22)</f>
        <v>#NUM!</v>
      </c>
    </row>
    <row r="23" spans="4:6" x14ac:dyDescent="0.2">
      <c r="D23" s="3">
        <v>42312</v>
      </c>
      <c r="E23" s="12">
        <v>-0.13600000000000001</v>
      </c>
      <c r="F23" s="5" t="e">
        <f>_xll.qlIndexAddFixings($B$1,D23,E23/100,TRUE,E23)</f>
        <v>#NUM!</v>
      </c>
    </row>
    <row r="24" spans="4:6" x14ac:dyDescent="0.2">
      <c r="D24" s="3">
        <v>42311</v>
      </c>
      <c r="E24" s="12">
        <v>-0.127</v>
      </c>
      <c r="F24" s="5" t="e">
        <f>_xll.qlIndexAddFixings($B$1,D24,E24/100,TRUE,E24)</f>
        <v>#NUM!</v>
      </c>
    </row>
    <row r="25" spans="4:6" x14ac:dyDescent="0.2">
      <c r="D25" s="3">
        <v>42310</v>
      </c>
      <c r="E25" s="12">
        <v>-0.11799999999999999</v>
      </c>
      <c r="F25" s="5" t="e">
        <f>_xll.qlIndexAddFixings($B$1,D25,E25/100,TRUE,E25)</f>
        <v>#NUM!</v>
      </c>
    </row>
    <row r="26" spans="4:6" x14ac:dyDescent="0.2">
      <c r="D26" s="3">
        <v>42307</v>
      </c>
      <c r="E26" s="12">
        <v>-0.128</v>
      </c>
      <c r="F26" s="5" t="e">
        <f>_xll.qlIndexAddFixings($B$1,D26,E26/100,TRUE,E26)</f>
        <v>#NUM!</v>
      </c>
    </row>
    <row r="27" spans="4:6" x14ac:dyDescent="0.2">
      <c r="D27" s="3">
        <v>42306</v>
      </c>
      <c r="E27" s="12">
        <v>-0.13500000000000001</v>
      </c>
      <c r="F27" s="5" t="e">
        <f>_xll.qlIndexAddFixings($B$1,D27,E27/100,TRUE,E27)</f>
        <v>#NUM!</v>
      </c>
    </row>
    <row r="28" spans="4:6" x14ac:dyDescent="0.2">
      <c r="D28" s="3">
        <v>42305</v>
      </c>
      <c r="E28" s="12">
        <v>-0.13800000000000001</v>
      </c>
      <c r="F28" s="5" t="e">
        <f>_xll.qlIndexAddFixings($B$1,D28,E28/100,TRUE,E28)</f>
        <v>#NUM!</v>
      </c>
    </row>
    <row r="29" spans="4:6" x14ac:dyDescent="0.2">
      <c r="D29" s="3">
        <v>42304</v>
      </c>
      <c r="E29" s="12">
        <v>-0.129</v>
      </c>
      <c r="F29" s="5" t="e">
        <f>_xll.qlIndexAddFixings($B$1,D29,E29/100,TRUE,E29)</f>
        <v>#NUM!</v>
      </c>
    </row>
    <row r="30" spans="4:6" x14ac:dyDescent="0.2">
      <c r="D30" s="3">
        <v>42303</v>
      </c>
      <c r="E30" s="12">
        <v>-0.126</v>
      </c>
      <c r="F30" s="5" t="e">
        <f>_xll.qlIndexAddFixings($B$1,D30,E30/100,TRUE,E30)</f>
        <v>#NUM!</v>
      </c>
    </row>
    <row r="31" spans="4:6" x14ac:dyDescent="0.2">
      <c r="D31" s="3">
        <v>42300</v>
      </c>
      <c r="E31" s="12">
        <v>-0.122</v>
      </c>
      <c r="F31" s="5" t="e">
        <f>_xll.qlIndexAddFixings($B$1,D31,E31/100,TRUE,E31)</f>
        <v>#NUM!</v>
      </c>
    </row>
    <row r="32" spans="4:6" x14ac:dyDescent="0.2">
      <c r="D32" s="3">
        <v>42299</v>
      </c>
      <c r="E32" s="12">
        <v>-7.2999999999999995E-2</v>
      </c>
      <c r="F32" s="5" t="e">
        <f>_xll.qlIndexAddFixings($B$1,D32,E32/100,TRUE,E32)</f>
        <v>#NUM!</v>
      </c>
    </row>
    <row r="33" spans="4:6" x14ac:dyDescent="0.2">
      <c r="D33" s="3">
        <v>42298</v>
      </c>
      <c r="E33" s="12">
        <v>-7.0000000000000007E-2</v>
      </c>
      <c r="F33" s="5" t="e">
        <f>_xll.qlIndexAddFixings($B$1,D33,E33/100,TRUE,E33)</f>
        <v>#NUM!</v>
      </c>
    </row>
    <row r="34" spans="4:6" x14ac:dyDescent="0.2">
      <c r="D34" s="3">
        <v>42297</v>
      </c>
      <c r="E34" s="12">
        <v>-7.6999999999999999E-2</v>
      </c>
      <c r="F34" s="5" t="e">
        <f>_xll.qlIndexAddFixings($B$1,D34,E34/100,TRUE,E34)</f>
        <v>#NUM!</v>
      </c>
    </row>
    <row r="35" spans="4:6" x14ac:dyDescent="0.2">
      <c r="D35" s="3">
        <v>42296</v>
      </c>
      <c r="E35" s="12">
        <v>-7.6999999999999999E-2</v>
      </c>
      <c r="F35" s="5" t="e">
        <f>_xll.qlIndexAddFixings($B$1,D35,E35/100,TRUE,E35)</f>
        <v>#NUM!</v>
      </c>
    </row>
    <row r="36" spans="4:6" x14ac:dyDescent="0.2">
      <c r="D36" s="3">
        <v>42293</v>
      </c>
      <c r="E36" s="12">
        <v>-7.8E-2</v>
      </c>
      <c r="F36" s="5" t="e">
        <f>_xll.qlIndexAddFixings($B$1,D36,E36/100,TRUE,E36)</f>
        <v>#NUM!</v>
      </c>
    </row>
    <row r="37" spans="4:6" x14ac:dyDescent="0.2">
      <c r="D37" s="3">
        <v>42292</v>
      </c>
      <c r="E37" s="12">
        <v>-7.1999999999999995E-2</v>
      </c>
      <c r="F37" s="5" t="e">
        <f>_xll.qlIndexAddFixings($B$1,D37,E37/100,TRUE,E37)</f>
        <v>#NUM!</v>
      </c>
    </row>
    <row r="38" spans="4:6" x14ac:dyDescent="0.2">
      <c r="D38" s="3">
        <v>42291</v>
      </c>
      <c r="E38" s="12">
        <v>-6.4000000000000001E-2</v>
      </c>
      <c r="F38" s="5" t="e">
        <f>_xll.qlIndexAddFixings($B$1,D38,E38/100,TRUE,E38)</f>
        <v>#NUM!</v>
      </c>
    </row>
    <row r="39" spans="4:6" x14ac:dyDescent="0.2">
      <c r="D39" s="3">
        <v>42290</v>
      </c>
      <c r="E39" s="12">
        <v>-5.8999999999999997E-2</v>
      </c>
      <c r="F39" s="5" t="e">
        <f>_xll.qlIndexAddFixings($B$1,D39,E39/100,TRUE,E39)</f>
        <v>#NUM!</v>
      </c>
    </row>
    <row r="40" spans="4:6" x14ac:dyDescent="0.2">
      <c r="D40" s="3">
        <v>42289</v>
      </c>
      <c r="E40" s="12">
        <v>-5.8000000000000003E-2</v>
      </c>
      <c r="F40" s="5" t="e">
        <f>_xll.qlIndexAddFixings($B$1,D40,E40/100,TRUE,E40)</f>
        <v>#NUM!</v>
      </c>
    </row>
    <row r="41" spans="4:6" x14ac:dyDescent="0.2">
      <c r="D41" s="3">
        <v>42286</v>
      </c>
      <c r="E41" s="12">
        <v>-5.8999999999999997E-2</v>
      </c>
      <c r="F41" s="5" t="e">
        <f>_xll.qlIndexAddFixings($B$1,D41,E41/100,TRUE,E41)</f>
        <v>#NUM!</v>
      </c>
    </row>
    <row r="42" spans="4:6" x14ac:dyDescent="0.2">
      <c r="D42" s="3">
        <v>42285</v>
      </c>
      <c r="E42" s="12">
        <v>-5.7000000000000002E-2</v>
      </c>
      <c r="F42" s="5" t="e">
        <f>_xll.qlIndexAddFixings($B$1,D42,E42/100,TRUE,E42)</f>
        <v>#NUM!</v>
      </c>
    </row>
    <row r="43" spans="4:6" x14ac:dyDescent="0.2">
      <c r="D43" s="3">
        <v>42284</v>
      </c>
      <c r="E43" s="12">
        <v>-5.7000000000000002E-2</v>
      </c>
      <c r="F43" s="5" t="e">
        <f>_xll.qlIndexAddFixings($B$1,D43,E43/100,TRUE,E43)</f>
        <v>#NUM!</v>
      </c>
    </row>
    <row r="44" spans="4:6" x14ac:dyDescent="0.2">
      <c r="D44" s="3">
        <v>42283</v>
      </c>
      <c r="E44" s="12">
        <v>-6.4000000000000001E-2</v>
      </c>
      <c r="F44" s="5" t="e">
        <f>_xll.qlIndexAddFixings($B$1,D44,E44/100,TRUE,E44)</f>
        <v>#NUM!</v>
      </c>
    </row>
    <row r="45" spans="4:6" x14ac:dyDescent="0.2">
      <c r="D45" s="3">
        <v>42282</v>
      </c>
      <c r="E45" s="12">
        <v>-6.6000000000000003E-2</v>
      </c>
      <c r="F45" s="5" t="e">
        <f>_xll.qlIndexAddFixings($B$1,D45,E45/100,TRUE,E45)</f>
        <v>#NUM!</v>
      </c>
    </row>
    <row r="46" spans="4:6" x14ac:dyDescent="0.2">
      <c r="D46" s="3">
        <v>42279</v>
      </c>
      <c r="E46" s="12">
        <v>-6.0999999999999999E-2</v>
      </c>
      <c r="F46" s="5" t="e">
        <f>_xll.qlIndexAddFixings($B$1,D46,E46/100,TRUE,E46)</f>
        <v>#NUM!</v>
      </c>
    </row>
    <row r="47" spans="4:6" x14ac:dyDescent="0.2">
      <c r="D47" s="3">
        <v>42278</v>
      </c>
      <c r="E47" s="12">
        <v>-5.8000000000000003E-2</v>
      </c>
      <c r="F47" s="5" t="e">
        <f>_xll.qlIndexAddFixings($B$1,D47,E47/100,TRUE,E47)</f>
        <v>#NUM!</v>
      </c>
    </row>
    <row r="48" spans="4:6" x14ac:dyDescent="0.2">
      <c r="D48" s="3">
        <v>42277</v>
      </c>
      <c r="E48" s="12">
        <v>-5.6000000000000001E-2</v>
      </c>
      <c r="F48" s="5" t="e">
        <f>_xll.qlIndexAddFixings($B$1,D48,E48/100,TRUE,E48)</f>
        <v>#NUM!</v>
      </c>
    </row>
    <row r="49" spans="4:6" x14ac:dyDescent="0.2">
      <c r="D49" s="3">
        <v>42276</v>
      </c>
      <c r="E49" s="12">
        <v>-5.8000000000000003E-2</v>
      </c>
      <c r="F49" s="5" t="e">
        <f>_xll.qlIndexAddFixings($B$1,D49,E49/100,TRUE,E49)</f>
        <v>#NUM!</v>
      </c>
    </row>
    <row r="50" spans="4:6" x14ac:dyDescent="0.2">
      <c r="D50" s="3">
        <v>42275</v>
      </c>
      <c r="E50" s="12">
        <v>-0.05</v>
      </c>
      <c r="F50" s="5" t="e">
        <f>_xll.qlIndexAddFixings($B$1,D50,E50/100,TRUE,E50)</f>
        <v>#NUM!</v>
      </c>
    </row>
    <row r="51" spans="4:6" x14ac:dyDescent="0.2">
      <c r="D51" s="3">
        <v>42272</v>
      </c>
      <c r="E51" s="12">
        <v>-4.5999999999999999E-2</v>
      </c>
      <c r="F51" s="5" t="e">
        <f>_xll.qlIndexAddFixings($B$1,D51,E51/100,TRUE,E51)</f>
        <v>#NUM!</v>
      </c>
    </row>
    <row r="52" spans="4:6" x14ac:dyDescent="0.2">
      <c r="D52" s="3">
        <v>42271</v>
      </c>
      <c r="E52" s="12">
        <v>-4.9000000000000002E-2</v>
      </c>
      <c r="F52" s="5" t="e">
        <f>_xll.qlIndexAddFixings($B$1,D52,E52/100,TRUE,E52)</f>
        <v>#NUM!</v>
      </c>
    </row>
    <row r="53" spans="4:6" x14ac:dyDescent="0.2">
      <c r="D53" s="3">
        <v>42270</v>
      </c>
      <c r="E53" s="12">
        <v>-5.7000000000000002E-2</v>
      </c>
      <c r="F53" s="5" t="e">
        <f>_xll.qlIndexAddFixings($B$1,D53,E53/100,TRUE,E53)</f>
        <v>#NUM!</v>
      </c>
    </row>
    <row r="54" spans="4:6" x14ac:dyDescent="0.2">
      <c r="D54" s="3">
        <v>42269</v>
      </c>
      <c r="E54" s="12">
        <v>-4.7E-2</v>
      </c>
      <c r="F54" s="5" t="e">
        <f>_xll.qlIndexAddFixings($B$1,D54,E54/100,TRUE,E54)</f>
        <v>#NUM!</v>
      </c>
    </row>
    <row r="55" spans="4:6" x14ac:dyDescent="0.2">
      <c r="D55" s="3">
        <v>42268</v>
      </c>
      <c r="E55" s="12">
        <v>-0.04</v>
      </c>
      <c r="F55" s="5" t="e">
        <f>_xll.qlIndexAddFixings($B$1,D55,E55/100,TRUE,E55)</f>
        <v>#NUM!</v>
      </c>
    </row>
    <row r="56" spans="4:6" x14ac:dyDescent="0.2">
      <c r="D56" s="3">
        <v>42265</v>
      </c>
      <c r="E56" s="12">
        <v>-3.9E-2</v>
      </c>
      <c r="F56" s="5" t="e">
        <f>_xll.qlIndexAddFixings($B$1,D56,E56/100,TRUE,E56)</f>
        <v>#NUM!</v>
      </c>
    </row>
    <row r="57" spans="4:6" x14ac:dyDescent="0.2">
      <c r="D57" s="3">
        <v>42264</v>
      </c>
      <c r="E57" s="12">
        <v>-3.3000000000000002E-2</v>
      </c>
      <c r="F57" s="5" t="e">
        <f>_xll.qlIndexAddFixings($B$1,D57,E57/100,TRUE,E57)</f>
        <v>#NUM!</v>
      </c>
    </row>
    <row r="58" spans="4:6" x14ac:dyDescent="0.2">
      <c r="D58" s="3">
        <v>42263</v>
      </c>
      <c r="E58" s="12">
        <v>-3.7999999999999999E-2</v>
      </c>
      <c r="F58" s="5" t="e">
        <f>_xll.qlIndexAddFixings($B$1,D58,E58/100,TRUE,E58)</f>
        <v>#NUM!</v>
      </c>
    </row>
    <row r="59" spans="4:6" x14ac:dyDescent="0.2">
      <c r="D59" s="3">
        <v>42262</v>
      </c>
      <c r="E59" s="12">
        <v>-4.1000000000000002E-2</v>
      </c>
      <c r="F59" s="5" t="e">
        <f>_xll.qlIndexAddFixings($B$1,D59,E59/100,TRUE,E59)</f>
        <v>#NUM!</v>
      </c>
    </row>
    <row r="60" spans="4:6" x14ac:dyDescent="0.2">
      <c r="D60" s="3">
        <v>42261</v>
      </c>
      <c r="E60" s="12">
        <v>-3.7999999999999999E-2</v>
      </c>
      <c r="F60" s="5" t="e">
        <f>_xll.qlIndexAddFixings($B$1,D60,E60/100,TRUE,E60)</f>
        <v>#NUM!</v>
      </c>
    </row>
    <row r="61" spans="4:6" x14ac:dyDescent="0.2">
      <c r="D61" s="3">
        <v>42258</v>
      </c>
      <c r="E61" s="12">
        <v>-3.5999999999999997E-2</v>
      </c>
      <c r="F61" s="5" t="e">
        <f>_xll.qlIndexAddFixings($B$1,D61,E61/100,TRUE,E61)</f>
        <v>#NUM!</v>
      </c>
    </row>
    <row r="62" spans="4:6" x14ac:dyDescent="0.2">
      <c r="D62" s="3">
        <v>42257</v>
      </c>
      <c r="E62" s="12">
        <v>-3.6999999999999998E-2</v>
      </c>
      <c r="F62" s="5" t="e">
        <f>_xll.qlIndexAddFixings($B$1,D62,E62/100,TRUE,E62)</f>
        <v>#NUM!</v>
      </c>
    </row>
    <row r="63" spans="4:6" x14ac:dyDescent="0.2">
      <c r="D63" s="3">
        <v>42256</v>
      </c>
      <c r="E63" s="12">
        <v>-3.6999999999999998E-2</v>
      </c>
      <c r="F63" s="5" t="e">
        <f>_xll.qlIndexAddFixings($B$1,D63,E63/100,TRUE,E63)</f>
        <v>#NUM!</v>
      </c>
    </row>
    <row r="64" spans="4:6" x14ac:dyDescent="0.2">
      <c r="D64" s="3">
        <v>42255</v>
      </c>
      <c r="E64" s="12">
        <v>-3.5999999999999997E-2</v>
      </c>
      <c r="F64" s="5" t="e">
        <f>_xll.qlIndexAddFixings($B$1,D64,E64/100,TRUE,E64)</f>
        <v>#NUM!</v>
      </c>
    </row>
    <row r="65" spans="4:6" x14ac:dyDescent="0.2">
      <c r="D65" s="3">
        <v>42254</v>
      </c>
      <c r="E65" s="12">
        <v>-3.6999999999999998E-2</v>
      </c>
      <c r="F65" s="5" t="e">
        <f>_xll.qlIndexAddFixings($B$1,D65,E65/100,TRUE,E65)</f>
        <v>#NUM!</v>
      </c>
    </row>
    <row r="66" spans="4:6" x14ac:dyDescent="0.2">
      <c r="D66" s="3">
        <v>42251</v>
      </c>
      <c r="E66" s="12">
        <v>-0.04</v>
      </c>
      <c r="F66" s="5" t="e">
        <f>_xll.qlIndexAddFixings($B$1,D66,E66/100,TRUE,E66)</f>
        <v>#NUM!</v>
      </c>
    </row>
    <row r="67" spans="4:6" x14ac:dyDescent="0.2">
      <c r="D67" s="3">
        <v>42250</v>
      </c>
      <c r="E67" s="12">
        <v>-3.3000000000000002E-2</v>
      </c>
      <c r="F67" s="5" t="e">
        <f>_xll.qlIndexAddFixings($B$1,D67,E67/100,TRUE,E67)</f>
        <v>#NUM!</v>
      </c>
    </row>
    <row r="68" spans="4:6" x14ac:dyDescent="0.2">
      <c r="D68" s="3">
        <v>42249</v>
      </c>
      <c r="E68" s="12">
        <v>-3.3000000000000002E-2</v>
      </c>
      <c r="F68" s="5" t="e">
        <f>_xll.qlIndexAddFixings($B$1,D68,E68/100,TRUE,E68)</f>
        <v>#NUM!</v>
      </c>
    </row>
    <row r="69" spans="4:6" x14ac:dyDescent="0.2">
      <c r="D69" s="3">
        <v>42248</v>
      </c>
      <c r="E69" s="12">
        <v>-0.03</v>
      </c>
      <c r="F69" s="5" t="e">
        <f>_xll.qlIndexAddFixings($B$1,D69,E69/100,TRUE,E69)</f>
        <v>#NUM!</v>
      </c>
    </row>
    <row r="70" spans="4:6" x14ac:dyDescent="0.2">
      <c r="D70" s="3">
        <v>42247</v>
      </c>
      <c r="E70" s="12">
        <v>-0.03</v>
      </c>
      <c r="F70" s="5" t="e">
        <f>_xll.qlIndexAddFixings($B$1,D70,E70/100,TRUE,E70)</f>
        <v>#NUM!</v>
      </c>
    </row>
    <row r="71" spans="4:6" x14ac:dyDescent="0.2">
      <c r="D71" s="3">
        <v>42244</v>
      </c>
      <c r="E71" s="12">
        <v>-3.1E-2</v>
      </c>
      <c r="F71" s="5" t="e">
        <f>_xll.qlIndexAddFixings($B$1,D71,E71/100,TRUE,E71)</f>
        <v>#NUM!</v>
      </c>
    </row>
    <row r="72" spans="4:6" x14ac:dyDescent="0.2">
      <c r="D72" s="3">
        <v>42243</v>
      </c>
      <c r="E72" s="12">
        <v>-3.1E-2</v>
      </c>
      <c r="F72" s="5" t="e">
        <f>_xll.qlIndexAddFixings($B$1,D72,E72/100,TRUE,E72)</f>
        <v>#NUM!</v>
      </c>
    </row>
    <row r="73" spans="4:6" x14ac:dyDescent="0.2">
      <c r="D73" s="3">
        <v>42242</v>
      </c>
      <c r="E73" s="12">
        <v>-0.03</v>
      </c>
      <c r="F73" s="5" t="e">
        <f>_xll.qlIndexAddFixings($B$1,D73,E73/100,TRUE,E73)</f>
        <v>#NUM!</v>
      </c>
    </row>
    <row r="74" spans="4:6" x14ac:dyDescent="0.2">
      <c r="D74" s="3">
        <v>42241</v>
      </c>
      <c r="E74" s="12">
        <v>-2.8000000000000001E-2</v>
      </c>
      <c r="F74" s="5" t="e">
        <f>_xll.qlIndexAddFixings($B$1,D74,E74/100,TRUE,E74)</f>
        <v>#NUM!</v>
      </c>
    </row>
    <row r="75" spans="4:6" x14ac:dyDescent="0.2">
      <c r="D75" s="3">
        <v>42240</v>
      </c>
      <c r="E75" s="12">
        <v>-0.03</v>
      </c>
      <c r="F75" s="5" t="e">
        <f>_xll.qlIndexAddFixings($B$1,D75,E75/100,TRUE,E75)</f>
        <v>#NUM!</v>
      </c>
    </row>
    <row r="76" spans="4:6" x14ac:dyDescent="0.2">
      <c r="D76" s="3">
        <v>42237</v>
      </c>
      <c r="E76" s="12">
        <v>-3.3000000000000002E-2</v>
      </c>
      <c r="F76" s="5" t="e">
        <f>_xll.qlIndexAddFixings($B$1,D76,E76/100,TRUE,E76)</f>
        <v>#NUM!</v>
      </c>
    </row>
    <row r="77" spans="4:6" x14ac:dyDescent="0.2">
      <c r="D77" s="3">
        <v>42236</v>
      </c>
      <c r="E77" s="12">
        <v>-0.03</v>
      </c>
      <c r="F77" s="5" t="e">
        <f>_xll.qlIndexAddFixings($B$1,D77,E77/100,TRUE,E77)</f>
        <v>#NUM!</v>
      </c>
    </row>
    <row r="78" spans="4:6" x14ac:dyDescent="0.2">
      <c r="D78" s="3">
        <v>42235</v>
      </c>
      <c r="E78" s="12">
        <v>-0.03</v>
      </c>
      <c r="F78" s="5" t="e">
        <f>_xll.qlIndexAddFixings($B$1,D78,E78/100,TRUE,E78)</f>
        <v>#NUM!</v>
      </c>
    </row>
    <row r="79" spans="4:6" x14ac:dyDescent="0.2">
      <c r="D79" s="3">
        <v>42234</v>
      </c>
      <c r="E79" s="12">
        <v>-0.03</v>
      </c>
      <c r="F79" s="5" t="e">
        <f>_xll.qlIndexAddFixings($B$1,D79,E79/100,TRUE,E79)</f>
        <v>#NUM!</v>
      </c>
    </row>
    <row r="80" spans="4:6" x14ac:dyDescent="0.2">
      <c r="D80" s="3">
        <v>42233</v>
      </c>
      <c r="E80" s="12">
        <v>-2.8000000000000001E-2</v>
      </c>
      <c r="F80" s="5" t="e">
        <f>_xll.qlIndexAddFixings($B$1,D80,E80/100,TRUE,E80)</f>
        <v>#NUM!</v>
      </c>
    </row>
    <row r="81" spans="4:6" x14ac:dyDescent="0.2">
      <c r="D81" s="3">
        <v>42230</v>
      </c>
      <c r="E81" s="12">
        <v>-2.8000000000000001E-2</v>
      </c>
      <c r="F81" s="5" t="e">
        <f>_xll.qlIndexAddFixings($B$1,D81,E81/100,TRUE,E81)</f>
        <v>#NUM!</v>
      </c>
    </row>
    <row r="82" spans="4:6" x14ac:dyDescent="0.2">
      <c r="D82" s="3">
        <v>42229</v>
      </c>
      <c r="E82" s="12">
        <v>-2.9000000000000001E-2</v>
      </c>
      <c r="F82" s="5" t="e">
        <f>_xll.qlIndexAddFixings($B$1,D82,E82/100,TRUE,E82)</f>
        <v>#NUM!</v>
      </c>
    </row>
    <row r="83" spans="4:6" x14ac:dyDescent="0.2">
      <c r="D83" s="3">
        <v>42228</v>
      </c>
      <c r="E83" s="12">
        <v>-2.9000000000000001E-2</v>
      </c>
      <c r="F83" s="5" t="e">
        <f>_xll.qlIndexAddFixings($B$1,D83,E83/100,TRUE,E83)</f>
        <v>#NUM!</v>
      </c>
    </row>
    <row r="84" spans="4:6" x14ac:dyDescent="0.2">
      <c r="D84" s="3">
        <v>42227</v>
      </c>
      <c r="E84" s="12">
        <v>-2.7E-2</v>
      </c>
      <c r="F84" s="5" t="e">
        <f>_xll.qlIndexAddFixings($B$1,D84,E84/100,TRUE,E84)</f>
        <v>#NUM!</v>
      </c>
    </row>
    <row r="85" spans="4:6" x14ac:dyDescent="0.2">
      <c r="D85" s="3">
        <v>42226</v>
      </c>
      <c r="E85" s="12">
        <v>-2.5999999999999999E-2</v>
      </c>
      <c r="F85" s="5" t="e">
        <f>_xll.qlIndexAddFixings($B$1,D85,E85/100,TRUE,E85)</f>
        <v>#NUM!</v>
      </c>
    </row>
    <row r="86" spans="4:6" x14ac:dyDescent="0.2">
      <c r="D86" s="3">
        <v>42223</v>
      </c>
      <c r="E86" s="12">
        <v>-2.1999999999999999E-2</v>
      </c>
      <c r="F86" s="5" t="e">
        <f>_xll.qlIndexAddFixings($B$1,D86,E86/100,TRUE,E86)</f>
        <v>#NUM!</v>
      </c>
    </row>
    <row r="87" spans="4:6" x14ac:dyDescent="0.2">
      <c r="D87" s="3">
        <v>42222</v>
      </c>
      <c r="E87" s="12">
        <v>-2.3E-2</v>
      </c>
      <c r="F87" s="5" t="e">
        <f>_xll.qlIndexAddFixings($B$1,D87,E87/100,TRUE,E87)</f>
        <v>#NUM!</v>
      </c>
    </row>
    <row r="88" spans="4:6" x14ac:dyDescent="0.2">
      <c r="D88" s="3">
        <v>42221</v>
      </c>
      <c r="E88" s="12">
        <v>-2.4E-2</v>
      </c>
      <c r="F88" s="5" t="e">
        <f>_xll.qlIndexAddFixings($B$1,D88,E88/100,TRUE,E88)</f>
        <v>#NUM!</v>
      </c>
    </row>
    <row r="89" spans="4:6" x14ac:dyDescent="0.2">
      <c r="D89" s="3">
        <v>42220</v>
      </c>
      <c r="E89" s="12">
        <v>-2.4E-2</v>
      </c>
      <c r="F89" s="5" t="e">
        <f>_xll.qlIndexAddFixings($B$1,D89,E89/100,TRUE,E89)</f>
        <v>#NUM!</v>
      </c>
    </row>
    <row r="90" spans="4:6" x14ac:dyDescent="0.2">
      <c r="D90" s="3">
        <v>42219</v>
      </c>
      <c r="E90" s="12">
        <v>-2.1999999999999999E-2</v>
      </c>
      <c r="F90" s="5" t="e">
        <f>_xll.qlIndexAddFixings($B$1,D90,E90/100,TRUE,E90)</f>
        <v>#NUM!</v>
      </c>
    </row>
    <row r="91" spans="4:6" x14ac:dyDescent="0.2">
      <c r="D91" s="3">
        <v>42216</v>
      </c>
      <c r="E91" s="12">
        <v>-2.1999999999999999E-2</v>
      </c>
      <c r="F91" s="5" t="e">
        <f>_xll.qlIndexAddFixings($B$1,D91,E91/100,TRUE,E91)</f>
        <v>#NUM!</v>
      </c>
    </row>
    <row r="92" spans="4:6" x14ac:dyDescent="0.2">
      <c r="D92" s="3">
        <v>42215</v>
      </c>
      <c r="E92" s="12">
        <v>-1.9E-2</v>
      </c>
      <c r="F92" s="5" t="e">
        <f>_xll.qlIndexAddFixings($B$1,D92,E92/100,TRUE,E92)</f>
        <v>#NUM!</v>
      </c>
    </row>
    <row r="93" spans="4:6" x14ac:dyDescent="0.2">
      <c r="D93" s="3">
        <v>42214</v>
      </c>
      <c r="E93" s="12">
        <v>-1.4E-2</v>
      </c>
      <c r="F93" s="5" t="e">
        <f>_xll.qlIndexAddFixings($B$1,D93,E93/100,TRUE,E93)</f>
        <v>#NUM!</v>
      </c>
    </row>
    <row r="94" spans="4:6" x14ac:dyDescent="0.2">
      <c r="D94" s="3">
        <v>42213</v>
      </c>
      <c r="E94" s="12">
        <v>-0.01</v>
      </c>
      <c r="F94" s="5" t="e">
        <f>_xll.qlIndexAddFixings($B$1,D94,E94/100,TRUE,E94)</f>
        <v>#NUM!</v>
      </c>
    </row>
    <row r="95" spans="4:6" x14ac:dyDescent="0.2">
      <c r="D95" s="3">
        <v>42212</v>
      </c>
      <c r="E95" s="12">
        <v>-8.0000000000000002E-3</v>
      </c>
      <c r="F95" s="5" t="e">
        <f>_xll.qlIndexAddFixings($B$1,D95,E95/100,TRUE,E95)</f>
        <v>#NUM!</v>
      </c>
    </row>
    <row r="96" spans="4:6" x14ac:dyDescent="0.2">
      <c r="D96" s="3">
        <v>42209</v>
      </c>
      <c r="E96" s="12">
        <v>-1.0999999999999999E-2</v>
      </c>
      <c r="F96" s="5" t="e">
        <f>_xll.qlIndexAddFixings($B$1,D96,E96/100,TRUE,E96)</f>
        <v>#NUM!</v>
      </c>
    </row>
    <row r="97" spans="4:6" x14ac:dyDescent="0.2">
      <c r="D97" s="3">
        <v>42208</v>
      </c>
      <c r="E97" s="12">
        <v>-0.01</v>
      </c>
      <c r="F97" s="5" t="e">
        <f>_xll.qlIndexAddFixings($B$1,D97,E97/100,TRUE,E97)</f>
        <v>#NUM!</v>
      </c>
    </row>
    <row r="98" spans="4:6" x14ac:dyDescent="0.2">
      <c r="D98" s="3">
        <v>42207</v>
      </c>
      <c r="E98" s="12">
        <v>-1.2E-2</v>
      </c>
      <c r="F98" s="5" t="e">
        <f>_xll.qlIndexAddFixings($B$1,D98,E98/100,TRUE,E98)</f>
        <v>#NUM!</v>
      </c>
    </row>
    <row r="99" spans="4:6" x14ac:dyDescent="0.2">
      <c r="D99" s="3">
        <v>42206</v>
      </c>
      <c r="E99" s="12">
        <v>-1.4E-2</v>
      </c>
      <c r="F99" s="5" t="e">
        <f>_xll.qlIndexAddFixings($B$1,D99,E99/100,TRUE,E99)</f>
        <v>#NUM!</v>
      </c>
    </row>
    <row r="100" spans="4:6" x14ac:dyDescent="0.2">
      <c r="D100" s="3">
        <v>42205</v>
      </c>
      <c r="E100" s="12">
        <v>-1.4999999999999999E-2</v>
      </c>
      <c r="F100" s="5" t="e">
        <f>_xll.qlIndexAddFixings($B$1,D100,E100/100,TRUE,E100)</f>
        <v>#NUM!</v>
      </c>
    </row>
    <row r="101" spans="4:6" x14ac:dyDescent="0.2">
      <c r="D101" s="3">
        <v>42202</v>
      </c>
      <c r="E101" s="12">
        <v>-1.7999999999999999E-2</v>
      </c>
      <c r="F101" s="5" t="e">
        <f>_xll.qlIndexAddFixings($B$1,D101,E101/100,TRUE,E101)</f>
        <v>#NUM!</v>
      </c>
    </row>
    <row r="102" spans="4:6" x14ac:dyDescent="0.2">
      <c r="D102" s="3">
        <v>42201</v>
      </c>
      <c r="E102" s="12">
        <v>-1.7999999999999999E-2</v>
      </c>
      <c r="F102" s="5" t="e">
        <f>_xll.qlIndexAddFixings($B$1,D102,E102/100,TRUE,E102)</f>
        <v>#NUM!</v>
      </c>
    </row>
    <row r="103" spans="4:6" x14ac:dyDescent="0.2">
      <c r="D103" s="3">
        <v>42200</v>
      </c>
      <c r="E103" s="12">
        <v>-1.7999999999999999E-2</v>
      </c>
      <c r="F103" s="5" t="e">
        <f>_xll.qlIndexAddFixings($B$1,D103,E103/100,TRUE,E103)</f>
        <v>#NUM!</v>
      </c>
    </row>
    <row r="104" spans="4:6" x14ac:dyDescent="0.2">
      <c r="D104" s="3">
        <v>42199</v>
      </c>
      <c r="E104" s="12">
        <v>-1.4999999999999999E-2</v>
      </c>
      <c r="F104" s="5" t="e">
        <f>_xll.qlIndexAddFixings($B$1,D104,E104/100,TRUE,E104)</f>
        <v>#NUM!</v>
      </c>
    </row>
    <row r="105" spans="4:6" x14ac:dyDescent="0.2">
      <c r="D105" s="3">
        <v>42198</v>
      </c>
      <c r="E105" s="12">
        <v>-8.9999999999999993E-3</v>
      </c>
      <c r="F105" s="5" t="e">
        <f>_xll.qlIndexAddFixings($B$1,D105,E105/100,TRUE,E105)</f>
        <v>#NUM!</v>
      </c>
    </row>
    <row r="106" spans="4:6" x14ac:dyDescent="0.2">
      <c r="D106" s="3">
        <v>42195</v>
      </c>
      <c r="E106" s="12">
        <v>-3.0000000000000001E-3</v>
      </c>
      <c r="F106" s="5" t="e">
        <f>_xll.qlIndexAddFixings($B$1,D106,E106/100,TRUE,E106)</f>
        <v>#NUM!</v>
      </c>
    </row>
    <row r="107" spans="4:6" x14ac:dyDescent="0.2">
      <c r="D107" s="3">
        <v>42194</v>
      </c>
      <c r="E107" s="12">
        <v>0</v>
      </c>
      <c r="F107" s="5" t="e">
        <f>_xll.qlIndexAddFixings($B$1,D107,E107/100,TRUE,E107)</f>
        <v>#NUM!</v>
      </c>
    </row>
    <row r="108" spans="4:6" x14ac:dyDescent="0.2">
      <c r="D108" s="3">
        <v>42193</v>
      </c>
      <c r="E108" s="12">
        <v>7.0000000000000001E-3</v>
      </c>
      <c r="F108" s="5" t="e">
        <f>_xll.qlIndexAddFixings($B$1,D108,E108/100,TRUE,E108)</f>
        <v>#NUM!</v>
      </c>
    </row>
    <row r="109" spans="4:6" x14ac:dyDescent="0.2">
      <c r="D109" s="3">
        <v>42192</v>
      </c>
      <c r="E109" s="12">
        <v>0.01</v>
      </c>
      <c r="F109" s="5" t="e">
        <f>_xll.qlIndexAddFixings($B$1,D109,E109/100,TRUE,E109)</f>
        <v>#NUM!</v>
      </c>
    </row>
    <row r="110" spans="4:6" x14ac:dyDescent="0.2">
      <c r="D110" s="3">
        <v>42191</v>
      </c>
      <c r="E110" s="12">
        <v>1.0999999999999999E-2</v>
      </c>
      <c r="F110" s="5" t="e">
        <f>_xll.qlIndexAddFixings($B$1,D110,E110/100,TRUE,E110)</f>
        <v>#NUM!</v>
      </c>
    </row>
    <row r="111" spans="4:6" x14ac:dyDescent="0.2">
      <c r="D111" s="3">
        <v>42188</v>
      </c>
      <c r="E111" s="12">
        <v>6.0000000000000001E-3</v>
      </c>
      <c r="F111" s="5" t="e">
        <f>_xll.qlIndexAddFixings($B$1,D111,E111/100,TRUE,E111)</f>
        <v>#NUM!</v>
      </c>
    </row>
    <row r="112" spans="4:6" x14ac:dyDescent="0.2">
      <c r="D112" s="3">
        <v>42187</v>
      </c>
      <c r="E112" s="12">
        <v>6.0000000000000001E-3</v>
      </c>
      <c r="F112" s="5" t="e">
        <f>_xll.qlIndexAddFixings($B$1,D112,E112/100,TRUE,E112)</f>
        <v>#NUM!</v>
      </c>
    </row>
    <row r="113" spans="4:6" x14ac:dyDescent="0.2">
      <c r="D113" s="3">
        <v>42186</v>
      </c>
      <c r="E113" s="12">
        <v>8.9999999999999993E-3</v>
      </c>
      <c r="F113" s="5" t="e">
        <f>_xll.qlIndexAddFixings($B$1,D113,E113/100,TRUE,E113)</f>
        <v>#NUM!</v>
      </c>
    </row>
    <row r="114" spans="4:6" x14ac:dyDescent="0.2">
      <c r="D114" s="3">
        <v>42185</v>
      </c>
      <c r="E114" s="12">
        <v>1.2999999999999999E-2</v>
      </c>
      <c r="F114" s="5" t="e">
        <f>_xll.qlIndexAddFixings($B$1,D114,E114/100,TRUE,E114)</f>
        <v>#NUM!</v>
      </c>
    </row>
    <row r="115" spans="4:6" x14ac:dyDescent="0.2">
      <c r="D115" s="3">
        <v>42184</v>
      </c>
      <c r="E115" s="12">
        <v>1.9E-2</v>
      </c>
      <c r="F115" s="5" t="e">
        <f>_xll.qlIndexAddFixings($B$1,D115,E115/100,TRUE,E115)</f>
        <v>#NUM!</v>
      </c>
    </row>
    <row r="116" spans="4:6" x14ac:dyDescent="0.2">
      <c r="D116" s="3">
        <v>42181</v>
      </c>
      <c r="E116" s="12">
        <v>6.0000000000000001E-3</v>
      </c>
      <c r="F116" s="5" t="e">
        <f>_xll.qlIndexAddFixings($B$1,D116,E116/100,TRUE,E116)</f>
        <v>#NUM!</v>
      </c>
    </row>
    <row r="117" spans="4:6" x14ac:dyDescent="0.2">
      <c r="D117" s="3">
        <v>42180</v>
      </c>
      <c r="E117" s="12">
        <v>0.01</v>
      </c>
      <c r="F117" s="5" t="e">
        <f>_xll.qlIndexAddFixings($B$1,D117,E117/100,TRUE,E117)</f>
        <v>#NUM!</v>
      </c>
    </row>
    <row r="118" spans="4:6" x14ac:dyDescent="0.2">
      <c r="D118" s="3">
        <v>42179</v>
      </c>
      <c r="E118" s="12">
        <v>5.0000000000000001E-3</v>
      </c>
      <c r="F118" s="5" t="e">
        <f>_xll.qlIndexAddFixings($B$1,D118,E118/100,TRUE,E118)</f>
        <v>#NUM!</v>
      </c>
    </row>
    <row r="119" spans="4:6" x14ac:dyDescent="0.2">
      <c r="D119" s="3">
        <v>42178</v>
      </c>
      <c r="E119" s="12">
        <v>5.0000000000000001E-3</v>
      </c>
      <c r="F119" s="5" t="e">
        <f>_xll.qlIndexAddFixings($B$1,D119,E119/100,TRUE,E119)</f>
        <v>#NUM!</v>
      </c>
    </row>
    <row r="120" spans="4:6" x14ac:dyDescent="0.2">
      <c r="D120" s="3">
        <v>42177</v>
      </c>
      <c r="E120" s="12">
        <v>1.0999999999999999E-2</v>
      </c>
      <c r="F120" s="5" t="e">
        <f>_xll.qlIndexAddFixings($B$1,D120,E120/100,TRUE,E120)</f>
        <v>#NUM!</v>
      </c>
    </row>
    <row r="121" spans="4:6" x14ac:dyDescent="0.2">
      <c r="D121" s="3">
        <v>42174</v>
      </c>
      <c r="E121" s="12">
        <v>2.1000000000000001E-2</v>
      </c>
      <c r="F121" s="5" t="e">
        <f>_xll.qlIndexAddFixings($B$1,D121,E121/100,TRUE,E121)</f>
        <v>#NUM!</v>
      </c>
    </row>
    <row r="122" spans="4:6" x14ac:dyDescent="0.2">
      <c r="D122" s="3">
        <v>42173</v>
      </c>
      <c r="E122" s="12">
        <v>3.1E-2</v>
      </c>
      <c r="F122" s="5" t="e">
        <f>_xll.qlIndexAddFixings($B$1,D122,E122/100,TRUE,E122)</f>
        <v>#NUM!</v>
      </c>
    </row>
    <row r="123" spans="4:6" x14ac:dyDescent="0.2">
      <c r="D123" s="3">
        <v>42172</v>
      </c>
      <c r="E123" s="12">
        <v>3.9E-2</v>
      </c>
      <c r="F123" s="5" t="e">
        <f>_xll.qlIndexAddFixings($B$1,D123,E123/100,TRUE,E123)</f>
        <v>#NUM!</v>
      </c>
    </row>
    <row r="124" spans="4:6" x14ac:dyDescent="0.2">
      <c r="D124" s="3">
        <v>42171</v>
      </c>
      <c r="E124" s="12">
        <v>4.2999999999999997E-2</v>
      </c>
      <c r="F124" s="5" t="e">
        <f>_xll.qlIndexAddFixings($B$1,D124,E124/100,TRUE,E124)</f>
        <v>#NUM!</v>
      </c>
    </row>
    <row r="125" spans="4:6" x14ac:dyDescent="0.2">
      <c r="D125" s="3">
        <v>42170</v>
      </c>
      <c r="E125" s="12">
        <v>4.3999999999999997E-2</v>
      </c>
      <c r="F125" s="5" t="e">
        <f>_xll.qlIndexAddFixings($B$1,D125,E125/100,TRUE,E125)</f>
        <v>#NUM!</v>
      </c>
    </row>
    <row r="126" spans="4:6" x14ac:dyDescent="0.2">
      <c r="D126" s="3">
        <v>42167</v>
      </c>
      <c r="E126" s="12">
        <v>2.8000000000000001E-2</v>
      </c>
      <c r="F126" s="5" t="e">
        <f>_xll.qlIndexAddFixings($B$1,D126,E126/100,TRUE,E126)</f>
        <v>#NUM!</v>
      </c>
    </row>
    <row r="127" spans="4:6" x14ac:dyDescent="0.2">
      <c r="D127" s="3">
        <v>42166</v>
      </c>
      <c r="E127" s="12">
        <v>1.4999999999999999E-2</v>
      </c>
      <c r="F127" s="5" t="e">
        <f>_xll.qlIndexAddFixings($B$1,D127,E127/100,TRUE,E127)</f>
        <v>#NUM!</v>
      </c>
    </row>
    <row r="128" spans="4:6" x14ac:dyDescent="0.2">
      <c r="D128" s="3">
        <v>42165</v>
      </c>
      <c r="E128" s="12">
        <v>2.1999999999999999E-2</v>
      </c>
      <c r="F128" s="5" t="e">
        <f>_xll.qlIndexAddFixings($B$1,D128,E128/100,TRUE,E128)</f>
        <v>#NUM!</v>
      </c>
    </row>
    <row r="129" spans="4:6" x14ac:dyDescent="0.2">
      <c r="D129" s="3">
        <v>42164</v>
      </c>
      <c r="E129" s="12">
        <v>1.7999999999999999E-2</v>
      </c>
      <c r="F129" s="5" t="e">
        <f>_xll.qlIndexAddFixings($B$1,D129,E129/100,TRUE,E129)</f>
        <v>#NUM!</v>
      </c>
    </row>
    <row r="130" spans="4:6" x14ac:dyDescent="0.2">
      <c r="D130" s="3">
        <v>42163</v>
      </c>
      <c r="E130" s="12">
        <v>0.01</v>
      </c>
      <c r="F130" s="5" t="e">
        <f>_xll.qlIndexAddFixings($B$1,D130,E130/100,TRUE,E130)</f>
        <v>#NUM!</v>
      </c>
    </row>
    <row r="131" spans="4:6" x14ac:dyDescent="0.2">
      <c r="D131" s="3">
        <v>42160</v>
      </c>
      <c r="E131" s="12">
        <v>8.9999999999999993E-3</v>
      </c>
      <c r="F131" s="5" t="e">
        <f>_xll.qlIndexAddFixings($B$1,D131,E131/100,TRUE,E131)</f>
        <v>#NUM!</v>
      </c>
    </row>
    <row r="132" spans="4:6" x14ac:dyDescent="0.2">
      <c r="D132" s="3">
        <v>42159</v>
      </c>
      <c r="E132" s="12">
        <v>8.9999999999999993E-3</v>
      </c>
      <c r="F132" s="5" t="e">
        <f>_xll.qlIndexAddFixings($B$1,D132,E132/100,TRUE,E132)</f>
        <v>#NUM!</v>
      </c>
    </row>
    <row r="133" spans="4:6" x14ac:dyDescent="0.2">
      <c r="D133" s="3">
        <v>42158</v>
      </c>
      <c r="E133" s="12">
        <v>3.0000000000000001E-3</v>
      </c>
      <c r="F133" s="5" t="e">
        <f>_xll.qlIndexAddFixings($B$1,D133,E133/100,TRUE,E133)</f>
        <v>#NUM!</v>
      </c>
    </row>
    <row r="134" spans="4:6" x14ac:dyDescent="0.2">
      <c r="D134" s="3">
        <v>42157</v>
      </c>
      <c r="E134" s="12">
        <v>6.0000000000000001E-3</v>
      </c>
      <c r="F134" s="5" t="e">
        <f>_xll.qlIndexAddFixings($B$1,D134,E134/100,TRUE,E134)</f>
        <v>#NUM!</v>
      </c>
    </row>
    <row r="135" spans="4:6" x14ac:dyDescent="0.2">
      <c r="D135" s="3">
        <v>42156</v>
      </c>
      <c r="E135" s="12">
        <v>7.0000000000000001E-3</v>
      </c>
      <c r="F135" s="5" t="e">
        <f>_xll.qlIndexAddFixings($B$1,D135,E135/100,TRUE,E135)</f>
        <v>#NUM!</v>
      </c>
    </row>
    <row r="136" spans="4:6" x14ac:dyDescent="0.2">
      <c r="D136" s="3">
        <v>42153</v>
      </c>
      <c r="E136" s="12">
        <v>4.0000000000000001E-3</v>
      </c>
      <c r="F136" s="5" t="e">
        <f>_xll.qlIndexAddFixings($B$1,D136,E136/100,TRUE,E136)</f>
        <v>#NUM!</v>
      </c>
    </row>
    <row r="137" spans="4:6" x14ac:dyDescent="0.2">
      <c r="D137" s="3">
        <v>42152</v>
      </c>
      <c r="E137" s="12">
        <v>-3.0000000000000001E-3</v>
      </c>
      <c r="F137" s="5" t="e">
        <f>_xll.qlIndexAddFixings($B$1,D137,E137/100,TRUE,E137)</f>
        <v>#NUM!</v>
      </c>
    </row>
    <row r="138" spans="4:6" x14ac:dyDescent="0.2">
      <c r="D138" s="3">
        <v>42151</v>
      </c>
      <c r="E138" s="12">
        <v>1E-3</v>
      </c>
      <c r="F138" s="5" t="e">
        <f>_xll.qlIndexAddFixings($B$1,D138,E138/100,TRUE,E138)</f>
        <v>#NUM!</v>
      </c>
    </row>
    <row r="139" spans="4:6" x14ac:dyDescent="0.2">
      <c r="D139" s="3">
        <v>42150</v>
      </c>
      <c r="E139" s="12">
        <v>6.0000000000000001E-3</v>
      </c>
      <c r="F139" s="5" t="e">
        <f>_xll.qlIndexAddFixings($B$1,D139,E139/100,TRUE,E139)</f>
        <v>#NUM!</v>
      </c>
    </row>
    <row r="140" spans="4:6" x14ac:dyDescent="0.2">
      <c r="D140" s="3">
        <v>42146</v>
      </c>
      <c r="E140" s="12">
        <v>-1E-3</v>
      </c>
      <c r="F140" s="5" t="e">
        <f>_xll.qlIndexAddFixings($B$1,D140,E140/100,TRUE,E140)</f>
        <v>#NUM!</v>
      </c>
    </row>
    <row r="141" spans="4:6" x14ac:dyDescent="0.2">
      <c r="D141" s="3">
        <v>42145</v>
      </c>
      <c r="E141" s="12">
        <v>-3.0000000000000001E-3</v>
      </c>
      <c r="F141" s="5" t="e">
        <f>_xll.qlIndexAddFixings($B$1,D141,E141/100,TRUE,E141)</f>
        <v>#NUM!</v>
      </c>
    </row>
    <row r="142" spans="4:6" x14ac:dyDescent="0.2">
      <c r="D142" s="3">
        <v>42144</v>
      </c>
      <c r="E142" s="12">
        <v>-4.0000000000000001E-3</v>
      </c>
      <c r="F142" s="5" t="e">
        <f>_xll.qlIndexAddFixings($B$1,D142,E142/100,TRUE,E142)</f>
        <v>#NUM!</v>
      </c>
    </row>
    <row r="143" spans="4:6" x14ac:dyDescent="0.2">
      <c r="D143" s="3">
        <v>42143</v>
      </c>
      <c r="E143" s="12">
        <v>-3.0000000000000001E-3</v>
      </c>
      <c r="F143" s="5" t="e">
        <f>_xll.qlIndexAddFixings($B$1,D143,E143/100,TRUE,E143)</f>
        <v>#NUM!</v>
      </c>
    </row>
    <row r="144" spans="4:6" x14ac:dyDescent="0.2">
      <c r="D144" s="3">
        <v>42142</v>
      </c>
      <c r="E144" s="12">
        <v>4.0000000000000001E-3</v>
      </c>
      <c r="F144" s="5" t="e">
        <f>_xll.qlIndexAddFixings($B$1,D144,E144/100,TRUE,E144)</f>
        <v>#NUM!</v>
      </c>
    </row>
    <row r="145" spans="4:6" x14ac:dyDescent="0.2">
      <c r="D145" s="3">
        <v>42139</v>
      </c>
      <c r="E145" s="12">
        <v>2E-3</v>
      </c>
      <c r="F145" s="5" t="e">
        <f>_xll.qlIndexAddFixings($B$1,D145,E145/100,TRUE,E145)</f>
        <v>#NUM!</v>
      </c>
    </row>
    <row r="146" spans="4:6" x14ac:dyDescent="0.2">
      <c r="D146" s="3">
        <v>42138</v>
      </c>
      <c r="E146" s="12">
        <v>3.0000000000000001E-3</v>
      </c>
      <c r="F146" s="5" t="e">
        <f>_xll.qlIndexAddFixings($B$1,D146,E146/100,TRUE,E146)</f>
        <v>#NUM!</v>
      </c>
    </row>
    <row r="147" spans="4:6" x14ac:dyDescent="0.2">
      <c r="D147" s="3">
        <v>42137</v>
      </c>
      <c r="E147" s="12">
        <v>-4.0000000000000001E-3</v>
      </c>
      <c r="F147" s="5" t="e">
        <f>_xll.qlIndexAddFixings($B$1,D147,E147/100,TRUE,E147)</f>
        <v>#NUM!</v>
      </c>
    </row>
    <row r="148" spans="4:6" x14ac:dyDescent="0.2">
      <c r="D148" s="3">
        <v>42136</v>
      </c>
      <c r="E148" s="12">
        <v>-4.0000000000000001E-3</v>
      </c>
      <c r="F148" s="5" t="e">
        <f>_xll.qlIndexAddFixings($B$1,D148,E148/100,TRUE,E148)</f>
        <v>#NUM!</v>
      </c>
    </row>
    <row r="149" spans="4:6" x14ac:dyDescent="0.2">
      <c r="D149" s="3">
        <v>42135</v>
      </c>
      <c r="E149" s="12">
        <v>-6.0000000000000001E-3</v>
      </c>
      <c r="F149" s="5" t="e">
        <f>_xll.qlIndexAddFixings($B$1,D149,E149/100,TRUE,E149)</f>
        <v>#NUM!</v>
      </c>
    </row>
    <row r="150" spans="4:6" x14ac:dyDescent="0.2">
      <c r="D150" s="3">
        <v>42132</v>
      </c>
      <c r="E150" s="12">
        <v>-6.0000000000000001E-3</v>
      </c>
      <c r="F150" s="5" t="e">
        <f>_xll.qlIndexAddFixings($B$1,D150,E150/100,TRUE,E150)</f>
        <v>#NUM!</v>
      </c>
    </row>
    <row r="151" spans="4:6" x14ac:dyDescent="0.2">
      <c r="D151" s="3">
        <v>42131</v>
      </c>
      <c r="E151" s="12">
        <v>-6.0000000000000001E-3</v>
      </c>
      <c r="F151" s="5" t="e">
        <f>_xll.qlIndexAddFixings($B$1,D151,E151/100,TRUE,E151)</f>
        <v>#NUM!</v>
      </c>
    </row>
    <row r="152" spans="4:6" x14ac:dyDescent="0.2">
      <c r="D152" s="3">
        <v>42130</v>
      </c>
      <c r="E152" s="12">
        <v>-2E-3</v>
      </c>
      <c r="F152" s="5" t="e">
        <f>_xll.qlIndexAddFixings($B$1,D152,E152/100,TRUE,E152)</f>
        <v>#NUM!</v>
      </c>
    </row>
    <row r="153" spans="4:6" x14ac:dyDescent="0.2">
      <c r="D153" s="3">
        <v>42129</v>
      </c>
      <c r="E153" s="12">
        <v>-1.2E-2</v>
      </c>
      <c r="F153" s="5" t="e">
        <f>_xll.qlIndexAddFixings($B$1,D153,E153/100,TRUE,E153)</f>
        <v>#NUM!</v>
      </c>
    </row>
    <row r="154" spans="4:6" x14ac:dyDescent="0.2">
      <c r="D154" s="3">
        <v>42128</v>
      </c>
      <c r="E154" s="12">
        <v>-1E-3</v>
      </c>
      <c r="F154" s="5" t="e">
        <f>_xll.qlIndexAddFixings($B$1,D154,E154/100,TRUE,E154)</f>
        <v>#NUM!</v>
      </c>
    </row>
    <row r="155" spans="4:6" x14ac:dyDescent="0.2">
      <c r="D155" s="3">
        <v>42124</v>
      </c>
      <c r="E155" s="12">
        <v>-6.0000000000000001E-3</v>
      </c>
      <c r="F155" s="5" t="e">
        <f>_xll.qlIndexAddFixings($B$1,D155,E155/100,TRUE,E155)</f>
        <v>#NUM!</v>
      </c>
    </row>
    <row r="156" spans="4:6" x14ac:dyDescent="0.2">
      <c r="D156" s="3">
        <v>42123</v>
      </c>
      <c r="E156" s="5">
        <v>-1.4E-2</v>
      </c>
      <c r="F156" s="5" t="e">
        <f>_xll.qlIndexAddFixings($B$1,D156,E156/100,TRUE,E156)</f>
        <v>#NUM!</v>
      </c>
    </row>
    <row r="157" spans="4:6" x14ac:dyDescent="0.2">
      <c r="D157" s="3">
        <v>42122</v>
      </c>
      <c r="E157" s="5">
        <v>-1.4E-2</v>
      </c>
      <c r="F157" s="5" t="e">
        <f>_xll.qlIndexAddFixings($B$1,D157,E157/100,TRUE,E157)</f>
        <v>#NUM!</v>
      </c>
    </row>
    <row r="158" spans="4:6" x14ac:dyDescent="0.2">
      <c r="D158" s="3">
        <v>42121</v>
      </c>
      <c r="E158" s="5">
        <v>-2E-3</v>
      </c>
      <c r="F158" s="5" t="e">
        <f>_xll.qlIndexAddFixings($B$1,D158,E158/100,TRUE,E158)</f>
        <v>#NUM!</v>
      </c>
    </row>
    <row r="159" spans="4:6" x14ac:dyDescent="0.2">
      <c r="D159" s="3">
        <v>42118</v>
      </c>
      <c r="E159" s="5">
        <v>-3.0000000000000001E-3</v>
      </c>
      <c r="F159" s="5" t="e">
        <f>_xll.qlIndexAddFixings($B$1,D159,E159/100,TRUE,E159)</f>
        <v>#NUM!</v>
      </c>
    </row>
    <row r="160" spans="4:6" x14ac:dyDescent="0.2">
      <c r="D160" s="3">
        <v>42117</v>
      </c>
      <c r="E160" s="5">
        <v>-8.0000000000000002E-3</v>
      </c>
      <c r="F160" s="5" t="e">
        <f>_xll.qlIndexAddFixings($B$1,D160,E160/100,TRUE,E160)</f>
        <v>#NUM!</v>
      </c>
    </row>
    <row r="161" spans="4:6" x14ac:dyDescent="0.2">
      <c r="D161" s="3">
        <v>42116</v>
      </c>
      <c r="E161" s="5">
        <v>-3.0000000000000001E-3</v>
      </c>
      <c r="F161" s="5" t="e">
        <f>_xll.qlIndexAddFixings($B$1,D161,E161/100,TRUE,E161)</f>
        <v>#NUM!</v>
      </c>
    </row>
    <row r="162" spans="4:6" x14ac:dyDescent="0.2">
      <c r="D162" s="3">
        <v>42115</v>
      </c>
      <c r="E162" s="5">
        <v>1E-3</v>
      </c>
      <c r="F162" s="5" t="e">
        <f>_xll.qlIndexAddFixings($B$1,D162,E162/100,TRUE,E162)</f>
        <v>#NUM!</v>
      </c>
    </row>
    <row r="163" spans="4:6" x14ac:dyDescent="0.2">
      <c r="D163" s="3">
        <v>42114</v>
      </c>
      <c r="E163" s="5">
        <v>-3.0000000000000001E-3</v>
      </c>
      <c r="F163" s="5" t="e">
        <f>_xll.qlIndexAddFixings($B$1,D163,E163/100,TRUE,E163)</f>
        <v>#NUM!</v>
      </c>
    </row>
    <row r="164" spans="4:6" x14ac:dyDescent="0.2">
      <c r="D164" s="3">
        <v>42111</v>
      </c>
      <c r="E164" s="5">
        <v>-6.0000000000000001E-3</v>
      </c>
      <c r="F164" s="5" t="e">
        <f>_xll.qlIndexAddFixings($B$1,D164,E164/100,TRUE,E164)</f>
        <v>#NUM!</v>
      </c>
    </row>
    <row r="165" spans="4:6" x14ac:dyDescent="0.2">
      <c r="D165" s="3">
        <v>42110</v>
      </c>
      <c r="E165" s="5">
        <v>-1.2E-2</v>
      </c>
      <c r="F165" s="5" t="e">
        <f>_xll.qlIndexAddFixings($B$1,D165,E165/100,TRUE,E165)</f>
        <v>#NUM!</v>
      </c>
    </row>
    <row r="166" spans="4:6" x14ac:dyDescent="0.2">
      <c r="D166" s="3">
        <v>42109</v>
      </c>
      <c r="E166" s="5">
        <v>-1.2E-2</v>
      </c>
      <c r="F166" s="5" t="e">
        <f>_xll.qlIndexAddFixings($B$1,D166,E166/100,TRUE,E166)</f>
        <v>#NUM!</v>
      </c>
    </row>
    <row r="167" spans="4:6" x14ac:dyDescent="0.2">
      <c r="D167" s="3">
        <v>42108</v>
      </c>
      <c r="E167" s="5">
        <v>-8.0000000000000002E-3</v>
      </c>
      <c r="F167" s="5" t="e">
        <f>_xll.qlIndexAddFixings($B$1,D167,E167/100,TRUE,E167)</f>
        <v>#NUM!</v>
      </c>
    </row>
    <row r="168" spans="4:6" x14ac:dyDescent="0.2">
      <c r="D168" s="3">
        <v>42107</v>
      </c>
      <c r="E168" s="5">
        <v>1E-3</v>
      </c>
      <c r="F168" s="5" t="e">
        <f>_xll.qlIndexAddFixings($B$1,D168,E168/100,TRUE,E168)</f>
        <v>#NUM!</v>
      </c>
    </row>
    <row r="169" spans="4:6" x14ac:dyDescent="0.2">
      <c r="D169" s="3">
        <v>42104</v>
      </c>
      <c r="E169" s="5">
        <v>-2E-3</v>
      </c>
      <c r="F169" s="5" t="e">
        <f>_xll.qlIndexAddFixings($B$1,D169,E169/100,TRUE,E169)</f>
        <v>#NUM!</v>
      </c>
    </row>
    <row r="170" spans="4:6" x14ac:dyDescent="0.2">
      <c r="D170" s="3">
        <v>42103</v>
      </c>
      <c r="E170" s="5">
        <v>0</v>
      </c>
      <c r="F170" s="5" t="e">
        <f>_xll.qlIndexAddFixings($B$1,D170,E170/100,TRUE,E170)</f>
        <v>#NUM!</v>
      </c>
    </row>
    <row r="171" spans="4:6" x14ac:dyDescent="0.2">
      <c r="D171" s="3">
        <v>42102</v>
      </c>
      <c r="E171" s="5">
        <v>4.0000000000000001E-3</v>
      </c>
      <c r="F171" s="5" t="e">
        <f>_xll.qlIndexAddFixings($B$1,D171,E171/100,TRUE,E171)</f>
        <v>#NUM!</v>
      </c>
    </row>
    <row r="172" spans="4:6" x14ac:dyDescent="0.2">
      <c r="D172" s="3">
        <v>42101</v>
      </c>
      <c r="E172" s="5">
        <v>1.0999999999999999E-2</v>
      </c>
      <c r="F172" s="5" t="e">
        <f>_xll.qlIndexAddFixings($B$1,D172,E172/100,TRUE,E172)</f>
        <v>#NUM!</v>
      </c>
    </row>
    <row r="173" spans="4:6" x14ac:dyDescent="0.2">
      <c r="D173" s="3">
        <v>42096</v>
      </c>
      <c r="E173" s="5">
        <v>7.0000000000000001E-3</v>
      </c>
      <c r="F173" s="5" t="e">
        <f>_xll.qlIndexAddFixings($B$1,D173,E173/100,TRUE,E173)</f>
        <v>#NUM!</v>
      </c>
    </row>
    <row r="174" spans="4:6" x14ac:dyDescent="0.2">
      <c r="D174" s="3">
        <v>42095</v>
      </c>
      <c r="E174" s="5">
        <v>6.0000000000000001E-3</v>
      </c>
      <c r="F174" s="5" t="e">
        <f>_xll.qlIndexAddFixings($B$1,D174,E174/100,TRUE,E174)</f>
        <v>#NUM!</v>
      </c>
    </row>
    <row r="175" spans="4:6" x14ac:dyDescent="0.2">
      <c r="D175" s="3">
        <v>42094</v>
      </c>
      <c r="E175" s="5">
        <v>6.0000000000000001E-3</v>
      </c>
      <c r="F175" s="5" t="e">
        <f>_xll.qlIndexAddFixings($B$1,D175,E175/100,TRUE,E175)</f>
        <v>#NUM!</v>
      </c>
    </row>
    <row r="176" spans="4:6" x14ac:dyDescent="0.2">
      <c r="D176" s="3">
        <v>42093</v>
      </c>
      <c r="E176" s="5">
        <v>8.0000000000000002E-3</v>
      </c>
      <c r="F176" s="5" t="e">
        <f>_xll.qlIndexAddFixings($B$1,D176,E176/100,TRUE,E176)</f>
        <v>#NUM!</v>
      </c>
    </row>
    <row r="177" spans="4:6" x14ac:dyDescent="0.2">
      <c r="D177" s="3">
        <v>42090</v>
      </c>
      <c r="E177" s="5">
        <v>6.0000000000000001E-3</v>
      </c>
      <c r="F177" s="5" t="e">
        <f>_xll.qlIndexAddFixings($B$1,D177,E177/100,TRUE,E177)</f>
        <v>#NUM!</v>
      </c>
    </row>
    <row r="178" spans="4:6" x14ac:dyDescent="0.2">
      <c r="D178" s="3">
        <v>42089</v>
      </c>
      <c r="E178" s="5">
        <v>8.9999999999999993E-3</v>
      </c>
      <c r="F178" s="5" t="e">
        <f>_xll.qlIndexAddFixings($B$1,D178,E178/100,TRUE,E178)</f>
        <v>#NUM!</v>
      </c>
    </row>
    <row r="179" spans="4:6" x14ac:dyDescent="0.2">
      <c r="D179" s="3">
        <v>42088</v>
      </c>
      <c r="E179" s="5">
        <v>0.01</v>
      </c>
      <c r="F179" s="5" t="e">
        <f>_xll.qlIndexAddFixings($B$1,D179,E179/100,TRUE,E179)</f>
        <v>#NUM!</v>
      </c>
    </row>
    <row r="180" spans="4:6" x14ac:dyDescent="0.2">
      <c r="D180" s="3">
        <v>42087</v>
      </c>
      <c r="E180" s="5">
        <v>1.0999999999999999E-2</v>
      </c>
      <c r="F180" s="5" t="e">
        <f>_xll.qlIndexAddFixings($B$1,D180,E180/100,TRUE,E180)</f>
        <v>#NUM!</v>
      </c>
    </row>
    <row r="181" spans="4:6" x14ac:dyDescent="0.2">
      <c r="D181" s="3">
        <v>42086</v>
      </c>
      <c r="E181" s="5">
        <v>8.0000000000000002E-3</v>
      </c>
      <c r="F181" s="5" t="e">
        <f>_xll.qlIndexAddFixings($B$1,D181,E181/100,TRUE,E181)</f>
        <v>#NUM!</v>
      </c>
    </row>
    <row r="182" spans="4:6" x14ac:dyDescent="0.2">
      <c r="D182" s="3">
        <v>42083</v>
      </c>
      <c r="E182" s="5">
        <v>8.9999999999999993E-3</v>
      </c>
      <c r="F182" s="5" t="e">
        <f>_xll.qlIndexAddFixings($B$1,D182,E182/100,TRUE,E182)</f>
        <v>#NUM!</v>
      </c>
    </row>
    <row r="183" spans="4:6" x14ac:dyDescent="0.2">
      <c r="D183" s="3">
        <v>42082</v>
      </c>
      <c r="E183" s="5">
        <v>1.2999999999999999E-2</v>
      </c>
      <c r="F183" s="5" t="e">
        <f>_xll.qlIndexAddFixings($B$1,D183,E183/100,TRUE,E183)</f>
        <v>#NUM!</v>
      </c>
    </row>
    <row r="184" spans="4:6" x14ac:dyDescent="0.2">
      <c r="D184" s="3">
        <v>42081</v>
      </c>
      <c r="E184" s="5">
        <v>2.1000000000000001E-2</v>
      </c>
      <c r="F184" s="5" t="e">
        <f>_xll.qlIndexAddFixings($B$1,D184,E184/100,TRUE,E184)</f>
        <v>#NUM!</v>
      </c>
    </row>
    <row r="185" spans="4:6" x14ac:dyDescent="0.2">
      <c r="D185" s="3">
        <v>42080</v>
      </c>
      <c r="E185" s="5">
        <v>4.0000000000000001E-3</v>
      </c>
      <c r="F185" s="5" t="e">
        <f>_xll.qlIndexAddFixings($B$1,D185,E185/100,TRUE,E185)</f>
        <v>#NUM!</v>
      </c>
    </row>
    <row r="186" spans="4:6" x14ac:dyDescent="0.2">
      <c r="D186" s="3">
        <v>42079</v>
      </c>
      <c r="E186" s="5">
        <v>2E-3</v>
      </c>
      <c r="F186" s="5" t="e">
        <f>_xll.qlIndexAddFixings($B$1,D186,E186/100,TRUE,E186)</f>
        <v>#NUM!</v>
      </c>
    </row>
    <row r="187" spans="4:6" x14ac:dyDescent="0.2">
      <c r="D187" s="3">
        <v>42076</v>
      </c>
      <c r="E187" s="5">
        <v>5.0000000000000001E-3</v>
      </c>
      <c r="F187" s="5" t="e">
        <f>_xll.qlIndexAddFixings($B$1,D187,E187/100,TRUE,E187)</f>
        <v>#NUM!</v>
      </c>
    </row>
    <row r="188" spans="4:6" x14ac:dyDescent="0.2">
      <c r="D188" s="3">
        <v>42075</v>
      </c>
      <c r="E188" s="5">
        <v>4.0000000000000001E-3</v>
      </c>
      <c r="F188" s="5" t="e">
        <f>_xll.qlIndexAddFixings($B$1,D188,E188/100,TRUE,E188)</f>
        <v>#NUM!</v>
      </c>
    </row>
    <row r="189" spans="4:6" x14ac:dyDescent="0.2">
      <c r="D189" s="3">
        <v>42074</v>
      </c>
      <c r="E189" s="5">
        <v>7.0000000000000001E-3</v>
      </c>
      <c r="F189" s="5" t="e">
        <f>_xll.qlIndexAddFixings($B$1,D189,E189/100,TRUE,E189)</f>
        <v>#NUM!</v>
      </c>
    </row>
    <row r="190" spans="4:6" x14ac:dyDescent="0.2">
      <c r="D190" s="3">
        <v>42073</v>
      </c>
      <c r="E190" s="5">
        <v>0.01</v>
      </c>
      <c r="F190" s="5" t="e">
        <f>_xll.qlIndexAddFixings($B$1,D190,E190/100,TRUE,E190)</f>
        <v>#NUM!</v>
      </c>
    </row>
    <row r="191" spans="4:6" x14ac:dyDescent="0.2">
      <c r="D191" s="3">
        <v>42072</v>
      </c>
      <c r="E191" s="5">
        <v>1.2999999999999999E-2</v>
      </c>
      <c r="F191" s="5" t="e">
        <f>_xll.qlIndexAddFixings($B$1,D191,E191/100,TRUE,E191)</f>
        <v>#NUM!</v>
      </c>
    </row>
    <row r="192" spans="4:6" x14ac:dyDescent="0.2">
      <c r="D192" s="3">
        <v>42069</v>
      </c>
      <c r="E192" s="5">
        <v>1.4E-2</v>
      </c>
      <c r="F192" s="5" t="e">
        <f>_xll.qlIndexAddFixings($B$1,D192,E192/100,TRUE,E192)</f>
        <v>#NUM!</v>
      </c>
    </row>
    <row r="193" spans="4:6" x14ac:dyDescent="0.2">
      <c r="D193" s="3">
        <v>42068</v>
      </c>
      <c r="E193" s="5">
        <v>1.7000000000000001E-2</v>
      </c>
      <c r="F193" s="5" t="e">
        <f>_xll.qlIndexAddFixings($B$1,D193,E193/100,TRUE,E193)</f>
        <v>#NUM!</v>
      </c>
    </row>
    <row r="194" spans="4:6" x14ac:dyDescent="0.2">
      <c r="D194" s="3">
        <v>42067</v>
      </c>
      <c r="E194" s="5">
        <v>1.7000000000000001E-2</v>
      </c>
      <c r="F194" s="5" t="e">
        <f>_xll.qlIndexAddFixings($B$1,D194,E194/100,TRUE,E194)</f>
        <v>#NUM!</v>
      </c>
    </row>
    <row r="195" spans="4:6" x14ac:dyDescent="0.2">
      <c r="D195" s="3">
        <v>42066</v>
      </c>
      <c r="E195" s="5">
        <v>1.7000000000000001E-2</v>
      </c>
      <c r="F195" s="5" t="e">
        <f>_xll.qlIndexAddFixings($B$1,D195,E195/100,TRUE,E195)</f>
        <v>#NUM!</v>
      </c>
    </row>
    <row r="196" spans="4:6" x14ac:dyDescent="0.2">
      <c r="D196" s="3">
        <v>42065</v>
      </c>
      <c r="E196" s="5">
        <v>1.4999999999999999E-2</v>
      </c>
      <c r="F196" s="5" t="e">
        <f>_xll.qlIndexAddFixings($B$1,D196,E196/100,TRUE,E196)</f>
        <v>#NUM!</v>
      </c>
    </row>
    <row r="197" spans="4:6" x14ac:dyDescent="0.2">
      <c r="D197" s="3">
        <v>42062</v>
      </c>
      <c r="E197" s="5">
        <v>1.2E-2</v>
      </c>
      <c r="F197" s="5" t="e">
        <f>_xll.qlIndexAddFixings($B$1,D197,E197/100,TRUE,E197)</f>
        <v>#NUM!</v>
      </c>
    </row>
    <row r="198" spans="4:6" x14ac:dyDescent="0.2">
      <c r="D198" s="3">
        <v>42061</v>
      </c>
      <c r="E198" s="5">
        <v>1.4999999999999999E-2</v>
      </c>
      <c r="F198" s="5" t="e">
        <f>_xll.qlIndexAddFixings($B$1,D198,E198/100,TRUE,E198)</f>
        <v>#NUM!</v>
      </c>
    </row>
    <row r="199" spans="4:6" x14ac:dyDescent="0.2">
      <c r="D199" s="3">
        <v>42060</v>
      </c>
      <c r="E199" s="5">
        <v>2.5000000000000001E-2</v>
      </c>
      <c r="F199" s="5" t="e">
        <f>_xll.qlIndexAddFixings($B$1,D199,E199/100,TRUE,E199)</f>
        <v>#NUM!</v>
      </c>
    </row>
    <row r="200" spans="4:6" x14ac:dyDescent="0.2">
      <c r="D200" s="3">
        <v>42059</v>
      </c>
      <c r="E200" s="5">
        <v>3.5000000000000003E-2</v>
      </c>
      <c r="F200" s="5" t="e">
        <f>_xll.qlIndexAddFixings($B$1,D200,E200/100,TRUE,E200)</f>
        <v>#NUM!</v>
      </c>
    </row>
    <row r="201" spans="4:6" x14ac:dyDescent="0.2">
      <c r="D201" s="3">
        <v>42058</v>
      </c>
      <c r="E201" s="5">
        <v>3.6999999999999998E-2</v>
      </c>
      <c r="F201" s="5" t="e">
        <f>_xll.qlIndexAddFixings($B$1,D201,E201/100,TRUE,E201)</f>
        <v>#NUM!</v>
      </c>
    </row>
    <row r="202" spans="4:6" x14ac:dyDescent="0.2">
      <c r="D202" s="3">
        <v>42055</v>
      </c>
      <c r="E202" s="5">
        <v>0.05</v>
      </c>
      <c r="F202" s="5" t="e">
        <f>_xll.qlIndexAddFixings($B$1,D202,E202/100,TRUE,E202)</f>
        <v>#NUM!</v>
      </c>
    </row>
    <row r="203" spans="4:6" x14ac:dyDescent="0.2">
      <c r="D203" s="3">
        <v>42054</v>
      </c>
      <c r="E203" s="5">
        <v>4.1000000000000002E-2</v>
      </c>
      <c r="F203" s="5" t="e">
        <f>_xll.qlIndexAddFixings($B$1,D203,E203/100,TRUE,E203)</f>
        <v>#NUM!</v>
      </c>
    </row>
    <row r="204" spans="4:6" x14ac:dyDescent="0.2">
      <c r="D204" s="3">
        <v>42053</v>
      </c>
      <c r="E204" s="5">
        <v>4.1000000000000002E-2</v>
      </c>
      <c r="F204" s="5" t="e">
        <f>_xll.qlIndexAddFixings($B$1,D204,E204/100,TRUE,E204)</f>
        <v>#NUM!</v>
      </c>
    </row>
    <row r="205" spans="4:6" x14ac:dyDescent="0.2">
      <c r="D205" s="3">
        <v>42052</v>
      </c>
      <c r="E205" s="5">
        <v>4.5999999999999999E-2</v>
      </c>
      <c r="F205" s="5" t="e">
        <f>_xll.qlIndexAddFixings($B$1,D205,E205/100,TRUE,E205)</f>
        <v>#NUM!</v>
      </c>
    </row>
    <row r="206" spans="4:6" x14ac:dyDescent="0.2">
      <c r="D206" s="3">
        <v>42051</v>
      </c>
      <c r="E206" s="5">
        <v>4.2000000000000003E-2</v>
      </c>
      <c r="F206" s="5" t="e">
        <f>_xll.qlIndexAddFixings($B$1,D206,E206/100,TRUE,E206)</f>
        <v>#NUM!</v>
      </c>
    </row>
    <row r="207" spans="4:6" x14ac:dyDescent="0.2">
      <c r="D207" s="3">
        <v>42048</v>
      </c>
      <c r="E207" s="5">
        <v>4.2000000000000003E-2</v>
      </c>
      <c r="F207" s="5" t="e">
        <f>_xll.qlIndexAddFixings($B$1,D207,E207/100,TRUE,E207)</f>
        <v>#NUM!</v>
      </c>
    </row>
    <row r="208" spans="4:6" x14ac:dyDescent="0.2">
      <c r="D208" s="3">
        <v>42047</v>
      </c>
      <c r="E208" s="5">
        <v>4.2999999999999997E-2</v>
      </c>
      <c r="F208" s="5" t="e">
        <f>_xll.qlIndexAddFixings($B$1,D208,E208/100,TRUE,E208)</f>
        <v>#NUM!</v>
      </c>
    </row>
    <row r="209" spans="4:6" x14ac:dyDescent="0.2">
      <c r="D209" s="3">
        <v>42046</v>
      </c>
      <c r="E209" s="5">
        <v>4.9000000000000002E-2</v>
      </c>
      <c r="F209" s="5" t="e">
        <f>_xll.qlIndexAddFixings($B$1,D209,E209/100,TRUE,E209)</f>
        <v>#NUM!</v>
      </c>
    </row>
    <row r="210" spans="4:6" x14ac:dyDescent="0.2">
      <c r="D210" s="3">
        <v>42045</v>
      </c>
      <c r="E210" s="5">
        <v>5.6000000000000001E-2</v>
      </c>
      <c r="F210" s="5" t="e">
        <f>_xll.qlIndexAddFixings($B$1,D210,E210/100,TRUE,E210)</f>
        <v>#NUM!</v>
      </c>
    </row>
    <row r="211" spans="4:6" x14ac:dyDescent="0.2">
      <c r="D211" s="3">
        <v>42044</v>
      </c>
      <c r="E211" s="5">
        <v>5.2999999999999999E-2</v>
      </c>
      <c r="F211" s="5" t="e">
        <f>_xll.qlIndexAddFixings($B$1,D211,E211/100,TRUE,E211)</f>
        <v>#NUM!</v>
      </c>
    </row>
    <row r="212" spans="4:6" x14ac:dyDescent="0.2">
      <c r="D212" s="3">
        <v>42041</v>
      </c>
      <c r="E212" s="5">
        <v>4.7E-2</v>
      </c>
      <c r="F212" s="5" t="e">
        <f>_xll.qlIndexAddFixings($B$1,D212,E212/100,TRUE,E212)</f>
        <v>#NUM!</v>
      </c>
    </row>
    <row r="213" spans="4:6" x14ac:dyDescent="0.2">
      <c r="D213" s="3">
        <v>42040</v>
      </c>
      <c r="E213" s="5">
        <v>0.05</v>
      </c>
      <c r="F213" s="5" t="e">
        <f>_xll.qlIndexAddFixings($B$1,D213,E213/100,TRUE,E213)</f>
        <v>#NUM!</v>
      </c>
    </row>
    <row r="214" spans="4:6" x14ac:dyDescent="0.2">
      <c r="D214" s="3">
        <v>42039</v>
      </c>
      <c r="E214" s="5">
        <v>4.2000000000000003E-2</v>
      </c>
      <c r="F214" s="5" t="e">
        <f>_xll.qlIndexAddFixings($B$1,D214,E214/100,TRUE,E214)</f>
        <v>#NUM!</v>
      </c>
    </row>
    <row r="215" spans="4:6" x14ac:dyDescent="0.2">
      <c r="D215" s="3">
        <v>42038</v>
      </c>
      <c r="E215" s="5">
        <v>4.2999999999999997E-2</v>
      </c>
      <c r="F215" s="5" t="e">
        <f>_xll.qlIndexAddFixings($B$1,D215,E215/100,TRUE,E215)</f>
        <v>#NUM!</v>
      </c>
    </row>
    <row r="216" spans="4:6" x14ac:dyDescent="0.2">
      <c r="D216" s="3">
        <v>42037</v>
      </c>
      <c r="E216" s="5">
        <v>5.5E-2</v>
      </c>
      <c r="F216" s="5" t="e">
        <f>_xll.qlIndexAddFixings($B$1,D216,E216/100,TRUE,E216)</f>
        <v>#NUM!</v>
      </c>
    </row>
    <row r="217" spans="4:6" x14ac:dyDescent="0.2">
      <c r="D217" s="3">
        <v>42034</v>
      </c>
      <c r="E217" s="5">
        <v>3.9E-2</v>
      </c>
      <c r="F217" s="5" t="e">
        <f>_xll.qlIndexAddFixings($B$1,D217,E217/100,TRUE,E217)</f>
        <v>#NUM!</v>
      </c>
    </row>
    <row r="218" spans="4:6" x14ac:dyDescent="0.2">
      <c r="D218" s="3">
        <v>42033</v>
      </c>
      <c r="E218" s="5">
        <v>3.6999999999999998E-2</v>
      </c>
      <c r="F218" s="5" t="e">
        <f>_xll.qlIndexAddFixings($B$1,D218,E218/100,TRUE,E218)</f>
        <v>#NUM!</v>
      </c>
    </row>
    <row r="219" spans="4:6" x14ac:dyDescent="0.2">
      <c r="D219" s="3">
        <v>42032</v>
      </c>
      <c r="E219" s="5">
        <v>0.03</v>
      </c>
      <c r="F219" s="5" t="e">
        <f>_xll.qlIndexAddFixings($B$1,D219,E219/100,TRUE,E219)</f>
        <v>#NUM!</v>
      </c>
    </row>
    <row r="220" spans="4:6" x14ac:dyDescent="0.2">
      <c r="D220" s="3">
        <v>42031</v>
      </c>
      <c r="E220" s="5">
        <v>3.5000000000000003E-2</v>
      </c>
      <c r="F220" s="5" t="e">
        <f>_xll.qlIndexAddFixings($B$1,D220,E220/100,TRUE,E220)</f>
        <v>#NUM!</v>
      </c>
    </row>
    <row r="221" spans="4:6" x14ac:dyDescent="0.2">
      <c r="D221" s="3">
        <v>42030</v>
      </c>
      <c r="E221" s="5">
        <v>0.03</v>
      </c>
      <c r="F221" s="5" t="e">
        <f>_xll.qlIndexAddFixings($B$1,D221,E221/100,TRUE,E221)</f>
        <v>#NUM!</v>
      </c>
    </row>
    <row r="222" spans="4:6" x14ac:dyDescent="0.2">
      <c r="D222" s="3">
        <v>42027</v>
      </c>
      <c r="E222" s="5">
        <v>0.02</v>
      </c>
      <c r="F222" s="5" t="e">
        <f>_xll.qlIndexAddFixings($B$1,D222,E222/100,TRUE,E222)</f>
        <v>#NUM!</v>
      </c>
    </row>
    <row r="223" spans="4:6" x14ac:dyDescent="0.2">
      <c r="D223" s="3">
        <v>42026</v>
      </c>
      <c r="E223" s="5">
        <v>3.4000000000000002E-2</v>
      </c>
      <c r="F223" s="5" t="e">
        <f>_xll.qlIndexAddFixings($B$1,D223,E223/100,TRUE,E223)</f>
        <v>#NUM!</v>
      </c>
    </row>
    <row r="224" spans="4:6" x14ac:dyDescent="0.2">
      <c r="D224" s="3">
        <v>42025</v>
      </c>
      <c r="E224" s="5">
        <v>2.7E-2</v>
      </c>
      <c r="F224" s="5" t="e">
        <f>_xll.qlIndexAddFixings($B$1,D224,E224/100,TRUE,E224)</f>
        <v>#NUM!</v>
      </c>
    </row>
    <row r="225" spans="4:6" x14ac:dyDescent="0.2">
      <c r="D225" s="3">
        <v>42024</v>
      </c>
      <c r="E225" s="5">
        <v>2.1999999999999999E-2</v>
      </c>
      <c r="F225" s="5" t="e">
        <f>_xll.qlIndexAddFixings($B$1,D225,E225/100,TRUE,E225)</f>
        <v>#NUM!</v>
      </c>
    </row>
    <row r="226" spans="4:6" x14ac:dyDescent="0.2">
      <c r="D226" s="3">
        <v>42023</v>
      </c>
      <c r="E226" s="5">
        <v>0.02</v>
      </c>
      <c r="F226" s="5" t="e">
        <f>_xll.qlIndexAddFixings($B$1,D226,E226/100,TRUE,E226)</f>
        <v>#NUM!</v>
      </c>
    </row>
    <row r="227" spans="4:6" x14ac:dyDescent="0.2">
      <c r="D227" s="3">
        <v>42020</v>
      </c>
      <c r="E227" s="5">
        <v>2.1000000000000001E-2</v>
      </c>
      <c r="F227" s="5" t="e">
        <f>_xll.qlIndexAddFixings($B$1,D227,E227/100,TRUE,E227)</f>
        <v>#NUM!</v>
      </c>
    </row>
    <row r="228" spans="4:6" x14ac:dyDescent="0.2">
      <c r="D228" s="3">
        <v>42019</v>
      </c>
      <c r="E228" s="5">
        <v>2.7E-2</v>
      </c>
      <c r="F228" s="5" t="e">
        <f>_xll.qlIndexAddFixings($B$1,D228,E228/100,TRUE,E228)</f>
        <v>#NUM!</v>
      </c>
    </row>
    <row r="229" spans="4:6" x14ac:dyDescent="0.2">
      <c r="D229" s="3">
        <v>42018</v>
      </c>
      <c r="E229" s="5">
        <v>5.1999999999999998E-2</v>
      </c>
      <c r="F229" s="5" t="e">
        <f>_xll.qlIndexAddFixings($B$1,D229,E229/100,TRUE,E229)</f>
        <v>#NUM!</v>
      </c>
    </row>
    <row r="230" spans="4:6" x14ac:dyDescent="0.2">
      <c r="D230" s="3">
        <v>42017</v>
      </c>
      <c r="E230" s="5">
        <v>5.1999999999999998E-2</v>
      </c>
      <c r="F230" s="5" t="e">
        <f>_xll.qlIndexAddFixings($B$1,D230,E230/100,TRUE,E230)</f>
        <v>#NUM!</v>
      </c>
    </row>
    <row r="231" spans="4:6" x14ac:dyDescent="0.2">
      <c r="D231" s="3">
        <v>42016</v>
      </c>
      <c r="E231" s="5">
        <v>5.5E-2</v>
      </c>
      <c r="F231" s="5" t="e">
        <f>_xll.qlIndexAddFixings($B$1,D231,E231/100,TRUE,E231)</f>
        <v>#NUM!</v>
      </c>
    </row>
    <row r="232" spans="4:6" x14ac:dyDescent="0.2">
      <c r="D232" s="3">
        <v>42013</v>
      </c>
      <c r="E232" s="5">
        <v>5.7000000000000002E-2</v>
      </c>
      <c r="F232" s="5" t="e">
        <f>_xll.qlIndexAddFixings($B$1,D232,E232/100,TRUE,E232)</f>
        <v>#NUM!</v>
      </c>
    </row>
    <row r="233" spans="4:6" x14ac:dyDescent="0.2">
      <c r="D233" s="3">
        <v>42012</v>
      </c>
      <c r="E233" s="5">
        <v>5.7000000000000002E-2</v>
      </c>
      <c r="F233" s="5" t="e">
        <f>_xll.qlIndexAddFixings($B$1,D233,E233/100,TRUE,E233)</f>
        <v>#NUM!</v>
      </c>
    </row>
    <row r="234" spans="4:6" x14ac:dyDescent="0.2">
      <c r="D234" s="3">
        <v>42011</v>
      </c>
      <c r="E234" s="5">
        <v>5.3999999999999999E-2</v>
      </c>
      <c r="F234" s="5" t="e">
        <f>_xll.qlIndexAddFixings($B$1,D234,E234/100,TRUE,E234)</f>
        <v>#NUM!</v>
      </c>
    </row>
    <row r="235" spans="4:6" x14ac:dyDescent="0.2">
      <c r="D235" s="3">
        <v>42010</v>
      </c>
      <c r="E235" s="5">
        <v>5.5E-2</v>
      </c>
      <c r="F235" s="5" t="e">
        <f>_xll.qlIndexAddFixings($B$1,D235,E235/100,TRUE,E235)</f>
        <v>#NUM!</v>
      </c>
    </row>
    <row r="236" spans="4:6" x14ac:dyDescent="0.2">
      <c r="D236" s="3">
        <v>42009</v>
      </c>
      <c r="E236" s="5">
        <v>5.6000000000000001E-2</v>
      </c>
      <c r="F236" s="5" t="e">
        <f>_xll.qlIndexAddFixings($B$1,D236,E236/100,TRUE,E236)</f>
        <v>#NUM!</v>
      </c>
    </row>
    <row r="237" spans="4:6" x14ac:dyDescent="0.2">
      <c r="D237" s="3">
        <v>42006</v>
      </c>
      <c r="E237" s="5">
        <v>5.8000000000000003E-2</v>
      </c>
      <c r="F237" s="5" t="e">
        <f>_xll.qlIndexAddFixings($B$1,D237,E237/100,TRUE,E237)</f>
        <v>#NUM!</v>
      </c>
    </row>
    <row r="238" spans="4:6" x14ac:dyDescent="0.2">
      <c r="D238" s="3">
        <v>42003</v>
      </c>
      <c r="E238" s="5">
        <v>6.9000000000000006E-2</v>
      </c>
      <c r="F238" s="5" t="e">
        <f>_xll.qlIndexAddFixings($B$1,D238,E238/100,TRUE,E238)</f>
        <v>#NUM!</v>
      </c>
    </row>
    <row r="239" spans="4:6" x14ac:dyDescent="0.2">
      <c r="D239" s="3">
        <v>42002</v>
      </c>
      <c r="E239" s="5">
        <v>7.0000000000000007E-2</v>
      </c>
      <c r="F239" s="5" t="e">
        <f>_xll.qlIndexAddFixings($B$1,D239,E239/100,TRUE,E239)</f>
        <v>#NUM!</v>
      </c>
    </row>
    <row r="240" spans="4:6" x14ac:dyDescent="0.2">
      <c r="D240" s="3">
        <v>41996</v>
      </c>
      <c r="E240" s="5">
        <v>7.3999999999999996E-2</v>
      </c>
      <c r="F240" s="5" t="e">
        <f>_xll.qlIndexAddFixings($B$1,D240,E240/100,TRUE,E240)</f>
        <v>#NUM!</v>
      </c>
    </row>
    <row r="241" spans="4:6" x14ac:dyDescent="0.2">
      <c r="D241" s="3">
        <v>41995</v>
      </c>
      <c r="E241" s="5">
        <v>7.8E-2</v>
      </c>
      <c r="F241" s="5" t="e">
        <f>_xll.qlIndexAddFixings($B$1,D241,E241/100,TRUE,E241)</f>
        <v>#NUM!</v>
      </c>
    </row>
    <row r="242" spans="4:6" x14ac:dyDescent="0.2">
      <c r="D242" s="3">
        <v>41992</v>
      </c>
      <c r="E242" s="5">
        <v>7.9000000000000001E-2</v>
      </c>
      <c r="F242" s="5" t="e">
        <f>_xll.qlIndexAddFixings($B$1,D242,E242/100,TRUE,E242)</f>
        <v>#NUM!</v>
      </c>
    </row>
    <row r="243" spans="4:6" x14ac:dyDescent="0.2">
      <c r="D243" s="3">
        <v>41991</v>
      </c>
      <c r="E243" s="5">
        <v>0.08</v>
      </c>
      <c r="F243" s="5" t="e">
        <f>_xll.qlIndexAddFixings($B$1,D243,E243/100,TRUE,E243)</f>
        <v>#NUM!</v>
      </c>
    </row>
    <row r="244" spans="4:6" x14ac:dyDescent="0.2">
      <c r="D244" s="3">
        <v>41990</v>
      </c>
      <c r="E244" s="5">
        <v>0.09</v>
      </c>
      <c r="F244" s="5" t="e">
        <f>_xll.qlIndexAddFixings($B$1,D244,E244/100,TRUE,E244)</f>
        <v>#NUM!</v>
      </c>
    </row>
    <row r="245" spans="4:6" x14ac:dyDescent="0.2">
      <c r="D245" s="3">
        <v>41989</v>
      </c>
      <c r="E245" s="5">
        <v>8.5000000000000006E-2</v>
      </c>
      <c r="F245" s="5" t="e">
        <f>_xll.qlIndexAddFixings($B$1,D245,E245/100,TRUE,E245)</f>
        <v>#NUM!</v>
      </c>
    </row>
    <row r="246" spans="4:6" x14ac:dyDescent="0.2">
      <c r="D246" s="3">
        <v>41988</v>
      </c>
      <c r="E246" s="5">
        <v>8.4000000000000005E-2</v>
      </c>
      <c r="F246" s="5" t="e">
        <f>_xll.qlIndexAddFixings($B$1,D246,E246/100,TRUE,E246)</f>
        <v>#NUM!</v>
      </c>
    </row>
    <row r="247" spans="4:6" x14ac:dyDescent="0.2">
      <c r="D247" s="3">
        <v>41985</v>
      </c>
      <c r="E247" s="5">
        <v>8.7999999999999995E-2</v>
      </c>
      <c r="F247" s="5" t="e">
        <f>_xll.qlIndexAddFixings($B$1,D247,E247/100,TRUE,E247)</f>
        <v>#NUM!</v>
      </c>
    </row>
    <row r="248" spans="4:6" x14ac:dyDescent="0.2">
      <c r="D248" s="3">
        <v>41984</v>
      </c>
      <c r="E248" s="5">
        <v>8.8999999999999996E-2</v>
      </c>
      <c r="F248" s="5" t="e">
        <f>_xll.qlIndexAddFixings($B$1,D248,E248/100,TRUE,E248)</f>
        <v>#NUM!</v>
      </c>
    </row>
    <row r="249" spans="4:6" x14ac:dyDescent="0.2">
      <c r="D249" s="3">
        <v>41983</v>
      </c>
      <c r="E249" s="5">
        <v>8.8999999999999996E-2</v>
      </c>
      <c r="F249" s="5" t="e">
        <f>_xll.qlIndexAddFixings($B$1,D249,E249/100,TRUE,E249)</f>
        <v>#NUM!</v>
      </c>
    </row>
    <row r="250" spans="4:6" x14ac:dyDescent="0.2">
      <c r="D250" s="3">
        <v>41982</v>
      </c>
      <c r="E250" s="5">
        <v>8.2000000000000003E-2</v>
      </c>
      <c r="F250" s="5" t="e">
        <f>_xll.qlIndexAddFixings($B$1,D250,E250/100,TRUE,E250)</f>
        <v>#NUM!</v>
      </c>
    </row>
    <row r="251" spans="4:6" x14ac:dyDescent="0.2">
      <c r="D251" s="3">
        <v>41981</v>
      </c>
      <c r="E251" s="5">
        <v>8.5000000000000006E-2</v>
      </c>
      <c r="F251" s="5" t="e">
        <f>_xll.qlIndexAddFixings($B$1,D251,E251/100,TRUE,E251)</f>
        <v>#NUM!</v>
      </c>
    </row>
    <row r="252" spans="4:6" x14ac:dyDescent="0.2">
      <c r="D252" s="3">
        <v>41978</v>
      </c>
      <c r="E252" s="5">
        <v>8.5999999999999993E-2</v>
      </c>
      <c r="F252" s="5" t="e">
        <f>_xll.qlIndexAddFixings($B$1,D252,E252/100,TRUE,E252)</f>
        <v>#NUM!</v>
      </c>
    </row>
    <row r="253" spans="4:6" x14ac:dyDescent="0.2">
      <c r="D253" s="3">
        <v>41977</v>
      </c>
      <c r="E253" s="5">
        <v>7.2999999999999995E-2</v>
      </c>
      <c r="F253" s="5" t="e">
        <f>_xll.qlIndexAddFixings($B$1,D253,E253/100,TRUE,E253)</f>
        <v>#NUM!</v>
      </c>
    </row>
    <row r="254" spans="4:6" x14ac:dyDescent="0.2">
      <c r="D254" s="3">
        <v>41976</v>
      </c>
      <c r="E254" s="5">
        <v>7.6999999999999999E-2</v>
      </c>
      <c r="F254" s="5" t="e">
        <f>_xll.qlIndexAddFixings($B$1,D254,E254/100,TRUE,E254)</f>
        <v>#NUM!</v>
      </c>
    </row>
    <row r="255" spans="4:6" x14ac:dyDescent="0.2">
      <c r="D255" s="3">
        <v>41975</v>
      </c>
      <c r="E255" s="5">
        <v>8.4000000000000005E-2</v>
      </c>
      <c r="F255" s="5" t="e">
        <f>_xll.qlIndexAddFixings($B$1,D255,E255/100,TRUE,E255)</f>
        <v>#NUM!</v>
      </c>
    </row>
    <row r="256" spans="4:6" x14ac:dyDescent="0.2">
      <c r="D256" s="3">
        <v>41974</v>
      </c>
      <c r="E256" s="5">
        <v>0.08</v>
      </c>
      <c r="F256" s="5" t="e">
        <f>_xll.qlIndexAddFixings($B$1,D256,E256/100,TRUE,E256)</f>
        <v>#NUM!</v>
      </c>
    </row>
    <row r="257" spans="4:6" x14ac:dyDescent="0.2">
      <c r="D257" s="3">
        <v>41971</v>
      </c>
      <c r="E257" s="5">
        <v>0.08</v>
      </c>
      <c r="F257" s="5" t="e">
        <f>_xll.qlIndexAddFixings($B$1,D257,E257/100,TRUE,E257)</f>
        <v>#NUM!</v>
      </c>
    </row>
    <row r="258" spans="4:6" x14ac:dyDescent="0.2">
      <c r="D258" s="3">
        <v>41970</v>
      </c>
      <c r="E258" s="5">
        <v>0.08</v>
      </c>
      <c r="F258" s="5" t="e">
        <f>_xll.qlIndexAddFixings($B$1,D258,E258/100,TRUE,E258)</f>
        <v>#NUM!</v>
      </c>
    </row>
    <row r="259" spans="4:6" x14ac:dyDescent="0.2">
      <c r="D259" s="3">
        <v>41969</v>
      </c>
      <c r="E259" s="5">
        <v>8.1000000000000003E-2</v>
      </c>
      <c r="F259" s="5" t="e">
        <f>_xll.qlIndexAddFixings($B$1,D259,E259/100,TRUE,E259)</f>
        <v>#NUM!</v>
      </c>
    </row>
    <row r="260" spans="4:6" x14ac:dyDescent="0.2">
      <c r="D260" s="3">
        <v>41968</v>
      </c>
      <c r="E260" s="5">
        <v>7.8E-2</v>
      </c>
      <c r="F260" s="5" t="e">
        <f>_xll.qlIndexAddFixings($B$1,D260,E260/100,TRUE,E260)</f>
        <v>#NUM!</v>
      </c>
    </row>
    <row r="261" spans="4:6" x14ac:dyDescent="0.2">
      <c r="D261" s="3">
        <v>41967</v>
      </c>
      <c r="E261" s="5">
        <v>7.5999999999999998E-2</v>
      </c>
      <c r="F261" s="5" t="e">
        <f>_xll.qlIndexAddFixings($B$1,D261,E261/100,TRUE,E261)</f>
        <v>#NUM!</v>
      </c>
    </row>
    <row r="262" spans="4:6" x14ac:dyDescent="0.2">
      <c r="D262" s="3">
        <v>41964</v>
      </c>
      <c r="E262" s="5">
        <v>0.08</v>
      </c>
      <c r="F262" s="5" t="e">
        <f>_xll.qlIndexAddFixings($B$1,D262,E262/100,TRUE,E262)</f>
        <v>#NUM!</v>
      </c>
    </row>
    <row r="263" spans="4:6" x14ac:dyDescent="0.2">
      <c r="D263" s="3">
        <v>41963</v>
      </c>
      <c r="E263" s="5">
        <v>8.7999999999999995E-2</v>
      </c>
      <c r="F263" s="5" t="e">
        <f>_xll.qlIndexAddFixings($B$1,D263,E263/100,TRUE,E263)</f>
        <v>#NUM!</v>
      </c>
    </row>
    <row r="264" spans="4:6" x14ac:dyDescent="0.2">
      <c r="D264" s="3">
        <v>41962</v>
      </c>
      <c r="E264" s="5">
        <v>9.2999999999999999E-2</v>
      </c>
      <c r="F264" s="5" t="e">
        <f>_xll.qlIndexAddFixings($B$1,D264,E264/100,TRUE,E264)</f>
        <v>#NUM!</v>
      </c>
    </row>
    <row r="265" spans="4:6" x14ac:dyDescent="0.2">
      <c r="D265" s="3">
        <v>41961</v>
      </c>
      <c r="E265" s="5">
        <v>8.5000000000000006E-2</v>
      </c>
      <c r="F265" s="5" t="e">
        <f>_xll.qlIndexAddFixings($B$1,D265,E265/100,TRUE,E265)</f>
        <v>#NUM!</v>
      </c>
    </row>
    <row r="266" spans="4:6" x14ac:dyDescent="0.2">
      <c r="D266" s="3">
        <v>41960</v>
      </c>
      <c r="E266" s="5">
        <v>8.3000000000000004E-2</v>
      </c>
      <c r="F266" s="5" t="e">
        <f>_xll.qlIndexAddFixings($B$1,D266,E266/100,TRUE,E266)</f>
        <v>#NUM!</v>
      </c>
    </row>
    <row r="267" spans="4:6" x14ac:dyDescent="0.2">
      <c r="D267" s="3">
        <v>41957</v>
      </c>
      <c r="E267" s="5">
        <v>8.1000000000000003E-2</v>
      </c>
      <c r="F267" s="5" t="e">
        <f>_xll.qlIndexAddFixings($B$1,D267,E267/100,TRUE,E267)</f>
        <v>#NUM!</v>
      </c>
    </row>
    <row r="268" spans="4:6" x14ac:dyDescent="0.2">
      <c r="D268" s="3">
        <v>41956</v>
      </c>
      <c r="E268" s="5">
        <v>8.1000000000000003E-2</v>
      </c>
      <c r="F268" s="5" t="e">
        <f>_xll.qlIndexAddFixings($B$1,D268,E268/100,TRUE,E268)</f>
        <v>#NUM!</v>
      </c>
    </row>
    <row r="269" spans="4:6" x14ac:dyDescent="0.2">
      <c r="D269" s="3">
        <v>41955</v>
      </c>
      <c r="E269" s="5">
        <v>8.1000000000000003E-2</v>
      </c>
      <c r="F269" s="5" t="e">
        <f>_xll.qlIndexAddFixings($B$1,D269,E269/100,TRUE,E269)</f>
        <v>#NUM!</v>
      </c>
    </row>
    <row r="270" spans="4:6" x14ac:dyDescent="0.2">
      <c r="D270" s="3">
        <v>41954</v>
      </c>
      <c r="E270" s="5">
        <v>8.3000000000000004E-2</v>
      </c>
      <c r="F270" s="5" t="e">
        <f>_xll.qlIndexAddFixings($B$1,D270,E270/100,TRUE,E270)</f>
        <v>#NUM!</v>
      </c>
    </row>
    <row r="271" spans="4:6" x14ac:dyDescent="0.2">
      <c r="D271" s="3">
        <v>41953</v>
      </c>
      <c r="E271" s="5">
        <v>7.9000000000000001E-2</v>
      </c>
      <c r="F271" s="5" t="e">
        <f>_xll.qlIndexAddFixings($B$1,D271,E271/100,TRUE,E271)</f>
        <v>#NUM!</v>
      </c>
    </row>
    <row r="272" spans="4:6" x14ac:dyDescent="0.2">
      <c r="D272" s="3">
        <v>41950</v>
      </c>
      <c r="E272" s="5">
        <v>8.1000000000000003E-2</v>
      </c>
      <c r="F272" s="5" t="e">
        <f>_xll.qlIndexAddFixings($B$1,D272,E272/100,TRUE,E272)</f>
        <v>#NUM!</v>
      </c>
    </row>
    <row r="273" spans="4:6" x14ac:dyDescent="0.2">
      <c r="D273" s="3">
        <v>41949</v>
      </c>
      <c r="E273" s="5">
        <v>8.3000000000000004E-2</v>
      </c>
      <c r="F273" s="5" t="e">
        <f>_xll.qlIndexAddFixings($B$1,D273,E273/100,TRUE,E273)</f>
        <v>#NUM!</v>
      </c>
    </row>
    <row r="274" spans="4:6" x14ac:dyDescent="0.2">
      <c r="D274" s="3">
        <v>41948</v>
      </c>
      <c r="E274" s="5">
        <v>8.6999999999999994E-2</v>
      </c>
      <c r="F274" s="5" t="e">
        <f>_xll.qlIndexAddFixings($B$1,D274,E274/100,TRUE,E274)</f>
        <v>#NUM!</v>
      </c>
    </row>
    <row r="275" spans="4:6" x14ac:dyDescent="0.2">
      <c r="D275" s="3">
        <v>41947</v>
      </c>
      <c r="E275" s="5">
        <v>8.5999999999999993E-2</v>
      </c>
      <c r="F275" s="5" t="e">
        <f>_xll.qlIndexAddFixings($B$1,D275,E275/100,TRUE,E275)</f>
        <v>#NUM!</v>
      </c>
    </row>
    <row r="276" spans="4:6" x14ac:dyDescent="0.2">
      <c r="D276" s="3">
        <v>41946</v>
      </c>
      <c r="E276" s="5">
        <v>8.8999999999999996E-2</v>
      </c>
      <c r="F276" s="5" t="e">
        <f>_xll.qlIndexAddFixings($B$1,D276,E276/100,TRUE,E276)</f>
        <v>#NUM!</v>
      </c>
    </row>
    <row r="277" spans="4:6" x14ac:dyDescent="0.2">
      <c r="D277" s="3">
        <v>41943</v>
      </c>
      <c r="E277" s="5">
        <v>9.5000000000000001E-2</v>
      </c>
      <c r="F277" s="5" t="e">
        <f>_xll.qlIndexAddFixings($B$1,D277,E277/100,TRUE,E277)</f>
        <v>#NUM!</v>
      </c>
    </row>
    <row r="278" spans="4:6" x14ac:dyDescent="0.2">
      <c r="D278" s="3">
        <v>41942</v>
      </c>
      <c r="E278" s="5">
        <v>9.6000000000000002E-2</v>
      </c>
      <c r="F278" s="5" t="e">
        <f>_xll.qlIndexAddFixings($B$1,D278,E278/100,TRUE,E278)</f>
        <v>#NUM!</v>
      </c>
    </row>
    <row r="279" spans="4:6" x14ac:dyDescent="0.2">
      <c r="D279" s="3">
        <v>41941</v>
      </c>
      <c r="E279" s="5">
        <v>0.10100000000000001</v>
      </c>
      <c r="F279" s="5" t="e">
        <f>_xll.qlIndexAddFixings($B$1,D279,E279/100,TRUE,E279)</f>
        <v>#NUM!</v>
      </c>
    </row>
    <row r="280" spans="4:6" x14ac:dyDescent="0.2">
      <c r="D280" s="337">
        <v>41940</v>
      </c>
      <c r="E280" s="6">
        <v>0.10199999999999999</v>
      </c>
      <c r="F280" s="6" t="e">
        <f>_xll.qlIndexAddFixings($B$1,D280,E280/100,TRUE,E280)</f>
        <v>#NUM!</v>
      </c>
    </row>
    <row r="281" spans="4:6" x14ac:dyDescent="0.2">
      <c r="D281" s="397">
        <v>41939</v>
      </c>
      <c r="E281" s="274">
        <v>9.8000000000000004E-2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91</vt:i4>
      </vt:variant>
    </vt:vector>
  </HeadingPairs>
  <TitlesOfParts>
    <vt:vector size="114" baseType="lpstr">
      <vt:lpstr>General Settings</vt:lpstr>
      <vt:lpstr>Euribor</vt:lpstr>
      <vt:lpstr>Deposits</vt:lpstr>
      <vt:lpstr>FRA</vt:lpstr>
      <vt:lpstr>OIS</vt:lpstr>
      <vt:lpstr>Futures3M</vt:lpstr>
      <vt:lpstr>FuturesHWConvAdj</vt:lpstr>
      <vt:lpstr>BasisSwapEON3M</vt:lpstr>
      <vt:lpstr>BasisSwap1MxM</vt:lpstr>
      <vt:lpstr>BasisSwap3M6M</vt:lpstr>
      <vt:lpstr>BasisSwapxM12M</vt:lpstr>
      <vt:lpstr>Swaps1M(&lt;1Y)</vt:lpstr>
      <vt:lpstr>Swap1M</vt:lpstr>
      <vt:lpstr>Swap3M</vt:lpstr>
      <vt:lpstr>Swap6M</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FuturesHWConvAdj!Contributor</vt:lpstr>
      <vt:lpstr>Swap1M!Contributor</vt:lpstr>
      <vt:lpstr>Swap3M!Contributor</vt:lpstr>
      <vt:lpstr>Swap6M!Contributor</vt:lpstr>
      <vt:lpstr>'Swaps1M(&lt;1Y)'!Contributor</vt:lpstr>
      <vt:lpstr>Contributor</vt:lpstr>
      <vt:lpstr>FRA!Contributor12M</vt:lpstr>
      <vt:lpstr>FRA!Contributor3M</vt:lpstr>
      <vt:lpstr>FRA!Contributor6M</vt:lpstr>
      <vt:lpstr>Contributors</vt:lpstr>
      <vt:lpstr>ContributorTable</vt:lpstr>
      <vt:lpstr>Currency</vt:lpstr>
      <vt:lpstr>EvaluationDate</vt:lpstr>
      <vt:lpstr>FamilyName</vt:lpstr>
      <vt:lpstr>FixingType</vt:lpstr>
      <vt:lpstr>Futures3M!FuturesCodes</vt:lpstr>
      <vt:lpstr>Futures3M!FuturesDates</vt:lpstr>
      <vt:lpstr>Futures3M!IborIndex</vt:lpstr>
      <vt:lpstr>BasisSwap1MxM!Instruments</vt:lpstr>
      <vt:lpstr>BasisSwap3M6M!Instruments</vt:lpstr>
      <vt:lpstr>BasisSwapEON3M!Instruments</vt:lpstr>
      <vt:lpstr>BasisSwapxM12M!Instruments</vt:lpstr>
      <vt:lpstr>FRA!Instruments</vt:lpstr>
      <vt:lpstr>Swap1M!Instruments</vt:lpstr>
      <vt:lpstr>Swap3M!Instruments</vt:lpstr>
      <vt:lpstr>Swap6M!Instruments</vt:lpstr>
      <vt:lpstr>'Swaps1M(&lt;1Y)'!Instruments</vt:lpstr>
      <vt:lpstr>LastFixingsTrigger</vt:lpstr>
      <vt:lpstr>LastUpdate</vt:lpstr>
      <vt:lpstr>LCHcubic</vt:lpstr>
      <vt:lpstr>LCHlinear</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FRA!Quote</vt:lpstr>
      <vt:lpstr>Futures3M!Quote</vt:lpstr>
      <vt:lpstr>FuturesHWConvAdj!Quote</vt:lpstr>
      <vt:lpstr>OIS!Quote</vt:lpstr>
      <vt:lpstr>Swap1M!Quote</vt:lpstr>
      <vt:lpstr>Swap3M!Quote</vt:lpstr>
      <vt:lpstr>Swap6M!Quote</vt:lpstr>
      <vt:lpstr>'Swaps1M(&lt;1Y)'!Quote</vt:lpstr>
      <vt:lpstr>BasisSwap1MxM!QuoteLive</vt:lpstr>
      <vt:lpstr>BasisSwap3M6M!QuoteLive</vt:lpstr>
      <vt:lpstr>BasisSwapEON3M!QuoteLive</vt:lpstr>
      <vt:lpstr>BasisSwapxM12M!QuoteLive</vt:lpstr>
      <vt:lpstr>Deposits!QuoteLive</vt:lpstr>
      <vt:lpstr>FRA!QuoteLive</vt:lpstr>
      <vt:lpstr>Futures3M!QuoteLive</vt:lpstr>
      <vt:lpstr>FuturesHWConvAdj!QuoteLive</vt:lpstr>
      <vt:lpstr>OIS!QuoteLive</vt:lpstr>
      <vt:lpstr>Swap1M!QuoteLive</vt:lpstr>
      <vt:lpstr>Swap3M!QuoteLive</vt:lpstr>
      <vt:lpstr>Swap6M!QuoteLive</vt:lpstr>
      <vt:lpstr>'Swaps1M(&lt;1Y)'!QuoteLive</vt:lpstr>
      <vt:lpstr>BasisSwap1MxM!QuoteStatic</vt:lpstr>
      <vt:lpstr>BasisSwap3M6M!QuoteStatic</vt:lpstr>
      <vt:lpstr>BasisSwapEON3M!QuoteStatic</vt:lpstr>
      <vt:lpstr>BasisSwapxM12M!QuoteStatic</vt:lpstr>
      <vt:lpstr>Deposits!QuoteStatic</vt:lpstr>
      <vt:lpstr>FRA!QuoteStatic</vt:lpstr>
      <vt:lpstr>Futures3M!QuoteStatic</vt:lpstr>
      <vt:lpstr>FuturesHWConvAdj!QuoteStatic</vt:lpstr>
      <vt:lpstr>OIS!QuoteStatic</vt:lpstr>
      <vt:lpstr>Swap1M!QuoteStatic</vt:lpstr>
      <vt:lpstr>Swap3M!QuoteStatic</vt:lpstr>
      <vt:lpstr>Swap6M!QuoteStatic</vt:lpstr>
      <vt:lpstr>'Swaps1M(&lt;1Y)'!QuoteStatic</vt:lpstr>
      <vt:lpstr>QuoteSuffix</vt:lpstr>
      <vt:lpstr>RateTickValue</vt:lpstr>
      <vt:lpstr>ReutersRtMode</vt:lpstr>
      <vt:lpstr>Swap1M!Swap3M4Y</vt:lpstr>
      <vt:lpstr>Swap3M!Swap3M4Y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2013-12-09T23:24:41Z</dcterms:created>
  <dcterms:modified xsi:type="dcterms:W3CDTF">2015-11-27T17:31:33Z</dcterms:modified>
</cp:coreProperties>
</file>