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8675" windowHeight="12030" tabRatio="900"/>
  </bookViews>
  <sheets>
    <sheet name="General Settings" sheetId="67" r:id="rId1"/>
    <sheet name="GBPLibor" sheetId="6" r:id="rId2"/>
    <sheet name="Deposits" sheetId="21" r:id="rId3"/>
    <sheet name="FRA" sheetId="22" r:id="rId4"/>
    <sheet name="OIS" sheetId="28" r:id="rId5"/>
    <sheet name="Futures3M" sheetId="24" r:id="rId6"/>
    <sheet name="FuturesHWConvAdj" sheetId="26" r:id="rId7"/>
    <sheet name="BasisSwapSON6M" sheetId="85" r:id="rId8"/>
    <sheet name="BasisSwap1M6M" sheetId="17" r:id="rId9"/>
    <sheet name="BasisSwap3M6M" sheetId="18" r:id="rId10"/>
    <sheet name="BasisSwap6M12M" sheetId="19" r:id="rId11"/>
    <sheet name="Swaps1M" sheetId="29" r:id="rId12"/>
    <sheet name="Swap3MSemiAnnual" sheetId="82" r:id="rId13"/>
    <sheet name="Swap6M" sheetId="32" r:id="rId14"/>
    <sheet name="LiborSwapIsda" sheetId="84" r:id="rId15"/>
    <sheet name="LiborSwapIsda (2)" sheetId="86" r:id="rId16"/>
  </sheets>
  <definedNames>
    <definedName name="AreaTable">'General Settings'!$C$38:$D$53</definedName>
    <definedName name="Calendar">'General Settings'!$D$19</definedName>
    <definedName name="Contributor" localSheetId="8">BasisSwap1M6M!$O$2</definedName>
    <definedName name="Contributor" localSheetId="9">BasisSwap3M6M!$O$2</definedName>
    <definedName name="Contributor" localSheetId="10">BasisSwap6M12M!$O$2</definedName>
    <definedName name="Contributor" localSheetId="7">BasisSwapSON6M!$O$2</definedName>
    <definedName name="Contributor" localSheetId="2">Deposits!$M$2</definedName>
    <definedName name="Contributor" localSheetId="3">FRA!$O$2</definedName>
    <definedName name="Contributor" localSheetId="6">FuturesHWConvAdj!$L$2</definedName>
    <definedName name="Contributor" localSheetId="12">Swap3MSemiAnnual!$O$2</definedName>
    <definedName name="Contributor" localSheetId="13">Swap6M!$O$2</definedName>
    <definedName name="Contributor" localSheetId="11">Swaps1M!$O$2</definedName>
    <definedName name="Contributor">OIS!$O$2</definedName>
    <definedName name="Contributors">'General Settings'!$C$25:$C$33</definedName>
    <definedName name="ContributorTable">'General Settings'!$C$25:$D$33</definedName>
    <definedName name="Currency">'General Settings'!$D$13</definedName>
    <definedName name="Discounting1">GBPLibor!$D$4</definedName>
    <definedName name="Discounting2">'General Settings'!$D$15</definedName>
    <definedName name="EvaluationDate">'General Settings'!$D$5</definedName>
    <definedName name="FamilyName" localSheetId="14">LiborSwapIsda!$E$2</definedName>
    <definedName name="FamilyName" localSheetId="15">'LiborSwapIsda (2)'!$E$2</definedName>
    <definedName name="FamilyName">'General Settings'!$D$16</definedName>
    <definedName name="FixingType" localSheetId="14">LiborSwapIsda!$E$3</definedName>
    <definedName name="FixingType" localSheetId="15">'LiborSwapIsda (2)'!$E$3</definedName>
    <definedName name="FixingType">'General Settings'!$D$18</definedName>
    <definedName name="FuturesCodes" localSheetId="5">Futures3M!$P$5:$P$46</definedName>
    <definedName name="FuturesDates" localSheetId="5">Futures3M!$Q$5:$Q$46</definedName>
    <definedName name="IborIndex" localSheetId="5">Futures3M!$I$3</definedName>
    <definedName name="Instruments" localSheetId="8">BasisSwap1M6M!$N$5:$N$41</definedName>
    <definedName name="Instruments" localSheetId="9">BasisSwap3M6M!$N$5:$N$41</definedName>
    <definedName name="Instruments" localSheetId="10">BasisSwap6M12M!$N$5:$N$41</definedName>
    <definedName name="Instruments" localSheetId="7">BasisSwapSON6M!$N$5:$N$41</definedName>
    <definedName name="Instruments" localSheetId="2">Deposits!$L$5:$L$11</definedName>
    <definedName name="Instruments" localSheetId="3">FRA!$N$5:$N$58</definedName>
    <definedName name="Instruments" localSheetId="12">Swap3MSemiAnnual!$N$5:$N$41</definedName>
    <definedName name="Instruments" localSheetId="13">Swap6M!$N$5:$N$41</definedName>
    <definedName name="Instruments" localSheetId="11">Swaps1M!$N$5:$N$15</definedName>
    <definedName name="Instruments">#REF!</definedName>
    <definedName name="LastFixingsTrigger">'General Settings'!$D$8</definedName>
    <definedName name="LastUpdate">'General Settings'!$I$5</definedName>
    <definedName name="LCHcubic">'General Settings'!$I$17</definedName>
    <definedName name="LCHlinear">'General Settings'!$I$16</definedName>
    <definedName name="LiveDataFeed">'General Settings'!$I$4</definedName>
    <definedName name="MeanReversion" localSheetId="5">Futures3M!$I$2</definedName>
    <definedName name="ObjectOverwrite">'General Settings'!$I$14</definedName>
    <definedName name="Permanent">'General Settings'!$I$13</definedName>
    <definedName name="PriceTickValue">'General Settings'!$I$19</definedName>
    <definedName name="Quote" localSheetId="8">BasisSwap1M6M!$W$5:$W$41</definedName>
    <definedName name="Quote" localSheetId="9">BasisSwap3M6M!$W$5:$W$41</definedName>
    <definedName name="Quote" localSheetId="10">BasisSwap6M12M!$W$5:$W$41</definedName>
    <definedName name="Quote" localSheetId="7">BasisSwapSON6M!$W$5:$W$41</definedName>
    <definedName name="Quote" localSheetId="2">Deposits!$R$5:$R$11</definedName>
    <definedName name="Quote" localSheetId="3">FRA!$W$5:$W$58</definedName>
    <definedName name="Quote" localSheetId="5">Futures3M!$AC$5:$AC$46</definedName>
    <definedName name="Quote" localSheetId="6">FuturesHWConvAdj!$T$5:$T$6</definedName>
    <definedName name="Quote" localSheetId="4">OIS!$W$5:$W$40</definedName>
    <definedName name="Quote" localSheetId="12">Swap3MSemiAnnual!$W$5:$W$41</definedName>
    <definedName name="Quote" localSheetId="13">Swap6M!$W$5:$W$41</definedName>
    <definedName name="Quote" localSheetId="11">Swaps1M!$W$5:$W$15</definedName>
    <definedName name="QuoteLive" localSheetId="8">BasisSwap1M6M!$R$5:$R$41</definedName>
    <definedName name="QuoteLive" localSheetId="9">BasisSwap3M6M!$R$5:$R$41</definedName>
    <definedName name="QuoteLive" localSheetId="10">BasisSwap6M12M!$R$5:$R$41</definedName>
    <definedName name="QuoteLive" localSheetId="7">BasisSwapSON6M!$R$5:$R$41</definedName>
    <definedName name="QuoteLive" localSheetId="2">Deposits!$N$5:$N$11</definedName>
    <definedName name="QuoteLive" localSheetId="3">FRA!$R$5:$R$58</definedName>
    <definedName name="QuoteLive" localSheetId="5">Futures3M!$X$5:$X$46</definedName>
    <definedName name="QuoteLive" localSheetId="6">FuturesHWConvAdj!$P$5:$P$6</definedName>
    <definedName name="QuoteLive" localSheetId="4">OIS!$R$5:$R$40</definedName>
    <definedName name="QuoteLive" localSheetId="12">Swap3MSemiAnnual!$R$5:$R$41</definedName>
    <definedName name="QuoteLive" localSheetId="13">Swap6M!$R$5:$R$41</definedName>
    <definedName name="QuoteLive" localSheetId="11">Swaps1M!$R$5:$R$15</definedName>
    <definedName name="QuoteStatic" localSheetId="8">BasisSwap1M6M!$U$5:$U$41</definedName>
    <definedName name="QuoteStatic" localSheetId="9">BasisSwap3M6M!$U$5:$U$41</definedName>
    <definedName name="QuoteStatic" localSheetId="10">BasisSwap6M12M!$U$5:$U$41</definedName>
    <definedName name="QuoteStatic" localSheetId="7">BasisSwapSON6M!$U$5:$U$41</definedName>
    <definedName name="QuoteStatic" localSheetId="2">Deposits!$P$5:$P$11</definedName>
    <definedName name="QuoteStatic" localSheetId="3">FRA!$U$5:$U$58</definedName>
    <definedName name="QuoteStatic" localSheetId="5">Futures3M!$AA$5:$AA$46</definedName>
    <definedName name="QuoteStatic" localSheetId="6">FuturesHWConvAdj!$R$5:$R$6</definedName>
    <definedName name="QuoteStatic" localSheetId="4">OIS!$U$5:$U$40</definedName>
    <definedName name="QuoteStatic" localSheetId="12">Swap3MSemiAnnual!$U$5:$U$41</definedName>
    <definedName name="QuoteStatic" localSheetId="13">Swap6M!$U$5:$U$41</definedName>
    <definedName name="QuoteStatic" localSheetId="11">Swaps1M!$U$5:$U$15</definedName>
    <definedName name="QuoteSuffix">'General Settings'!$I$15</definedName>
    <definedName name="RateTickValue">'General Settings'!$I$18</definedName>
    <definedName name="ReutersRtMode">'General Settings'!$I$20</definedName>
    <definedName name="Swap3M4Y">Swap3MSemiAnnual!$W$11</definedName>
    <definedName name="Swap6M4Y">Swap6M!$W$11</definedName>
    <definedName name="Traits" localSheetId="14">LiborSwapIsda!$L$21:$N$27</definedName>
    <definedName name="Traits" localSheetId="15">'LiborSwapIsda (2)'!$L$21:$N$27</definedName>
    <definedName name="Trigger">'General Settings'!$D$4</definedName>
    <definedName name="TriggerCounter">'General Settings'!$D$7</definedName>
    <definedName name="Volatility" localSheetId="5">Futures3M!$I$1</definedName>
  </definedNames>
  <calcPr calcId="145621"/>
</workbook>
</file>

<file path=xl/calcChain.xml><?xml version="1.0" encoding="utf-8"?>
<calcChain xmlns="http://schemas.openxmlformats.org/spreadsheetml/2006/main">
  <c r="O1" i="22" l="1"/>
  <c r="K10" i="6"/>
  <c r="K9" i="6"/>
  <c r="K8" i="6"/>
  <c r="K7" i="6"/>
  <c r="K6" i="6"/>
  <c r="D42" i="86" l="1"/>
  <c r="D41" i="86"/>
  <c r="D40" i="86"/>
  <c r="D39" i="86"/>
  <c r="D38" i="86"/>
  <c r="D37" i="86"/>
  <c r="D36" i="86"/>
  <c r="D35" i="86"/>
  <c r="D34" i="86"/>
  <c r="D33" i="86"/>
  <c r="D32" i="86"/>
  <c r="D31" i="86"/>
  <c r="D30" i="86"/>
  <c r="D29" i="86"/>
  <c r="D28" i="86"/>
  <c r="D27" i="86"/>
  <c r="D26" i="86"/>
  <c r="D25" i="86"/>
  <c r="D24" i="86"/>
  <c r="D23" i="86"/>
  <c r="D22" i="86"/>
  <c r="D21" i="86"/>
  <c r="D20" i="86"/>
  <c r="D19" i="86"/>
  <c r="D18" i="86"/>
  <c r="D17" i="86"/>
  <c r="D16" i="86"/>
  <c r="D15" i="86"/>
  <c r="D14" i="86"/>
  <c r="D13" i="86"/>
  <c r="D12" i="86"/>
  <c r="D11" i="86"/>
  <c r="D10" i="86"/>
  <c r="D9" i="86"/>
  <c r="D8" i="86"/>
  <c r="D7" i="86"/>
  <c r="D6" i="86"/>
  <c r="D42" i="84"/>
  <c r="D41" i="84"/>
  <c r="D40" i="84"/>
  <c r="D39" i="84"/>
  <c r="D38" i="84"/>
  <c r="D37" i="84"/>
  <c r="D36" i="84"/>
  <c r="D35" i="84"/>
  <c r="D34" i="84"/>
  <c r="D33" i="84"/>
  <c r="D32" i="84"/>
  <c r="D31" i="84"/>
  <c r="D30" i="84"/>
  <c r="D29" i="84"/>
  <c r="D28" i="84"/>
  <c r="D27" i="84"/>
  <c r="D26" i="84"/>
  <c r="D25" i="84"/>
  <c r="D24" i="84"/>
  <c r="D23" i="84"/>
  <c r="D22" i="84"/>
  <c r="D21" i="84"/>
  <c r="D20" i="84"/>
  <c r="D19" i="84"/>
  <c r="D18" i="84"/>
  <c r="D17" i="84"/>
  <c r="D16" i="84"/>
  <c r="D15" i="84"/>
  <c r="D14" i="84"/>
  <c r="D13" i="84"/>
  <c r="D12" i="84"/>
  <c r="D11" i="84"/>
  <c r="D10" i="84"/>
  <c r="D9" i="84"/>
  <c r="D8" i="84"/>
  <c r="D7" i="84"/>
  <c r="D6" i="84"/>
  <c r="P42" i="86" l="1"/>
  <c r="P41" i="86"/>
  <c r="P40" i="86"/>
  <c r="P39" i="86"/>
  <c r="P38" i="86"/>
  <c r="P37" i="86"/>
  <c r="P36" i="86"/>
  <c r="P35" i="86"/>
  <c r="P34" i="86"/>
  <c r="P33" i="86"/>
  <c r="P32" i="86"/>
  <c r="P31" i="86"/>
  <c r="P30" i="86"/>
  <c r="P29" i="86"/>
  <c r="P28" i="86"/>
  <c r="P27" i="86"/>
  <c r="P26" i="86"/>
  <c r="P25" i="86"/>
  <c r="P24" i="86"/>
  <c r="P23" i="86"/>
  <c r="P22" i="86"/>
  <c r="P21" i="86"/>
  <c r="P20" i="86"/>
  <c r="P19" i="86"/>
  <c r="P18" i="86"/>
  <c r="P17" i="86"/>
  <c r="P16" i="86"/>
  <c r="P15" i="86"/>
  <c r="P14" i="86"/>
  <c r="P13" i="86"/>
  <c r="P12" i="86"/>
  <c r="P11" i="86"/>
  <c r="P10" i="86"/>
  <c r="P9" i="86"/>
  <c r="P8" i="86"/>
  <c r="P7" i="86"/>
  <c r="P6" i="86"/>
  <c r="P42" i="84"/>
  <c r="P41" i="84"/>
  <c r="P40" i="84"/>
  <c r="P39" i="84"/>
  <c r="P38" i="84"/>
  <c r="P37" i="84"/>
  <c r="P36" i="84"/>
  <c r="P35" i="84"/>
  <c r="P34" i="84"/>
  <c r="P33" i="84"/>
  <c r="P32" i="84"/>
  <c r="P31" i="84"/>
  <c r="P30" i="84"/>
  <c r="P29" i="84"/>
  <c r="P28" i="84"/>
  <c r="P27" i="84"/>
  <c r="P26" i="84"/>
  <c r="P25" i="84"/>
  <c r="P24" i="84"/>
  <c r="P23" i="84"/>
  <c r="P22" i="84"/>
  <c r="P21" i="84"/>
  <c r="P20" i="84"/>
  <c r="P19" i="84"/>
  <c r="P18" i="84"/>
  <c r="P17" i="84"/>
  <c r="P16" i="84"/>
  <c r="P15" i="84"/>
  <c r="P14" i="84"/>
  <c r="P13" i="84"/>
  <c r="P12" i="84"/>
  <c r="P11" i="84"/>
  <c r="P10" i="84"/>
  <c r="P9" i="84"/>
  <c r="P8" i="84"/>
  <c r="P7" i="84"/>
  <c r="P6" i="84"/>
  <c r="I1" i="24"/>
  <c r="I2" i="24"/>
  <c r="N41" i="85"/>
  <c r="D41" i="85"/>
  <c r="C41" i="85"/>
  <c r="B41" i="85"/>
  <c r="N40" i="85"/>
  <c r="D40" i="85"/>
  <c r="C40" i="85"/>
  <c r="E40" i="85" s="1"/>
  <c r="B40" i="85"/>
  <c r="N39" i="85"/>
  <c r="D39" i="85"/>
  <c r="C39" i="85"/>
  <c r="B39" i="85"/>
  <c r="N38" i="85"/>
  <c r="D38" i="85"/>
  <c r="C38" i="85"/>
  <c r="E38" i="85" s="1"/>
  <c r="B38" i="85"/>
  <c r="N37" i="85"/>
  <c r="D37" i="85"/>
  <c r="C37" i="85"/>
  <c r="E37" i="85" s="1"/>
  <c r="B37" i="85"/>
  <c r="N36" i="85"/>
  <c r="D36" i="85"/>
  <c r="C36" i="85"/>
  <c r="E36" i="85" s="1"/>
  <c r="B36" i="85"/>
  <c r="N35" i="85"/>
  <c r="D35" i="85"/>
  <c r="C35" i="85"/>
  <c r="E35" i="85" s="1"/>
  <c r="B35" i="85"/>
  <c r="N34" i="85"/>
  <c r="D34" i="85"/>
  <c r="C34" i="85"/>
  <c r="E34" i="85" s="1"/>
  <c r="B34" i="85"/>
  <c r="N33" i="85"/>
  <c r="D33" i="85"/>
  <c r="C33" i="85"/>
  <c r="B33" i="85"/>
  <c r="N32" i="85"/>
  <c r="D32" i="85"/>
  <c r="C32" i="85"/>
  <c r="E32" i="85" s="1"/>
  <c r="B32" i="85"/>
  <c r="N31" i="85"/>
  <c r="D31" i="85"/>
  <c r="C31" i="85"/>
  <c r="B31" i="85"/>
  <c r="N30" i="85"/>
  <c r="D30" i="85"/>
  <c r="C30" i="85"/>
  <c r="E30" i="85" s="1"/>
  <c r="B30" i="85"/>
  <c r="N29" i="85"/>
  <c r="D29" i="85"/>
  <c r="C29" i="85"/>
  <c r="E29" i="85" s="1"/>
  <c r="B29" i="85"/>
  <c r="N28" i="85"/>
  <c r="D28" i="85"/>
  <c r="C28" i="85"/>
  <c r="B28" i="85"/>
  <c r="N27" i="85"/>
  <c r="D27" i="85"/>
  <c r="C27" i="85"/>
  <c r="E27" i="85" s="1"/>
  <c r="B27" i="85"/>
  <c r="N26" i="85"/>
  <c r="D26" i="85"/>
  <c r="C26" i="85"/>
  <c r="B26" i="85"/>
  <c r="N25" i="85"/>
  <c r="D25" i="85"/>
  <c r="C25" i="85"/>
  <c r="B25" i="85"/>
  <c r="N24" i="85"/>
  <c r="D24" i="85"/>
  <c r="C24" i="85"/>
  <c r="B24" i="85"/>
  <c r="N23" i="85"/>
  <c r="D23" i="85"/>
  <c r="C23" i="85"/>
  <c r="B23" i="85"/>
  <c r="N22" i="85"/>
  <c r="D22" i="85"/>
  <c r="C22" i="85"/>
  <c r="B22" i="85"/>
  <c r="N21" i="85"/>
  <c r="D21" i="85"/>
  <c r="C21" i="85"/>
  <c r="E21" i="85" s="1"/>
  <c r="B21" i="85"/>
  <c r="N20" i="85"/>
  <c r="D20" i="85"/>
  <c r="C20" i="85"/>
  <c r="B20" i="85"/>
  <c r="N19" i="85"/>
  <c r="D19" i="85"/>
  <c r="C19" i="85"/>
  <c r="E19" i="85" s="1"/>
  <c r="B19" i="85"/>
  <c r="N18" i="85"/>
  <c r="D18" i="85"/>
  <c r="C18" i="85"/>
  <c r="B18" i="85"/>
  <c r="N17" i="85"/>
  <c r="D17" i="85"/>
  <c r="C17" i="85"/>
  <c r="B17" i="85"/>
  <c r="N16" i="85"/>
  <c r="D16" i="85"/>
  <c r="C16" i="85"/>
  <c r="B16" i="85"/>
  <c r="N15" i="85"/>
  <c r="D15" i="85"/>
  <c r="C15" i="85"/>
  <c r="B15" i="85"/>
  <c r="N14" i="85"/>
  <c r="D14" i="85"/>
  <c r="C14" i="85"/>
  <c r="B14" i="85"/>
  <c r="N13" i="85"/>
  <c r="D13" i="85"/>
  <c r="C13" i="85"/>
  <c r="E13" i="85" s="1"/>
  <c r="B13" i="85"/>
  <c r="N12" i="85"/>
  <c r="D12" i="85"/>
  <c r="C12" i="85"/>
  <c r="B12" i="85"/>
  <c r="N11" i="85"/>
  <c r="D11" i="85"/>
  <c r="C11" i="85"/>
  <c r="B11" i="85"/>
  <c r="N10" i="85"/>
  <c r="D10" i="85"/>
  <c r="C10" i="85"/>
  <c r="B10" i="85"/>
  <c r="N9" i="85"/>
  <c r="D9" i="85"/>
  <c r="C9" i="85"/>
  <c r="B9" i="85"/>
  <c r="N8" i="85"/>
  <c r="D8" i="85"/>
  <c r="C8" i="85"/>
  <c r="E8" i="85" s="1"/>
  <c r="B8" i="85"/>
  <c r="N7" i="85"/>
  <c r="D7" i="85"/>
  <c r="C7" i="85"/>
  <c r="B7" i="85"/>
  <c r="N6" i="85"/>
  <c r="D6" i="85"/>
  <c r="C6" i="85"/>
  <c r="E6" i="85" s="1"/>
  <c r="B6" i="85"/>
  <c r="N5" i="85"/>
  <c r="D5" i="85"/>
  <c r="C5" i="85"/>
  <c r="B5" i="85"/>
  <c r="O2" i="85"/>
  <c r="R2" i="85" a="1"/>
  <c r="F38" i="85"/>
  <c r="F30" i="85"/>
  <c r="F19" i="85"/>
  <c r="F6" i="85"/>
  <c r="F35" i="85"/>
  <c r="F36" i="85"/>
  <c r="G36" i="85" s="1"/>
  <c r="F21" i="85"/>
  <c r="F37" i="85"/>
  <c r="F13" i="85"/>
  <c r="F34" i="85"/>
  <c r="F40" i="85"/>
  <c r="G40" i="85" s="1"/>
  <c r="F32" i="85"/>
  <c r="F27" i="85"/>
  <c r="F29" i="85"/>
  <c r="F8" i="85"/>
  <c r="O5" i="85" l="1" a="1"/>
  <c r="O25" i="85" s="1"/>
  <c r="E33" i="85"/>
  <c r="E10" i="85"/>
  <c r="E14" i="85"/>
  <c r="E16" i="85"/>
  <c r="E18" i="85"/>
  <c r="E20" i="85"/>
  <c r="E41" i="85"/>
  <c r="E9" i="85"/>
  <c r="E17" i="85"/>
  <c r="E25" i="85"/>
  <c r="E22" i="85"/>
  <c r="E24" i="85"/>
  <c r="E26" i="85"/>
  <c r="E28" i="85"/>
  <c r="R2" i="85"/>
  <c r="E15" i="85"/>
  <c r="E23" i="85"/>
  <c r="E39" i="85"/>
  <c r="E7" i="85"/>
  <c r="E5" i="85"/>
  <c r="E31" i="85"/>
  <c r="E12" i="85"/>
  <c r="E11" i="85"/>
  <c r="G8" i="85"/>
  <c r="G35" i="85"/>
  <c r="G27" i="85"/>
  <c r="G6" i="85"/>
  <c r="F7" i="85"/>
  <c r="F17" i="85"/>
  <c r="F14" i="85"/>
  <c r="F18" i="85"/>
  <c r="G38" i="85"/>
  <c r="F31" i="85"/>
  <c r="F22" i="85"/>
  <c r="F20" i="85"/>
  <c r="F39" i="85"/>
  <c r="F28" i="85"/>
  <c r="G32" i="85"/>
  <c r="F23" i="85"/>
  <c r="F41" i="85"/>
  <c r="G29" i="85"/>
  <c r="G37" i="85"/>
  <c r="G19" i="85"/>
  <c r="G30" i="85"/>
  <c r="G34" i="85"/>
  <c r="G13" i="85"/>
  <c r="F33" i="85"/>
  <c r="F9" i="85"/>
  <c r="F26" i="85"/>
  <c r="F24" i="85"/>
  <c r="F12" i="85"/>
  <c r="F5" i="85"/>
  <c r="F11" i="85"/>
  <c r="F10" i="85"/>
  <c r="F15" i="85"/>
  <c r="F25" i="85"/>
  <c r="G21" i="85"/>
  <c r="F16" i="85"/>
  <c r="O16" i="85" l="1"/>
  <c r="O5" i="85"/>
  <c r="O37" i="85"/>
  <c r="O14" i="85"/>
  <c r="O41" i="85"/>
  <c r="O10" i="85"/>
  <c r="O40" i="85"/>
  <c r="O13" i="85"/>
  <c r="O22" i="85"/>
  <c r="O33" i="85"/>
  <c r="O19" i="85"/>
  <c r="O7" i="85"/>
  <c r="O27" i="85"/>
  <c r="O8" i="85"/>
  <c r="O6" i="85"/>
  <c r="O11" i="85"/>
  <c r="O28" i="85"/>
  <c r="O32" i="85"/>
  <c r="O26" i="85"/>
  <c r="O20" i="85"/>
  <c r="O36" i="85"/>
  <c r="O39" i="85"/>
  <c r="O9" i="85"/>
  <c r="O34" i="85"/>
  <c r="O31" i="85"/>
  <c r="O12" i="85"/>
  <c r="O15" i="85"/>
  <c r="O17" i="85"/>
  <c r="O30" i="85"/>
  <c r="O21" i="85"/>
  <c r="O38" i="85"/>
  <c r="O24" i="85"/>
  <c r="O18" i="85"/>
  <c r="O35" i="85"/>
  <c r="O23" i="85"/>
  <c r="O29" i="85"/>
  <c r="R38" i="85"/>
  <c r="S38" i="85" s="1"/>
  <c r="R34" i="85"/>
  <c r="S34" i="85" s="1"/>
  <c r="R30" i="85"/>
  <c r="S30" i="85" s="1"/>
  <c r="R26" i="85"/>
  <c r="S26" i="85" s="1"/>
  <c r="R22" i="85"/>
  <c r="S22" i="85" s="1"/>
  <c r="R18" i="85"/>
  <c r="S18" i="85" s="1"/>
  <c r="R14" i="85"/>
  <c r="S14" i="85" s="1"/>
  <c r="R10" i="85"/>
  <c r="S10" i="85" s="1"/>
  <c r="R6" i="85"/>
  <c r="S6" i="85" s="1"/>
  <c r="R5" i="85"/>
  <c r="R17" i="85"/>
  <c r="S17" i="85" s="1"/>
  <c r="R13" i="85"/>
  <c r="S13" i="85" s="1"/>
  <c r="R9" i="85"/>
  <c r="S9" i="85" s="1"/>
  <c r="R41" i="85"/>
  <c r="S41" i="85" s="1"/>
  <c r="R37" i="85"/>
  <c r="S37" i="85" s="1"/>
  <c r="R33" i="85"/>
  <c r="S33" i="85" s="1"/>
  <c r="R29" i="85"/>
  <c r="S29" i="85" s="1"/>
  <c r="R25" i="85"/>
  <c r="S25" i="85" s="1"/>
  <c r="R21" i="85"/>
  <c r="S21" i="85" s="1"/>
  <c r="R39" i="85"/>
  <c r="S39" i="85" s="1"/>
  <c r="R31" i="85"/>
  <c r="S31" i="85" s="1"/>
  <c r="R23" i="85"/>
  <c r="S23" i="85" s="1"/>
  <c r="R15" i="85"/>
  <c r="S15" i="85" s="1"/>
  <c r="R8" i="85"/>
  <c r="S8" i="85" s="1"/>
  <c r="R36" i="85"/>
  <c r="S36" i="85" s="1"/>
  <c r="R20" i="85"/>
  <c r="S20" i="85" s="1"/>
  <c r="R35" i="85"/>
  <c r="S35" i="85" s="1"/>
  <c r="R27" i="85"/>
  <c r="S27" i="85" s="1"/>
  <c r="R19" i="85"/>
  <c r="S19" i="85" s="1"/>
  <c r="R12" i="85"/>
  <c r="S12" i="85" s="1"/>
  <c r="R40" i="85"/>
  <c r="S40" i="85" s="1"/>
  <c r="R16" i="85"/>
  <c r="S16" i="85" s="1"/>
  <c r="R28" i="85"/>
  <c r="S28" i="85" s="1"/>
  <c r="R7" i="85"/>
  <c r="S7" i="85" s="1"/>
  <c r="R11" i="85"/>
  <c r="S11" i="85" s="1"/>
  <c r="R24" i="85"/>
  <c r="S24" i="85" s="1"/>
  <c r="R32" i="85"/>
  <c r="S32" i="85" s="1"/>
  <c r="G20" i="85"/>
  <c r="G26" i="85"/>
  <c r="G17" i="85"/>
  <c r="G24" i="85"/>
  <c r="G11" i="85"/>
  <c r="G28" i="85"/>
  <c r="G14" i="85"/>
  <c r="G23" i="85"/>
  <c r="G16" i="85"/>
  <c r="G31" i="85"/>
  <c r="G10" i="85"/>
  <c r="G15" i="85"/>
  <c r="G7" i="85"/>
  <c r="G5" i="85"/>
  <c r="G18" i="85"/>
  <c r="G25" i="85"/>
  <c r="G22" i="85"/>
  <c r="G41" i="85"/>
  <c r="G9" i="85"/>
  <c r="G39" i="85"/>
  <c r="G12" i="85"/>
  <c r="G33" i="85"/>
  <c r="S5" i="85" l="1"/>
  <c r="W5" i="85" a="1"/>
  <c r="W34" i="85" l="1"/>
  <c r="W26" i="85"/>
  <c r="W18" i="85"/>
  <c r="W10" i="85"/>
  <c r="W41" i="85"/>
  <c r="W33" i="85"/>
  <c r="W25" i="85"/>
  <c r="W17" i="85"/>
  <c r="W9" i="85"/>
  <c r="W32" i="85"/>
  <c r="W16" i="85"/>
  <c r="W8" i="85"/>
  <c r="W40" i="85"/>
  <c r="W24" i="85"/>
  <c r="W39" i="85"/>
  <c r="W28" i="85"/>
  <c r="W14" i="85"/>
  <c r="W27" i="85"/>
  <c r="W37" i="85"/>
  <c r="W23" i="85"/>
  <c r="W12" i="85"/>
  <c r="W36" i="85"/>
  <c r="W22" i="85"/>
  <c r="W11" i="85"/>
  <c r="W35" i="85"/>
  <c r="W7" i="85"/>
  <c r="W31" i="85"/>
  <c r="W20" i="85"/>
  <c r="W6" i="85"/>
  <c r="W38" i="85"/>
  <c r="W13" i="85"/>
  <c r="W21" i="85"/>
  <c r="W30" i="85"/>
  <c r="W19" i="85"/>
  <c r="W5" i="85"/>
  <c r="W29" i="85"/>
  <c r="W15" i="85"/>
  <c r="X36" i="85"/>
  <c r="X41" i="85"/>
  <c r="X31" i="85"/>
  <c r="X34" i="85"/>
  <c r="X28" i="85"/>
  <c r="X33" i="85"/>
  <c r="X21" i="85"/>
  <c r="X32" i="85"/>
  <c r="X39" i="85"/>
  <c r="X15" i="85"/>
  <c r="X12" i="85"/>
  <c r="X14" i="85"/>
  <c r="X17" i="85"/>
  <c r="X27" i="85"/>
  <c r="X16" i="85"/>
  <c r="X10" i="85"/>
  <c r="X29" i="85"/>
  <c r="X26" i="85"/>
  <c r="X24" i="85"/>
  <c r="X11" i="85"/>
  <c r="X38" i="85"/>
  <c r="X19" i="85"/>
  <c r="X7" i="85"/>
  <c r="X40" i="85"/>
  <c r="X8" i="85"/>
  <c r="X25" i="85"/>
  <c r="X5" i="85"/>
  <c r="X22" i="85"/>
  <c r="X23" i="85"/>
  <c r="X35" i="85"/>
  <c r="X13" i="85"/>
  <c r="X18" i="85"/>
  <c r="X30" i="85"/>
  <c r="X9" i="85"/>
  <c r="X20" i="85"/>
  <c r="X37" i="85"/>
  <c r="X6" i="85"/>
  <c r="D15" i="67" l="1"/>
  <c r="D14" i="67"/>
  <c r="E10" i="6"/>
  <c r="D9" i="6"/>
  <c r="E8" i="6"/>
  <c r="H7" i="6"/>
  <c r="D11" i="6"/>
  <c r="E4" i="6"/>
  <c r="E6" i="6"/>
  <c r="F9" i="6"/>
  <c r="E11" i="6"/>
  <c r="D10" i="6"/>
  <c r="F10" i="6" s="1"/>
  <c r="D4" i="6"/>
  <c r="H5" i="6"/>
  <c r="D6" i="6"/>
  <c r="E9" i="6"/>
  <c r="F7" i="6"/>
  <c r="G5" i="6"/>
  <c r="F6" i="6"/>
  <c r="F5" i="6"/>
  <c r="D8" i="6"/>
  <c r="F4" i="6"/>
  <c r="G7" i="6"/>
  <c r="C39" i="86" l="1"/>
  <c r="C31" i="86"/>
  <c r="C23" i="86"/>
  <c r="C15" i="86"/>
  <c r="C7" i="86"/>
  <c r="C41" i="86"/>
  <c r="C38" i="86"/>
  <c r="C30" i="86"/>
  <c r="C22" i="86"/>
  <c r="C14" i="86"/>
  <c r="C6" i="86"/>
  <c r="C25" i="86"/>
  <c r="C37" i="86"/>
  <c r="C29" i="86"/>
  <c r="C21" i="86"/>
  <c r="C13" i="86"/>
  <c r="C10" i="86"/>
  <c r="C17" i="86"/>
  <c r="C36" i="86"/>
  <c r="C28" i="86"/>
  <c r="C20" i="86"/>
  <c r="C12" i="86"/>
  <c r="C35" i="86"/>
  <c r="C27" i="86"/>
  <c r="C19" i="86"/>
  <c r="C11" i="86"/>
  <c r="C42" i="86"/>
  <c r="C34" i="86"/>
  <c r="C26" i="86"/>
  <c r="C18" i="86"/>
  <c r="C33" i="86"/>
  <c r="C9" i="86"/>
  <c r="C40" i="86"/>
  <c r="C32" i="86"/>
  <c r="C24" i="86"/>
  <c r="C16" i="86"/>
  <c r="C8" i="86"/>
  <c r="C6" i="84"/>
  <c r="W5" i="32" a="1"/>
  <c r="W5" i="82" a="1"/>
  <c r="W5" i="29" a="1"/>
  <c r="W5" i="19" a="1"/>
  <c r="W5" i="18" a="1"/>
  <c r="W5" i="17" a="1"/>
  <c r="AC5" i="24" a="1"/>
  <c r="W5" i="28" a="1"/>
  <c r="W5" i="22" a="1"/>
  <c r="R5" i="21" a="1"/>
  <c r="I4" i="6"/>
  <c r="I10" i="6"/>
  <c r="E37" i="86"/>
  <c r="H6" i="6"/>
  <c r="E13" i="86"/>
  <c r="E38" i="86"/>
  <c r="E23" i="86"/>
  <c r="F23" i="86"/>
  <c r="G4" i="6"/>
  <c r="E30" i="86"/>
  <c r="F30" i="86" s="1"/>
  <c r="E41" i="86"/>
  <c r="E6" i="86"/>
  <c r="E31" i="86"/>
  <c r="I6" i="6"/>
  <c r="G8" i="6"/>
  <c r="E15" i="86"/>
  <c r="H4" i="6"/>
  <c r="F6" i="86"/>
  <c r="E35" i="86"/>
  <c r="G9" i="6"/>
  <c r="G10" i="6"/>
  <c r="F13" i="86"/>
  <c r="I7" i="6"/>
  <c r="E22" i="86"/>
  <c r="F22" i="86" s="1"/>
  <c r="E32" i="86"/>
  <c r="F32" i="86"/>
  <c r="E39" i="86"/>
  <c r="F39" i="86" s="1"/>
  <c r="E11" i="86"/>
  <c r="F11" i="86" s="1"/>
  <c r="H10" i="6"/>
  <c r="F15" i="86"/>
  <c r="F38" i="86"/>
  <c r="E7" i="86"/>
  <c r="F7" i="86" s="1"/>
  <c r="E25" i="86"/>
  <c r="E18" i="86"/>
  <c r="F18" i="86" s="1"/>
  <c r="E9" i="86"/>
  <c r="F9" i="86" s="1"/>
  <c r="E40" i="86"/>
  <c r="F41" i="86"/>
  <c r="F8" i="6"/>
  <c r="I8" i="6" s="1"/>
  <c r="I9" i="6"/>
  <c r="E27" i="86"/>
  <c r="F27" i="86" s="1"/>
  <c r="H8" i="6"/>
  <c r="E36" i="86"/>
  <c r="F36" i="86" s="1"/>
  <c r="I5" i="6"/>
  <c r="E29" i="86"/>
  <c r="F29" i="86" s="1"/>
  <c r="E10" i="86"/>
  <c r="F10" i="86" s="1"/>
  <c r="E16" i="86"/>
  <c r="F16" i="86" s="1"/>
  <c r="F37" i="86"/>
  <c r="F40" i="86"/>
  <c r="E14" i="86"/>
  <c r="F14" i="86" s="1"/>
  <c r="E26" i="86"/>
  <c r="F26" i="86" s="1"/>
  <c r="E21" i="86"/>
  <c r="F21" i="86" s="1"/>
  <c r="E12" i="86"/>
  <c r="F12" i="86" s="1"/>
  <c r="F35" i="86"/>
  <c r="E42" i="86"/>
  <c r="F42" i="86" s="1"/>
  <c r="E19" i="86"/>
  <c r="F19" i="86" s="1"/>
  <c r="E8" i="86"/>
  <c r="F8" i="86" s="1"/>
  <c r="H9" i="6"/>
  <c r="E17" i="86"/>
  <c r="F17" i="86" s="1"/>
  <c r="E33" i="86"/>
  <c r="F33" i="86" s="1"/>
  <c r="E28" i="86"/>
  <c r="F28" i="86"/>
  <c r="F25" i="86"/>
  <c r="E24" i="86"/>
  <c r="F24" i="86" s="1"/>
  <c r="E20" i="86"/>
  <c r="E34" i="86"/>
  <c r="F34" i="86" s="1"/>
  <c r="F31" i="86"/>
  <c r="F20" i="86"/>
  <c r="G6" i="6"/>
  <c r="L24" i="6" l="1"/>
  <c r="L21" i="6"/>
  <c r="L18" i="6"/>
  <c r="L15" i="6"/>
  <c r="R2" i="22" a="1"/>
  <c r="X2" i="24" a="1"/>
  <c r="R2" i="32" a="1"/>
  <c r="R2" i="19" a="1"/>
  <c r="R2" i="82" a="1"/>
  <c r="R2" i="28" a="1"/>
  <c r="R2" i="29" a="1"/>
  <c r="R2" i="18" a="1"/>
  <c r="R2" i="17" a="1"/>
  <c r="O15" i="6"/>
  <c r="R2" i="32" l="1"/>
  <c r="R2" i="82"/>
  <c r="R2" i="29"/>
  <c r="R2" i="19"/>
  <c r="R2" i="18"/>
  <c r="R2" i="17"/>
  <c r="X2" i="24"/>
  <c r="X5" i="24" s="1"/>
  <c r="AC5" i="24" s="1"/>
  <c r="R2" i="28"/>
  <c r="R2" i="22"/>
  <c r="R38" i="18" l="1"/>
  <c r="W38" i="18" s="1"/>
  <c r="R30" i="18"/>
  <c r="W30" i="18" s="1"/>
  <c r="R22" i="18"/>
  <c r="W22" i="18" s="1"/>
  <c r="R14" i="18"/>
  <c r="W14" i="18" s="1"/>
  <c r="R6" i="18"/>
  <c r="W6" i="18" s="1"/>
  <c r="R11" i="18"/>
  <c r="W11" i="18" s="1"/>
  <c r="R34" i="18"/>
  <c r="W34" i="18" s="1"/>
  <c r="R18" i="18"/>
  <c r="W18" i="18" s="1"/>
  <c r="R10" i="18"/>
  <c r="W10" i="18" s="1"/>
  <c r="R41" i="18"/>
  <c r="W41" i="18" s="1"/>
  <c r="R17" i="18"/>
  <c r="W17" i="18" s="1"/>
  <c r="R32" i="18"/>
  <c r="W32" i="18" s="1"/>
  <c r="R8" i="18"/>
  <c r="W8" i="18" s="1"/>
  <c r="R39" i="18"/>
  <c r="W39" i="18" s="1"/>
  <c r="R23" i="18"/>
  <c r="W23" i="18" s="1"/>
  <c r="R37" i="18"/>
  <c r="W37" i="18" s="1"/>
  <c r="R29" i="18"/>
  <c r="W29" i="18" s="1"/>
  <c r="R21" i="18"/>
  <c r="W21" i="18" s="1"/>
  <c r="R13" i="18"/>
  <c r="W13" i="18" s="1"/>
  <c r="R5" i="18"/>
  <c r="W5" i="18" s="1"/>
  <c r="R35" i="18"/>
  <c r="W35" i="18" s="1"/>
  <c r="R19" i="18"/>
  <c r="W19" i="18" s="1"/>
  <c r="R9" i="18"/>
  <c r="W9" i="18" s="1"/>
  <c r="R24" i="18"/>
  <c r="W24" i="18" s="1"/>
  <c r="R7" i="18"/>
  <c r="W7" i="18" s="1"/>
  <c r="R36" i="18"/>
  <c r="W36" i="18" s="1"/>
  <c r="R28" i="18"/>
  <c r="W28" i="18" s="1"/>
  <c r="R20" i="18"/>
  <c r="W20" i="18" s="1"/>
  <c r="R12" i="18"/>
  <c r="W12" i="18" s="1"/>
  <c r="R33" i="18"/>
  <c r="W33" i="18" s="1"/>
  <c r="R16" i="18"/>
  <c r="W16" i="18" s="1"/>
  <c r="R15" i="18"/>
  <c r="W15" i="18" s="1"/>
  <c r="R27" i="18"/>
  <c r="W27" i="18" s="1"/>
  <c r="R26" i="18"/>
  <c r="W26" i="18" s="1"/>
  <c r="R25" i="18"/>
  <c r="W25" i="18" s="1"/>
  <c r="R40" i="18"/>
  <c r="W40" i="18" s="1"/>
  <c r="R31" i="18"/>
  <c r="W31" i="18" s="1"/>
  <c r="R41" i="19"/>
  <c r="W41" i="19" s="1"/>
  <c r="R33" i="19"/>
  <c r="W33" i="19" s="1"/>
  <c r="R25" i="19"/>
  <c r="W25" i="19" s="1"/>
  <c r="R17" i="19"/>
  <c r="W17" i="19" s="1"/>
  <c r="R9" i="19"/>
  <c r="W9" i="19" s="1"/>
  <c r="R40" i="19"/>
  <c r="W40" i="19" s="1"/>
  <c r="R32" i="19"/>
  <c r="W32" i="19" s="1"/>
  <c r="R24" i="19"/>
  <c r="W24" i="19" s="1"/>
  <c r="R16" i="19"/>
  <c r="W16" i="19" s="1"/>
  <c r="R8" i="19"/>
  <c r="W8" i="19" s="1"/>
  <c r="R38" i="19"/>
  <c r="W38" i="19" s="1"/>
  <c r="R22" i="19"/>
  <c r="W22" i="19" s="1"/>
  <c r="R14" i="19"/>
  <c r="W14" i="19" s="1"/>
  <c r="R6" i="19"/>
  <c r="W6" i="19" s="1"/>
  <c r="R39" i="19"/>
  <c r="W39" i="19" s="1"/>
  <c r="R31" i="19"/>
  <c r="W31" i="19" s="1"/>
  <c r="R23" i="19"/>
  <c r="W23" i="19" s="1"/>
  <c r="R15" i="19"/>
  <c r="W15" i="19" s="1"/>
  <c r="R7" i="19"/>
  <c r="W7" i="19" s="1"/>
  <c r="R30" i="19"/>
  <c r="W30" i="19" s="1"/>
  <c r="R37" i="19"/>
  <c r="W37" i="19" s="1"/>
  <c r="R29" i="19"/>
  <c r="W29" i="19" s="1"/>
  <c r="R21" i="19"/>
  <c r="W21" i="19" s="1"/>
  <c r="R13" i="19"/>
  <c r="W13" i="19" s="1"/>
  <c r="R5" i="19"/>
  <c r="W5" i="19" s="1"/>
  <c r="R36" i="19"/>
  <c r="W36" i="19" s="1"/>
  <c r="R28" i="19"/>
  <c r="W28" i="19" s="1"/>
  <c r="R20" i="19"/>
  <c r="W20" i="19" s="1"/>
  <c r="R12" i="19"/>
  <c r="W12" i="19" s="1"/>
  <c r="R35" i="19"/>
  <c r="W35" i="19" s="1"/>
  <c r="R27" i="19"/>
  <c r="W27" i="19" s="1"/>
  <c r="R19" i="19"/>
  <c r="W19" i="19" s="1"/>
  <c r="R11" i="19"/>
  <c r="W11" i="19" s="1"/>
  <c r="R34" i="19"/>
  <c r="W34" i="19" s="1"/>
  <c r="R26" i="19"/>
  <c r="W26" i="19" s="1"/>
  <c r="R18" i="19"/>
  <c r="W18" i="19" s="1"/>
  <c r="R10" i="19"/>
  <c r="W10" i="19" s="1"/>
  <c r="R41" i="32"/>
  <c r="W41" i="32" s="1"/>
  <c r="R33" i="32"/>
  <c r="W33" i="32" s="1"/>
  <c r="R25" i="32"/>
  <c r="W25" i="32" s="1"/>
  <c r="R17" i="32"/>
  <c r="W17" i="32" s="1"/>
  <c r="R9" i="32"/>
  <c r="W9" i="32" s="1"/>
  <c r="R40" i="32"/>
  <c r="W40" i="32" s="1"/>
  <c r="R32" i="32"/>
  <c r="W32" i="32" s="1"/>
  <c r="R24" i="32"/>
  <c r="W24" i="32" s="1"/>
  <c r="R16" i="32"/>
  <c r="W16" i="32" s="1"/>
  <c r="R8" i="32"/>
  <c r="W8" i="32" s="1"/>
  <c r="R39" i="32"/>
  <c r="W39" i="32" s="1"/>
  <c r="R31" i="32"/>
  <c r="W31" i="32" s="1"/>
  <c r="R23" i="32"/>
  <c r="W23" i="32" s="1"/>
  <c r="R15" i="32"/>
  <c r="W15" i="32" s="1"/>
  <c r="R7" i="32"/>
  <c r="W7" i="32" s="1"/>
  <c r="R38" i="32"/>
  <c r="W38" i="32" s="1"/>
  <c r="R30" i="32"/>
  <c r="W30" i="32" s="1"/>
  <c r="R22" i="32"/>
  <c r="W22" i="32" s="1"/>
  <c r="R14" i="32"/>
  <c r="W14" i="32" s="1"/>
  <c r="R6" i="32"/>
  <c r="W6" i="32" s="1"/>
  <c r="R37" i="32"/>
  <c r="W37" i="32" s="1"/>
  <c r="R29" i="32"/>
  <c r="W29" i="32" s="1"/>
  <c r="R21" i="32"/>
  <c r="W21" i="32" s="1"/>
  <c r="R13" i="32"/>
  <c r="W13" i="32" s="1"/>
  <c r="R5" i="32"/>
  <c r="W5" i="32" s="1"/>
  <c r="R36" i="32"/>
  <c r="W36" i="32" s="1"/>
  <c r="R28" i="32"/>
  <c r="W28" i="32" s="1"/>
  <c r="R20" i="32"/>
  <c r="W20" i="32" s="1"/>
  <c r="R12" i="32"/>
  <c r="W12" i="32" s="1"/>
  <c r="R35" i="32"/>
  <c r="W35" i="32" s="1"/>
  <c r="R27" i="32"/>
  <c r="W27" i="32" s="1"/>
  <c r="R19" i="32"/>
  <c r="W19" i="32" s="1"/>
  <c r="R11" i="32"/>
  <c r="W11" i="32" s="1"/>
  <c r="R34" i="32"/>
  <c r="W34" i="32" s="1"/>
  <c r="R26" i="32"/>
  <c r="W26" i="32" s="1"/>
  <c r="R18" i="32"/>
  <c r="W18" i="32" s="1"/>
  <c r="R10" i="32"/>
  <c r="W10" i="32" s="1"/>
  <c r="R41" i="82"/>
  <c r="W41" i="82" s="1"/>
  <c r="R33" i="82"/>
  <c r="W33" i="82" s="1"/>
  <c r="R25" i="82"/>
  <c r="W25" i="82" s="1"/>
  <c r="R17" i="82"/>
  <c r="W17" i="82" s="1"/>
  <c r="R9" i="82"/>
  <c r="W9" i="82" s="1"/>
  <c r="R40" i="82"/>
  <c r="W40" i="82" s="1"/>
  <c r="R32" i="82"/>
  <c r="W32" i="82" s="1"/>
  <c r="R24" i="82"/>
  <c r="W24" i="82" s="1"/>
  <c r="R16" i="82"/>
  <c r="W16" i="82" s="1"/>
  <c r="R8" i="82"/>
  <c r="W8" i="82" s="1"/>
  <c r="R39" i="82"/>
  <c r="W39" i="82" s="1"/>
  <c r="R31" i="82"/>
  <c r="W31" i="82" s="1"/>
  <c r="R23" i="82"/>
  <c r="W23" i="82" s="1"/>
  <c r="R15" i="82"/>
  <c r="W15" i="82" s="1"/>
  <c r="R7" i="82"/>
  <c r="W7" i="82" s="1"/>
  <c r="R38" i="82"/>
  <c r="W38" i="82" s="1"/>
  <c r="R30" i="82"/>
  <c r="W30" i="82" s="1"/>
  <c r="R22" i="82"/>
  <c r="W22" i="82" s="1"/>
  <c r="R14" i="82"/>
  <c r="W14" i="82" s="1"/>
  <c r="R6" i="82"/>
  <c r="W6" i="82" s="1"/>
  <c r="R37" i="82"/>
  <c r="W37" i="82" s="1"/>
  <c r="R29" i="82"/>
  <c r="W29" i="82" s="1"/>
  <c r="R21" i="82"/>
  <c r="W21" i="82" s="1"/>
  <c r="R13" i="82"/>
  <c r="W13" i="82" s="1"/>
  <c r="R5" i="82"/>
  <c r="W5" i="82" s="1"/>
  <c r="R36" i="82"/>
  <c r="W36" i="82" s="1"/>
  <c r="R28" i="82"/>
  <c r="W28" i="82" s="1"/>
  <c r="R20" i="82"/>
  <c r="W20" i="82" s="1"/>
  <c r="R12" i="82"/>
  <c r="W12" i="82" s="1"/>
  <c r="R35" i="82"/>
  <c r="W35" i="82" s="1"/>
  <c r="R27" i="82"/>
  <c r="W27" i="82" s="1"/>
  <c r="R19" i="82"/>
  <c r="W19" i="82" s="1"/>
  <c r="R11" i="82"/>
  <c r="W11" i="82" s="1"/>
  <c r="R34" i="82"/>
  <c r="W34" i="82" s="1"/>
  <c r="R26" i="82"/>
  <c r="W26" i="82" s="1"/>
  <c r="R18" i="82"/>
  <c r="W18" i="82" s="1"/>
  <c r="R10" i="82"/>
  <c r="W10" i="82" s="1"/>
  <c r="R15" i="29"/>
  <c r="W15" i="29" s="1"/>
  <c r="R7" i="29"/>
  <c r="W7" i="29" s="1"/>
  <c r="R14" i="29"/>
  <c r="W14" i="29" s="1"/>
  <c r="R6" i="29"/>
  <c r="W6" i="29" s="1"/>
  <c r="R13" i="29"/>
  <c r="W13" i="29" s="1"/>
  <c r="R5" i="29"/>
  <c r="W5" i="29" s="1"/>
  <c r="R12" i="29"/>
  <c r="W12" i="29" s="1"/>
  <c r="R11" i="29"/>
  <c r="W11" i="29" s="1"/>
  <c r="R10" i="29"/>
  <c r="W10" i="29" s="1"/>
  <c r="R9" i="29"/>
  <c r="W9" i="29" s="1"/>
  <c r="R8" i="29"/>
  <c r="W8" i="29" s="1"/>
  <c r="R5" i="17"/>
  <c r="W5" i="17" s="1"/>
  <c r="R41" i="17"/>
  <c r="W41" i="17" s="1"/>
  <c r="R33" i="17"/>
  <c r="W33" i="17" s="1"/>
  <c r="R25" i="17"/>
  <c r="W25" i="17" s="1"/>
  <c r="R17" i="17"/>
  <c r="W17" i="17" s="1"/>
  <c r="R9" i="17"/>
  <c r="W9" i="17" s="1"/>
  <c r="R40" i="17"/>
  <c r="W40" i="17" s="1"/>
  <c r="R32" i="17"/>
  <c r="W32" i="17" s="1"/>
  <c r="R24" i="17"/>
  <c r="W24" i="17" s="1"/>
  <c r="R16" i="17"/>
  <c r="W16" i="17" s="1"/>
  <c r="R8" i="17"/>
  <c r="W8" i="17" s="1"/>
  <c r="R39" i="17"/>
  <c r="W39" i="17" s="1"/>
  <c r="R31" i="17"/>
  <c r="W31" i="17" s="1"/>
  <c r="R23" i="17"/>
  <c r="W23" i="17" s="1"/>
  <c r="R15" i="17"/>
  <c r="W15" i="17" s="1"/>
  <c r="R7" i="17"/>
  <c r="W7" i="17" s="1"/>
  <c r="R38" i="17"/>
  <c r="W38" i="17" s="1"/>
  <c r="R30" i="17"/>
  <c r="W30" i="17" s="1"/>
  <c r="R22" i="17"/>
  <c r="W22" i="17" s="1"/>
  <c r="R14" i="17"/>
  <c r="W14" i="17" s="1"/>
  <c r="R6" i="17"/>
  <c r="W6" i="17" s="1"/>
  <c r="R37" i="17"/>
  <c r="W37" i="17" s="1"/>
  <c r="R29" i="17"/>
  <c r="W29" i="17" s="1"/>
  <c r="R21" i="17"/>
  <c r="W21" i="17" s="1"/>
  <c r="R13" i="17"/>
  <c r="W13" i="17" s="1"/>
  <c r="R36" i="17"/>
  <c r="W36" i="17" s="1"/>
  <c r="R28" i="17"/>
  <c r="W28" i="17" s="1"/>
  <c r="R20" i="17"/>
  <c r="W20" i="17" s="1"/>
  <c r="R12" i="17"/>
  <c r="W12" i="17" s="1"/>
  <c r="R35" i="17"/>
  <c r="W35" i="17" s="1"/>
  <c r="R27" i="17"/>
  <c r="W27" i="17" s="1"/>
  <c r="R19" i="17"/>
  <c r="W19" i="17" s="1"/>
  <c r="R11" i="17"/>
  <c r="W11" i="17" s="1"/>
  <c r="R34" i="17"/>
  <c r="W34" i="17" s="1"/>
  <c r="R26" i="17"/>
  <c r="W26" i="17" s="1"/>
  <c r="R18" i="17"/>
  <c r="W18" i="17" s="1"/>
  <c r="R10" i="17"/>
  <c r="W10" i="17" s="1"/>
  <c r="X46" i="24"/>
  <c r="AC46" i="24" s="1"/>
  <c r="X38" i="24"/>
  <c r="AC38" i="24" s="1"/>
  <c r="X30" i="24"/>
  <c r="AC30" i="24" s="1"/>
  <c r="X22" i="24"/>
  <c r="AC22" i="24" s="1"/>
  <c r="X14" i="24"/>
  <c r="AC14" i="24" s="1"/>
  <c r="X6" i="24"/>
  <c r="AC6" i="24" s="1"/>
  <c r="X45" i="24"/>
  <c r="AC45" i="24" s="1"/>
  <c r="X37" i="24"/>
  <c r="AC37" i="24" s="1"/>
  <c r="X29" i="24"/>
  <c r="AC29" i="24" s="1"/>
  <c r="X21" i="24"/>
  <c r="AC21" i="24" s="1"/>
  <c r="X13" i="24"/>
  <c r="AC13" i="24" s="1"/>
  <c r="X44" i="24"/>
  <c r="AC44" i="24" s="1"/>
  <c r="X36" i="24"/>
  <c r="AC36" i="24" s="1"/>
  <c r="X28" i="24"/>
  <c r="AC28" i="24" s="1"/>
  <c r="X20" i="24"/>
  <c r="AC20" i="24" s="1"/>
  <c r="X12" i="24"/>
  <c r="AC12" i="24" s="1"/>
  <c r="X43" i="24"/>
  <c r="AC43" i="24" s="1"/>
  <c r="X35" i="24"/>
  <c r="AC35" i="24" s="1"/>
  <c r="X27" i="24"/>
  <c r="AC27" i="24" s="1"/>
  <c r="X19" i="24"/>
  <c r="AC19" i="24" s="1"/>
  <c r="X11" i="24"/>
  <c r="AC11" i="24" s="1"/>
  <c r="X42" i="24"/>
  <c r="AC42" i="24" s="1"/>
  <c r="X34" i="24"/>
  <c r="AC34" i="24" s="1"/>
  <c r="X26" i="24"/>
  <c r="AC26" i="24" s="1"/>
  <c r="X18" i="24"/>
  <c r="AC18" i="24" s="1"/>
  <c r="X10" i="24"/>
  <c r="AC10" i="24" s="1"/>
  <c r="X41" i="24"/>
  <c r="AC41" i="24" s="1"/>
  <c r="X33" i="24"/>
  <c r="AC33" i="24" s="1"/>
  <c r="X25" i="24"/>
  <c r="AC25" i="24" s="1"/>
  <c r="X17" i="24"/>
  <c r="AC17" i="24" s="1"/>
  <c r="X9" i="24"/>
  <c r="AC9" i="24" s="1"/>
  <c r="X40" i="24"/>
  <c r="AC40" i="24" s="1"/>
  <c r="X32" i="24"/>
  <c r="AC32" i="24" s="1"/>
  <c r="X24" i="24"/>
  <c r="AC24" i="24" s="1"/>
  <c r="X16" i="24"/>
  <c r="AC16" i="24" s="1"/>
  <c r="X8" i="24"/>
  <c r="AC8" i="24" s="1"/>
  <c r="X39" i="24"/>
  <c r="AC39" i="24" s="1"/>
  <c r="X31" i="24"/>
  <c r="AC31" i="24" s="1"/>
  <c r="X23" i="24"/>
  <c r="AC23" i="24" s="1"/>
  <c r="X15" i="24"/>
  <c r="AC15" i="24" s="1"/>
  <c r="X7" i="24"/>
  <c r="AC7" i="24" s="1"/>
  <c r="R5" i="28"/>
  <c r="W5" i="28" s="1"/>
  <c r="R40" i="28"/>
  <c r="W40" i="28" s="1"/>
  <c r="R32" i="28"/>
  <c r="W32" i="28" s="1"/>
  <c r="R24" i="28"/>
  <c r="W24" i="28" s="1"/>
  <c r="R16" i="28"/>
  <c r="W16" i="28" s="1"/>
  <c r="R8" i="28"/>
  <c r="W8" i="28" s="1"/>
  <c r="R39" i="28"/>
  <c r="W39" i="28" s="1"/>
  <c r="R31" i="28"/>
  <c r="W31" i="28" s="1"/>
  <c r="R23" i="28"/>
  <c r="W23" i="28" s="1"/>
  <c r="R15" i="28"/>
  <c r="W15" i="28" s="1"/>
  <c r="R7" i="28"/>
  <c r="W7" i="28" s="1"/>
  <c r="R38" i="28"/>
  <c r="W38" i="28" s="1"/>
  <c r="R30" i="28"/>
  <c r="W30" i="28" s="1"/>
  <c r="R22" i="28"/>
  <c r="W22" i="28" s="1"/>
  <c r="R14" i="28"/>
  <c r="W14" i="28" s="1"/>
  <c r="R6" i="28"/>
  <c r="W6" i="28" s="1"/>
  <c r="R37" i="28"/>
  <c r="W37" i="28" s="1"/>
  <c r="R29" i="28"/>
  <c r="W29" i="28" s="1"/>
  <c r="R21" i="28"/>
  <c r="W21" i="28" s="1"/>
  <c r="R13" i="28"/>
  <c r="W13" i="28" s="1"/>
  <c r="R36" i="28"/>
  <c r="W36" i="28" s="1"/>
  <c r="R28" i="28"/>
  <c r="W28" i="28" s="1"/>
  <c r="R20" i="28"/>
  <c r="W20" i="28" s="1"/>
  <c r="R12" i="28"/>
  <c r="W12" i="28" s="1"/>
  <c r="R35" i="28"/>
  <c r="W35" i="28" s="1"/>
  <c r="R27" i="28"/>
  <c r="W27" i="28" s="1"/>
  <c r="R19" i="28"/>
  <c r="W19" i="28" s="1"/>
  <c r="R11" i="28"/>
  <c r="W11" i="28" s="1"/>
  <c r="R34" i="28"/>
  <c r="W34" i="28" s="1"/>
  <c r="R26" i="28"/>
  <c r="W26" i="28" s="1"/>
  <c r="R18" i="28"/>
  <c r="W18" i="28" s="1"/>
  <c r="R10" i="28"/>
  <c r="W10" i="28" s="1"/>
  <c r="R33" i="28"/>
  <c r="W33" i="28" s="1"/>
  <c r="R25" i="28"/>
  <c r="W25" i="28" s="1"/>
  <c r="R17" i="28"/>
  <c r="W17" i="28" s="1"/>
  <c r="R9" i="28"/>
  <c r="W9" i="28" s="1"/>
  <c r="R58" i="22"/>
  <c r="W58" i="22" s="1"/>
  <c r="R50" i="22"/>
  <c r="W50" i="22" s="1"/>
  <c r="R42" i="22"/>
  <c r="W42" i="22" s="1"/>
  <c r="R34" i="22"/>
  <c r="W34" i="22" s="1"/>
  <c r="R26" i="22"/>
  <c r="W26" i="22" s="1"/>
  <c r="R18" i="22"/>
  <c r="W18" i="22" s="1"/>
  <c r="R10" i="22"/>
  <c r="W10" i="22" s="1"/>
  <c r="R57" i="22"/>
  <c r="W57" i="22" s="1"/>
  <c r="R49" i="22"/>
  <c r="W49" i="22" s="1"/>
  <c r="R41" i="22"/>
  <c r="W41" i="22" s="1"/>
  <c r="R33" i="22"/>
  <c r="W33" i="22" s="1"/>
  <c r="R25" i="22"/>
  <c r="W25" i="22" s="1"/>
  <c r="R17" i="22"/>
  <c r="W17" i="22" s="1"/>
  <c r="R9" i="22"/>
  <c r="W9" i="22" s="1"/>
  <c r="R56" i="22"/>
  <c r="W56" i="22" s="1"/>
  <c r="R48" i="22"/>
  <c r="W48" i="22" s="1"/>
  <c r="R40" i="22"/>
  <c r="W40" i="22" s="1"/>
  <c r="R32" i="22"/>
  <c r="W32" i="22" s="1"/>
  <c r="R24" i="22"/>
  <c r="W24" i="22" s="1"/>
  <c r="R16" i="22"/>
  <c r="W16" i="22" s="1"/>
  <c r="R8" i="22"/>
  <c r="W8" i="22" s="1"/>
  <c r="R55" i="22"/>
  <c r="W55" i="22" s="1"/>
  <c r="R47" i="22"/>
  <c r="W47" i="22" s="1"/>
  <c r="R39" i="22"/>
  <c r="W39" i="22" s="1"/>
  <c r="R31" i="22"/>
  <c r="W31" i="22" s="1"/>
  <c r="R23" i="22"/>
  <c r="W23" i="22" s="1"/>
  <c r="R15" i="22"/>
  <c r="W15" i="22" s="1"/>
  <c r="R7" i="22"/>
  <c r="W7" i="22" s="1"/>
  <c r="R54" i="22"/>
  <c r="W54" i="22" s="1"/>
  <c r="R46" i="22"/>
  <c r="W46" i="22" s="1"/>
  <c r="R38" i="22"/>
  <c r="W38" i="22" s="1"/>
  <c r="R30" i="22"/>
  <c r="W30" i="22" s="1"/>
  <c r="R22" i="22"/>
  <c r="W22" i="22" s="1"/>
  <c r="R14" i="22"/>
  <c r="W14" i="22" s="1"/>
  <c r="R6" i="22"/>
  <c r="W6" i="22" s="1"/>
  <c r="R53" i="22"/>
  <c r="W53" i="22" s="1"/>
  <c r="R45" i="22"/>
  <c r="W45" i="22" s="1"/>
  <c r="R37" i="22"/>
  <c r="W37" i="22" s="1"/>
  <c r="R29" i="22"/>
  <c r="W29" i="22" s="1"/>
  <c r="R21" i="22"/>
  <c r="W21" i="22" s="1"/>
  <c r="R13" i="22"/>
  <c r="W13" i="22" s="1"/>
  <c r="R5" i="22"/>
  <c r="W5" i="22" s="1"/>
  <c r="R52" i="22"/>
  <c r="W52" i="22" s="1"/>
  <c r="R44" i="22"/>
  <c r="W44" i="22" s="1"/>
  <c r="R36" i="22"/>
  <c r="W36" i="22" s="1"/>
  <c r="R28" i="22"/>
  <c r="W28" i="22" s="1"/>
  <c r="R20" i="22"/>
  <c r="W20" i="22" s="1"/>
  <c r="R12" i="22"/>
  <c r="W12" i="22" s="1"/>
  <c r="R51" i="22"/>
  <c r="W51" i="22" s="1"/>
  <c r="R43" i="22"/>
  <c r="W43" i="22" s="1"/>
  <c r="R35" i="22"/>
  <c r="W35" i="22" s="1"/>
  <c r="R27" i="22"/>
  <c r="W27" i="22" s="1"/>
  <c r="R19" i="22"/>
  <c r="W19" i="22" s="1"/>
  <c r="R11" i="22"/>
  <c r="W11" i="22" s="1"/>
  <c r="N6" i="21" l="1"/>
  <c r="R6" i="21" s="1"/>
  <c r="N7" i="21"/>
  <c r="R7" i="21" s="1"/>
  <c r="N8" i="21"/>
  <c r="R8" i="21" s="1"/>
  <c r="N9" i="21"/>
  <c r="R9" i="21" s="1"/>
  <c r="N10" i="21"/>
  <c r="R10" i="21" s="1"/>
  <c r="N11" i="21"/>
  <c r="R11" i="21" s="1"/>
  <c r="N5" i="21"/>
  <c r="R5" i="21" s="1"/>
  <c r="E40" i="28" l="1"/>
  <c r="E39" i="28"/>
  <c r="E38" i="28"/>
  <c r="E37" i="28"/>
  <c r="E36" i="28"/>
  <c r="E35" i="28"/>
  <c r="E34" i="28"/>
  <c r="E33" i="28"/>
  <c r="E32" i="28"/>
  <c r="E31" i="28"/>
  <c r="E30" i="28"/>
  <c r="E29" i="28"/>
  <c r="E28" i="28"/>
  <c r="E27" i="28"/>
  <c r="E26" i="28"/>
  <c r="E25" i="28"/>
  <c r="E24" i="28"/>
  <c r="E23" i="28"/>
  <c r="E22" i="28"/>
  <c r="E21" i="28"/>
  <c r="E20" i="28"/>
  <c r="E19" i="28"/>
  <c r="E18" i="28"/>
  <c r="E17" i="28"/>
  <c r="E16" i="28"/>
  <c r="E15" i="28"/>
  <c r="E14" i="28"/>
  <c r="E13" i="28"/>
  <c r="E12" i="28"/>
  <c r="E11" i="28"/>
  <c r="E10" i="28"/>
  <c r="E9" i="28"/>
  <c r="E8" i="28"/>
  <c r="E7" i="28"/>
  <c r="E6" i="28"/>
  <c r="E5" i="28"/>
  <c r="N40" i="28"/>
  <c r="N39" i="28"/>
  <c r="N38" i="28"/>
  <c r="N37" i="28"/>
  <c r="N36" i="28"/>
  <c r="N35" i="28"/>
  <c r="N34" i="28"/>
  <c r="N33" i="28"/>
  <c r="N32" i="28"/>
  <c r="N31" i="28"/>
  <c r="N30" i="28"/>
  <c r="N29" i="28"/>
  <c r="N28" i="28"/>
  <c r="N27" i="28"/>
  <c r="N26" i="28"/>
  <c r="N25" i="28"/>
  <c r="N24" i="28"/>
  <c r="N23" i="28"/>
  <c r="N22" i="28"/>
  <c r="N21" i="28"/>
  <c r="N20" i="28"/>
  <c r="N19" i="28"/>
  <c r="N18" i="28"/>
  <c r="N17" i="28"/>
  <c r="N16" i="28"/>
  <c r="N15" i="28"/>
  <c r="N14" i="28"/>
  <c r="N13" i="28"/>
  <c r="N12" i="28"/>
  <c r="N11" i="28"/>
  <c r="N10" i="28"/>
  <c r="N9" i="28"/>
  <c r="N8" i="28"/>
  <c r="N7" i="28"/>
  <c r="N6" i="28"/>
  <c r="N5" i="28"/>
  <c r="F24" i="28"/>
  <c r="F23" i="28"/>
  <c r="F28" i="28"/>
  <c r="F19" i="28"/>
  <c r="F29" i="28"/>
  <c r="F38" i="28"/>
  <c r="F30" i="28"/>
  <c r="F6" i="28"/>
  <c r="F35" i="28"/>
  <c r="F25" i="28"/>
  <c r="F8" i="28"/>
  <c r="F13" i="28"/>
  <c r="F40" i="28"/>
  <c r="F15" i="28"/>
  <c r="F21" i="28"/>
  <c r="F17" i="28"/>
  <c r="F22" i="28"/>
  <c r="F5" i="28"/>
  <c r="F11" i="28"/>
  <c r="F27" i="28"/>
  <c r="F31" i="28"/>
  <c r="F7" i="28"/>
  <c r="F20" i="28"/>
  <c r="F10" i="28"/>
  <c r="F12" i="28"/>
  <c r="F18" i="28"/>
  <c r="F14" i="28"/>
  <c r="F34" i="28"/>
  <c r="F9" i="28"/>
  <c r="F36" i="28"/>
  <c r="F39" i="28"/>
  <c r="F16" i="28"/>
  <c r="F32" i="28"/>
  <c r="F33" i="28"/>
  <c r="F37" i="28"/>
  <c r="F26" i="28"/>
  <c r="M2" i="21" l="1"/>
  <c r="K4" i="6"/>
  <c r="M5" i="21" s="1"/>
  <c r="M11" i="21"/>
  <c r="M10" i="21"/>
  <c r="M9" i="21"/>
  <c r="M8" i="21"/>
  <c r="M7" i="21"/>
  <c r="K5" i="6"/>
  <c r="M6" i="21" s="1"/>
  <c r="N4" i="6"/>
  <c r="Q4" i="6"/>
  <c r="R4" i="6"/>
  <c r="K3" i="6"/>
  <c r="S10" i="32" l="1"/>
  <c r="S18" i="32"/>
  <c r="S26" i="32"/>
  <c r="S34" i="32"/>
  <c r="S11" i="32"/>
  <c r="S20" i="32"/>
  <c r="S35" i="32"/>
  <c r="S5" i="32"/>
  <c r="S7" i="32"/>
  <c r="S27" i="32"/>
  <c r="S12" i="32"/>
  <c r="S36" i="32"/>
  <c r="S29" i="32"/>
  <c r="S14" i="32"/>
  <c r="S30" i="32"/>
  <c r="S23" i="32"/>
  <c r="S31" i="32"/>
  <c r="S16" i="32"/>
  <c r="S24" i="32"/>
  <c r="S32" i="32"/>
  <c r="S40" i="32"/>
  <c r="S13" i="32"/>
  <c r="S37" i="32"/>
  <c r="S6" i="32"/>
  <c r="S8" i="32"/>
  <c r="S9" i="32"/>
  <c r="S17" i="32"/>
  <c r="S25" i="32"/>
  <c r="S33" i="32"/>
  <c r="S41" i="32"/>
  <c r="S19" i="32"/>
  <c r="S28" i="32"/>
  <c r="S21" i="32"/>
  <c r="S22" i="32"/>
  <c r="S38" i="32"/>
  <c r="S15" i="32"/>
  <c r="S39" i="32"/>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N41" i="82"/>
  <c r="D41" i="82"/>
  <c r="C41" i="82"/>
  <c r="B41" i="82"/>
  <c r="N40" i="82"/>
  <c r="D40" i="82"/>
  <c r="C40" i="82"/>
  <c r="B40" i="82"/>
  <c r="N39" i="82"/>
  <c r="D39" i="82"/>
  <c r="C39" i="82"/>
  <c r="B39" i="82"/>
  <c r="N38" i="82"/>
  <c r="D38" i="82"/>
  <c r="C38" i="82"/>
  <c r="B38" i="82"/>
  <c r="N37" i="82"/>
  <c r="D37" i="82"/>
  <c r="C37" i="82"/>
  <c r="B37" i="82"/>
  <c r="N36" i="82"/>
  <c r="D36" i="82"/>
  <c r="C36" i="82"/>
  <c r="B36" i="82"/>
  <c r="N35" i="82"/>
  <c r="D35" i="82"/>
  <c r="C35" i="82"/>
  <c r="B35" i="82"/>
  <c r="N34" i="82"/>
  <c r="D34" i="82"/>
  <c r="C34" i="82"/>
  <c r="B34" i="82"/>
  <c r="N33" i="82"/>
  <c r="D33" i="82"/>
  <c r="C33" i="82"/>
  <c r="B33" i="82"/>
  <c r="N32" i="82"/>
  <c r="D32" i="82"/>
  <c r="C32" i="82"/>
  <c r="B32" i="82"/>
  <c r="N31" i="82"/>
  <c r="D31" i="82"/>
  <c r="C31" i="82"/>
  <c r="B31" i="82"/>
  <c r="N30" i="82"/>
  <c r="D30" i="82"/>
  <c r="C30" i="82"/>
  <c r="B30" i="82"/>
  <c r="N29" i="82"/>
  <c r="D29" i="82"/>
  <c r="C29" i="82"/>
  <c r="B29" i="82"/>
  <c r="N28" i="82"/>
  <c r="D28" i="82"/>
  <c r="C28" i="82"/>
  <c r="B28" i="82"/>
  <c r="N27" i="82"/>
  <c r="D27" i="82"/>
  <c r="C27" i="82"/>
  <c r="B27" i="82"/>
  <c r="N26" i="82"/>
  <c r="D26" i="82"/>
  <c r="C26" i="82"/>
  <c r="B26" i="82"/>
  <c r="N25" i="82"/>
  <c r="D25" i="82"/>
  <c r="C25" i="82"/>
  <c r="B25" i="82"/>
  <c r="N24" i="82"/>
  <c r="D24" i="82"/>
  <c r="C24" i="82"/>
  <c r="E24" i="82" s="1"/>
  <c r="B24" i="82"/>
  <c r="N23" i="82"/>
  <c r="D23" i="82"/>
  <c r="C23" i="82"/>
  <c r="B23" i="82"/>
  <c r="N22" i="82"/>
  <c r="D22" i="82"/>
  <c r="C22" i="82"/>
  <c r="B22" i="82"/>
  <c r="N21" i="82"/>
  <c r="D21" i="82"/>
  <c r="C21" i="82"/>
  <c r="B21" i="82"/>
  <c r="N20" i="82"/>
  <c r="D20" i="82"/>
  <c r="C20" i="82"/>
  <c r="B20" i="82"/>
  <c r="N19" i="82"/>
  <c r="D19" i="82"/>
  <c r="C19" i="82"/>
  <c r="B19" i="82"/>
  <c r="N18" i="82"/>
  <c r="D18" i="82"/>
  <c r="C18" i="82"/>
  <c r="B18" i="82"/>
  <c r="N17" i="82"/>
  <c r="D17" i="82"/>
  <c r="C17" i="82"/>
  <c r="B17" i="82"/>
  <c r="N16" i="82"/>
  <c r="D16" i="82"/>
  <c r="C16" i="82"/>
  <c r="E16" i="82" s="1"/>
  <c r="B16" i="82"/>
  <c r="N15" i="82"/>
  <c r="D15" i="82"/>
  <c r="C15" i="82"/>
  <c r="B15" i="82"/>
  <c r="N14" i="82"/>
  <c r="D14" i="82"/>
  <c r="C14" i="82"/>
  <c r="B14" i="82"/>
  <c r="N13" i="82"/>
  <c r="D13" i="82"/>
  <c r="C13" i="82"/>
  <c r="B13" i="82"/>
  <c r="N12" i="82"/>
  <c r="D12" i="82"/>
  <c r="C12" i="82"/>
  <c r="B12" i="82"/>
  <c r="N11" i="82"/>
  <c r="D11" i="82"/>
  <c r="C11" i="82"/>
  <c r="B11" i="82"/>
  <c r="N10" i="82"/>
  <c r="D10" i="82"/>
  <c r="C10" i="82"/>
  <c r="B10" i="82"/>
  <c r="N9" i="82"/>
  <c r="D9" i="82"/>
  <c r="C9" i="82"/>
  <c r="B9" i="82"/>
  <c r="N8" i="82"/>
  <c r="D8" i="82"/>
  <c r="C8" i="82"/>
  <c r="E8" i="82" s="1"/>
  <c r="B8" i="82"/>
  <c r="N7" i="82"/>
  <c r="D7" i="82"/>
  <c r="C7" i="82"/>
  <c r="B7" i="82"/>
  <c r="N6" i="82"/>
  <c r="D6" i="82"/>
  <c r="C6" i="82"/>
  <c r="B6" i="82"/>
  <c r="N5" i="82"/>
  <c r="D5" i="82"/>
  <c r="C5" i="82"/>
  <c r="B5" i="82"/>
  <c r="O2" i="82"/>
  <c r="O2" i="29"/>
  <c r="C6" i="29"/>
  <c r="D6" i="29"/>
  <c r="C7" i="29"/>
  <c r="D7" i="29"/>
  <c r="C8" i="29"/>
  <c r="D8" i="29"/>
  <c r="C9" i="29"/>
  <c r="D9" i="29"/>
  <c r="C10" i="29"/>
  <c r="D10" i="29"/>
  <c r="C11" i="29"/>
  <c r="D11" i="29"/>
  <c r="C12" i="29"/>
  <c r="D12" i="29"/>
  <c r="C13" i="29"/>
  <c r="D13" i="29"/>
  <c r="C14" i="29"/>
  <c r="D14" i="29"/>
  <c r="C15" i="29"/>
  <c r="D15" i="29"/>
  <c r="D5" i="29"/>
  <c r="C5" i="29"/>
  <c r="B40" i="28"/>
  <c r="B39" i="28"/>
  <c r="B38" i="28"/>
  <c r="B37" i="28"/>
  <c r="B36" i="28"/>
  <c r="B35" i="28"/>
  <c r="B34" i="28"/>
  <c r="B33" i="28"/>
  <c r="B32" i="28"/>
  <c r="B31" i="28"/>
  <c r="B30" i="28"/>
  <c r="B29" i="28"/>
  <c r="B28" i="28"/>
  <c r="B27" i="28"/>
  <c r="B26" i="28"/>
  <c r="B25" i="28"/>
  <c r="B24" i="28"/>
  <c r="B23" i="28"/>
  <c r="B22" i="28"/>
  <c r="B21" i="28"/>
  <c r="B20" i="28"/>
  <c r="B19" i="28"/>
  <c r="B18" i="28"/>
  <c r="B17" i="28"/>
  <c r="B16" i="28"/>
  <c r="B15" i="28"/>
  <c r="B14" i="28"/>
  <c r="B13" i="28"/>
  <c r="B12" i="28"/>
  <c r="B11" i="28"/>
  <c r="B10" i="28"/>
  <c r="B9" i="28"/>
  <c r="B8" i="28"/>
  <c r="B7" i="28"/>
  <c r="B6" i="28"/>
  <c r="B5" i="28"/>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B11" i="21"/>
  <c r="E11" i="21" s="1"/>
  <c r="B10" i="21"/>
  <c r="E10" i="21" s="1"/>
  <c r="B9" i="21"/>
  <c r="E9" i="21" s="1"/>
  <c r="B8" i="21"/>
  <c r="E8" i="21" s="1"/>
  <c r="B7" i="21"/>
  <c r="E7" i="21" s="1"/>
  <c r="B6" i="21"/>
  <c r="E6" i="21" s="1"/>
  <c r="B5" i="21"/>
  <c r="E5" i="21" s="1"/>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18"/>
  <c r="O2" i="17"/>
  <c r="F16" i="82"/>
  <c r="F25" i="82"/>
  <c r="F27" i="82"/>
  <c r="O4" i="6"/>
  <c r="F37" i="82"/>
  <c r="P4" i="6"/>
  <c r="F39" i="82"/>
  <c r="F5" i="82"/>
  <c r="F24" i="82"/>
  <c r="F35" i="82"/>
  <c r="F20" i="82"/>
  <c r="F8" i="82"/>
  <c r="F21" i="82"/>
  <c r="F33" i="82"/>
  <c r="F12" i="82"/>
  <c r="F15" i="82"/>
  <c r="F23" i="82"/>
  <c r="F13" i="82"/>
  <c r="F17" i="82"/>
  <c r="F31" i="82"/>
  <c r="F41" i="82"/>
  <c r="F9" i="82"/>
  <c r="F28" i="82"/>
  <c r="F19" i="82"/>
  <c r="F29" i="82"/>
  <c r="F36" i="82"/>
  <c r="F40" i="82"/>
  <c r="F7" i="82"/>
  <c r="F32" i="82"/>
  <c r="P5" i="26" l="1"/>
  <c r="T5" i="26" s="1" a="1"/>
  <c r="O5" i="82" a="1"/>
  <c r="E11" i="82"/>
  <c r="E32" i="82"/>
  <c r="E21" i="82"/>
  <c r="E12" i="82"/>
  <c r="E20" i="82"/>
  <c r="E28" i="82"/>
  <c r="E36" i="82"/>
  <c r="S5" i="29"/>
  <c r="S10" i="82"/>
  <c r="S18" i="82"/>
  <c r="S26" i="82"/>
  <c r="S34" i="82"/>
  <c r="S11" i="29"/>
  <c r="S13" i="29"/>
  <c r="S12" i="29"/>
  <c r="S12" i="82"/>
  <c r="S20" i="82"/>
  <c r="S28" i="82"/>
  <c r="S36" i="82"/>
  <c r="S39" i="82"/>
  <c r="S25" i="82"/>
  <c r="S6" i="82"/>
  <c r="S14" i="29"/>
  <c r="S19" i="82"/>
  <c r="S35" i="82"/>
  <c r="S15" i="29"/>
  <c r="S16" i="82"/>
  <c r="S5" i="82"/>
  <c r="S13" i="82"/>
  <c r="S21" i="82"/>
  <c r="S29" i="82"/>
  <c r="S37" i="82"/>
  <c r="S40" i="82"/>
  <c r="S9" i="29"/>
  <c r="S17" i="82"/>
  <c r="S14" i="82"/>
  <c r="S41" i="82"/>
  <c r="S27" i="82"/>
  <c r="S38" i="82"/>
  <c r="S8" i="82"/>
  <c r="S24" i="82"/>
  <c r="S10" i="29"/>
  <c r="S9" i="82"/>
  <c r="S33" i="82"/>
  <c r="S22" i="82"/>
  <c r="S30" i="82"/>
  <c r="S6" i="29"/>
  <c r="S11" i="82"/>
  <c r="S7" i="29"/>
  <c r="S32" i="82"/>
  <c r="S8" i="29"/>
  <c r="S7" i="82"/>
  <c r="S15" i="82"/>
  <c r="S23" i="82"/>
  <c r="S31" i="82"/>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F11" i="82"/>
  <c r="G8" i="82"/>
  <c r="X36" i="82"/>
  <c r="F30" i="82"/>
  <c r="X31" i="82"/>
  <c r="G5" i="82"/>
  <c r="G35" i="82"/>
  <c r="G13" i="82"/>
  <c r="G24" i="82"/>
  <c r="G16" i="82"/>
  <c r="G7" i="82"/>
  <c r="F6" i="82"/>
  <c r="X5" i="82"/>
  <c r="G39" i="82"/>
  <c r="X12" i="82"/>
  <c r="X32" i="82"/>
  <c r="X39" i="82"/>
  <c r="X8" i="82"/>
  <c r="X13" i="82"/>
  <c r="F26" i="82"/>
  <c r="X29" i="82"/>
  <c r="F22" i="82"/>
  <c r="G20" i="82"/>
  <c r="G40" i="82"/>
  <c r="X27" i="82"/>
  <c r="X16" i="82"/>
  <c r="X35" i="82"/>
  <c r="X19" i="82"/>
  <c r="G41" i="82"/>
  <c r="X41" i="82"/>
  <c r="X20" i="82"/>
  <c r="G33" i="82"/>
  <c r="F38" i="82"/>
  <c r="X33" i="82"/>
  <c r="G32" i="82"/>
  <c r="G9" i="82"/>
  <c r="G17" i="82"/>
  <c r="G36" i="82"/>
  <c r="F18" i="82"/>
  <c r="G19" i="82"/>
  <c r="X17" i="82"/>
  <c r="G12" i="82"/>
  <c r="G31" i="82"/>
  <c r="F14" i="82"/>
  <c r="G15" i="82"/>
  <c r="G27" i="82"/>
  <c r="F34" i="82"/>
  <c r="X9" i="82"/>
  <c r="X37" i="82"/>
  <c r="G21" i="82"/>
  <c r="X28" i="82"/>
  <c r="F10" i="82"/>
  <c r="X7" i="82"/>
  <c r="X23" i="82"/>
  <c r="G37" i="82"/>
  <c r="X24" i="82"/>
  <c r="X21" i="82"/>
  <c r="G25" i="82"/>
  <c r="X40" i="82"/>
  <c r="X15" i="82"/>
  <c r="G23" i="82"/>
  <c r="G28" i="82"/>
  <c r="X25" i="82"/>
  <c r="G29" i="82"/>
  <c r="T5" i="26" l="1"/>
  <c r="T6" i="26"/>
  <c r="O6" i="82"/>
  <c r="O14" i="82"/>
  <c r="O22" i="82"/>
  <c r="O30" i="82"/>
  <c r="O38" i="82"/>
  <c r="O7" i="82"/>
  <c r="O15" i="82"/>
  <c r="O23" i="82"/>
  <c r="O31" i="82"/>
  <c r="O39" i="82"/>
  <c r="O8" i="82"/>
  <c r="O16" i="82"/>
  <c r="O24" i="82"/>
  <c r="O32" i="82"/>
  <c r="O40" i="82"/>
  <c r="O5" i="82"/>
  <c r="O19" i="82"/>
  <c r="O33" i="82"/>
  <c r="O9" i="82"/>
  <c r="O20" i="82"/>
  <c r="O34" i="82"/>
  <c r="O10" i="82"/>
  <c r="O21" i="82"/>
  <c r="O35" i="82"/>
  <c r="O11" i="82"/>
  <c r="O25" i="82"/>
  <c r="O36" i="82"/>
  <c r="O12" i="82"/>
  <c r="O26" i="82"/>
  <c r="O37" i="82"/>
  <c r="O13" i="82"/>
  <c r="O27" i="82"/>
  <c r="O41" i="82"/>
  <c r="O17" i="82"/>
  <c r="O28" i="82"/>
  <c r="O18" i="82"/>
  <c r="O29" i="82"/>
  <c r="K5" i="26"/>
  <c r="L5" i="26" s="1"/>
  <c r="X34" i="82"/>
  <c r="X18" i="82"/>
  <c r="G11" i="82"/>
  <c r="G6" i="82"/>
  <c r="G38" i="82"/>
  <c r="X38" i="82"/>
  <c r="I14" i="6"/>
  <c r="G26" i="82"/>
  <c r="G18" i="82"/>
  <c r="X22" i="82"/>
  <c r="G14" i="82"/>
  <c r="G30" i="82"/>
  <c r="G34" i="82"/>
  <c r="X10" i="82"/>
  <c r="X6" i="82"/>
  <c r="G22" i="82"/>
  <c r="X30" i="82"/>
  <c r="X26" i="82"/>
  <c r="X14" i="82"/>
  <c r="G10" i="82"/>
  <c r="X11" i="82"/>
  <c r="K20" i="6"/>
  <c r="K23" i="6"/>
  <c r="K14" i="6"/>
  <c r="K17" i="6"/>
  <c r="I3" i="24" l="1"/>
  <c r="N10" i="6"/>
  <c r="N6" i="6"/>
  <c r="N7" i="6"/>
  <c r="N8" i="6"/>
  <c r="N9" i="6"/>
  <c r="Q6" i="6"/>
  <c r="R10" i="6"/>
  <c r="N5" i="6"/>
  <c r="R9" i="6"/>
  <c r="Q7" i="6"/>
  <c r="R7" i="6"/>
  <c r="R5" i="6"/>
  <c r="C12" i="84" l="1"/>
  <c r="C20" i="84"/>
  <c r="C28" i="84"/>
  <c r="C36" i="84"/>
  <c r="C13" i="84"/>
  <c r="C21" i="84"/>
  <c r="C29" i="84"/>
  <c r="C37" i="84"/>
  <c r="C18" i="84"/>
  <c r="C14" i="84"/>
  <c r="C22" i="84"/>
  <c r="C30" i="84"/>
  <c r="C38" i="84"/>
  <c r="C42" i="84"/>
  <c r="C15" i="84"/>
  <c r="C23" i="84"/>
  <c r="C31" i="84"/>
  <c r="C39" i="84"/>
  <c r="C10" i="84"/>
  <c r="C8" i="84"/>
  <c r="C16" i="84"/>
  <c r="C24" i="84"/>
  <c r="C32" i="84"/>
  <c r="C40" i="84"/>
  <c r="C34" i="84"/>
  <c r="C9" i="84"/>
  <c r="C17" i="84"/>
  <c r="C25" i="84"/>
  <c r="C33" i="84"/>
  <c r="C41" i="84"/>
  <c r="C11" i="84"/>
  <c r="C19" i="84"/>
  <c r="C27" i="84"/>
  <c r="C35" i="84"/>
  <c r="C26" i="84"/>
  <c r="C7" i="84"/>
  <c r="Q5" i="6"/>
  <c r="F24" i="22"/>
  <c r="E10" i="84"/>
  <c r="F38" i="22"/>
  <c r="F36" i="22"/>
  <c r="R8" i="6"/>
  <c r="F23" i="22"/>
  <c r="P6" i="6"/>
  <c r="E38" i="84"/>
  <c r="E23" i="84"/>
  <c r="F41" i="22"/>
  <c r="E15" i="84"/>
  <c r="Q8" i="6"/>
  <c r="F44" i="22"/>
  <c r="E6" i="84"/>
  <c r="F39" i="22"/>
  <c r="E9" i="84"/>
  <c r="E42" i="84"/>
  <c r="E34" i="84"/>
  <c r="F54" i="22"/>
  <c r="E14" i="84"/>
  <c r="F20" i="22"/>
  <c r="E19" i="84"/>
  <c r="E36" i="84"/>
  <c r="F32" i="22"/>
  <c r="F22" i="22"/>
  <c r="F52" i="22"/>
  <c r="E26" i="84"/>
  <c r="E31" i="84"/>
  <c r="F51" i="22"/>
  <c r="F28" i="22"/>
  <c r="E28" i="84"/>
  <c r="E33" i="84"/>
  <c r="F49" i="22"/>
  <c r="E12" i="84"/>
  <c r="E18" i="84"/>
  <c r="F53" i="22"/>
  <c r="E25" i="84"/>
  <c r="F48" i="22"/>
  <c r="F43" i="22"/>
  <c r="E11" i="84"/>
  <c r="E24" i="84"/>
  <c r="F18" i="22"/>
  <c r="F50" i="22"/>
  <c r="F33" i="22"/>
  <c r="F57" i="22"/>
  <c r="E29" i="84"/>
  <c r="E8" i="84"/>
  <c r="E32" i="84"/>
  <c r="Q10" i="6"/>
  <c r="E13" i="84"/>
  <c r="F40" i="22"/>
  <c r="F16" i="22"/>
  <c r="E21" i="84"/>
  <c r="P7" i="6"/>
  <c r="F26" i="22"/>
  <c r="F56" i="22"/>
  <c r="E27" i="84"/>
  <c r="F25" i="22"/>
  <c r="R6" i="6"/>
  <c r="E41" i="84"/>
  <c r="E35" i="84"/>
  <c r="E39" i="84"/>
  <c r="E37" i="84"/>
  <c r="E16" i="84"/>
  <c r="F37" i="22"/>
  <c r="F47" i="22"/>
  <c r="F21" i="22"/>
  <c r="E17" i="84"/>
  <c r="F31" i="22"/>
  <c r="E40" i="84"/>
  <c r="F55" i="22"/>
  <c r="F42" i="22"/>
  <c r="O6" i="6"/>
  <c r="E30" i="84"/>
  <c r="F58" i="22"/>
  <c r="F46" i="22"/>
  <c r="E22" i="84"/>
  <c r="F19" i="22"/>
  <c r="Q9" i="6"/>
  <c r="F17" i="22"/>
  <c r="F30" i="22"/>
  <c r="F29" i="22"/>
  <c r="F27" i="22"/>
  <c r="E20" i="84"/>
  <c r="F35" i="22"/>
  <c r="F34" i="22"/>
  <c r="E7" i="84"/>
  <c r="F45" i="22"/>
  <c r="O7" i="6"/>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O8" i="6"/>
  <c r="G36" i="22"/>
  <c r="G29" i="22"/>
  <c r="F6" i="84"/>
  <c r="F12" i="22"/>
  <c r="G52" i="22"/>
  <c r="G25" i="22"/>
  <c r="G48" i="22"/>
  <c r="F10" i="84"/>
  <c r="F23" i="84"/>
  <c r="F14" i="84"/>
  <c r="F11" i="84"/>
  <c r="P8" i="6"/>
  <c r="G47" i="22"/>
  <c r="G19" i="22"/>
  <c r="G30" i="22"/>
  <c r="G39" i="22"/>
  <c r="G56" i="22"/>
  <c r="F9" i="84"/>
  <c r="G43" i="22"/>
  <c r="F21" i="84"/>
  <c r="F24" i="84"/>
  <c r="F37" i="84"/>
  <c r="F31" i="84"/>
  <c r="O5" i="6"/>
  <c r="G51" i="22"/>
  <c r="F14" i="22"/>
  <c r="G14" i="22" s="1"/>
  <c r="G31" i="22"/>
  <c r="F11" i="22"/>
  <c r="G12" i="22"/>
  <c r="G37" i="22"/>
  <c r="G42" i="22"/>
  <c r="G44" i="22"/>
  <c r="F34" i="84"/>
  <c r="F27" i="84"/>
  <c r="F39" i="84"/>
  <c r="F41" i="84"/>
  <c r="P5" i="6"/>
  <c r="G38" i="22"/>
  <c r="G58" i="22"/>
  <c r="G54" i="22"/>
  <c r="G53" i="22"/>
  <c r="O10" i="6"/>
  <c r="F13" i="22"/>
  <c r="G41" i="22"/>
  <c r="F36" i="84"/>
  <c r="F33" i="84"/>
  <c r="F38" i="84"/>
  <c r="F30" i="84"/>
  <c r="G27" i="22"/>
  <c r="G17" i="22"/>
  <c r="G20" i="22"/>
  <c r="G24" i="22"/>
  <c r="G33" i="22"/>
  <c r="F7" i="84"/>
  <c r="F18" i="84"/>
  <c r="F26" i="84"/>
  <c r="F32" i="84"/>
  <c r="F22" i="84"/>
  <c r="G22" i="22"/>
  <c r="G35" i="22"/>
  <c r="G57" i="22"/>
  <c r="G34" i="22"/>
  <c r="F40" i="84"/>
  <c r="F19" i="84"/>
  <c r="F42" i="84"/>
  <c r="F13" i="84"/>
  <c r="G21" i="22"/>
  <c r="G32" i="22"/>
  <c r="G46" i="22"/>
  <c r="G11" i="22"/>
  <c r="G16" i="22"/>
  <c r="F17" i="84"/>
  <c r="F28" i="84"/>
  <c r="F12" i="84"/>
  <c r="G40" i="22"/>
  <c r="G26" i="22"/>
  <c r="P10" i="6"/>
  <c r="F35" i="84"/>
  <c r="F29" i="84"/>
  <c r="G49" i="22"/>
  <c r="P9" i="6"/>
  <c r="F20" i="84"/>
  <c r="F8" i="84"/>
  <c r="G50" i="22"/>
  <c r="F15" i="22"/>
  <c r="O9" i="6"/>
  <c r="G28" i="22"/>
  <c r="F16" i="84"/>
  <c r="G45" i="22"/>
  <c r="G23" i="22"/>
  <c r="G18" i="22"/>
  <c r="G55" i="22"/>
  <c r="F25" i="84"/>
  <c r="F15" i="84"/>
  <c r="S5" i="22" l="1"/>
  <c r="G15" i="22"/>
  <c r="X52" i="22"/>
  <c r="X33" i="22"/>
  <c r="X26" i="22"/>
  <c r="X18" i="22"/>
  <c r="X50" i="22"/>
  <c r="X16" i="22"/>
  <c r="X12" i="22"/>
  <c r="X32" i="22"/>
  <c r="X27" i="22"/>
  <c r="X24" i="22"/>
  <c r="X34" i="22"/>
  <c r="X15" i="22"/>
  <c r="G13" i="22"/>
  <c r="X23" i="22"/>
  <c r="X21" i="22"/>
  <c r="X25" i="22"/>
  <c r="X30" i="22"/>
  <c r="X11" i="22"/>
  <c r="X13" i="22"/>
  <c r="X37" i="22"/>
  <c r="X36" i="22"/>
  <c r="X29" i="22"/>
  <c r="X42" i="22"/>
  <c r="X57" i="22"/>
  <c r="X41" i="22"/>
  <c r="X40" i="22"/>
  <c r="X44" i="22"/>
  <c r="X53" i="22"/>
  <c r="X48" i="22"/>
  <c r="X19" i="22"/>
  <c r="X35" i="22"/>
  <c r="X49" i="22"/>
  <c r="X31" i="22"/>
  <c r="X22" i="22"/>
  <c r="X20" i="22"/>
  <c r="X58" i="22"/>
  <c r="X55" i="22"/>
  <c r="X46" i="22"/>
  <c r="X45" i="22"/>
  <c r="X14" i="22"/>
  <c r="X51" i="22"/>
  <c r="X17" i="22"/>
  <c r="X38" i="22"/>
  <c r="X56" i="22"/>
  <c r="X43" i="22"/>
  <c r="X47" i="22"/>
  <c r="X39" i="22"/>
  <c r="X28" i="22"/>
  <c r="X54" i="22"/>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X5" i="28"/>
  <c r="S23" i="18" l="1"/>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O5" i="22" l="1" a="1"/>
  <c r="D5" i="67"/>
  <c r="O29" i="22" l="1"/>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Q5" i="24" a="1"/>
  <c r="Q5" i="24" l="1"/>
  <c r="Y5" i="24" l="1"/>
  <c r="Q6" i="24"/>
  <c r="Y6" i="24" l="1"/>
  <c r="Q7" i="24"/>
  <c r="Y7" i="24" l="1"/>
  <c r="Q8" i="24"/>
  <c r="Y8" i="24" l="1"/>
  <c r="Q9" i="24"/>
  <c r="Y9" i="24" l="1"/>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Y39" i="24" l="1"/>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N5" i="29" l="1"/>
  <c r="N6" i="29"/>
  <c r="L4" i="26"/>
  <c r="N7" i="29" l="1"/>
  <c r="N8" i="29" l="1"/>
  <c r="N9" i="29" l="1"/>
  <c r="N10" i="29" l="1"/>
  <c r="N11" i="29" l="1"/>
  <c r="N12" i="29" l="1"/>
  <c r="N13" i="29" l="1"/>
  <c r="N14" i="29" l="1"/>
  <c r="N15" i="29" l="1"/>
  <c r="O5" i="29" s="1" a="1"/>
  <c r="O15" i="29" s="1"/>
  <c r="O5" i="29" l="1"/>
  <c r="O6" i="29"/>
  <c r="O7" i="29"/>
  <c r="O8" i="29"/>
  <c r="O9" i="29"/>
  <c r="O10" i="29"/>
  <c r="O11" i="29"/>
  <c r="O12" i="29"/>
  <c r="O13" i="29"/>
  <c r="O14" i="29"/>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O5" i="32" l="1" a="1"/>
  <c r="O12" i="32" s="1"/>
  <c r="S5" i="17"/>
  <c r="N5" i="17"/>
  <c r="N6" i="17"/>
  <c r="O40" i="32" l="1"/>
  <c r="O10" i="32"/>
  <c r="O29" i="32"/>
  <c r="O26" i="32"/>
  <c r="O34" i="32"/>
  <c r="O7" i="32"/>
  <c r="O21" i="32"/>
  <c r="O15" i="32"/>
  <c r="O23" i="32"/>
  <c r="O38" i="32"/>
  <c r="O13" i="32"/>
  <c r="O31" i="32"/>
  <c r="O39" i="32"/>
  <c r="O9" i="32"/>
  <c r="O30" i="32"/>
  <c r="O5" i="32"/>
  <c r="O17" i="32"/>
  <c r="O25" i="32"/>
  <c r="O33" i="32"/>
  <c r="O22" i="32"/>
  <c r="O36" i="32"/>
  <c r="O41" i="32"/>
  <c r="O11" i="32"/>
  <c r="O19" i="32"/>
  <c r="O14" i="32"/>
  <c r="O28" i="32"/>
  <c r="O27" i="32"/>
  <c r="O35" i="32"/>
  <c r="O8" i="32"/>
  <c r="O6" i="32"/>
  <c r="O20" i="32"/>
  <c r="O18" i="32"/>
  <c r="O16" i="32"/>
  <c r="O24" i="32"/>
  <c r="O32" i="32"/>
  <c r="O37" i="32"/>
  <c r="S6" i="17"/>
  <c r="N7" i="17"/>
  <c r="S7" i="17" l="1"/>
  <c r="N8" i="17"/>
  <c r="S8" i="17" l="1"/>
  <c r="S9" i="17"/>
  <c r="N9" i="17"/>
  <c r="S10" i="17" l="1"/>
  <c r="N10" i="17"/>
  <c r="N11" i="17"/>
  <c r="S11" i="17" l="1"/>
  <c r="S12" i="17"/>
  <c r="N12" i="17"/>
  <c r="S13" i="17" l="1"/>
  <c r="N13" i="17"/>
  <c r="S14" i="17" l="1"/>
  <c r="N14" i="17"/>
  <c r="S15" i="17" l="1"/>
  <c r="N15" i="17"/>
  <c r="S16" i="17" l="1"/>
  <c r="N16" i="17"/>
  <c r="S17" i="17" l="1"/>
  <c r="N17" i="17"/>
  <c r="S18" i="17" l="1"/>
  <c r="N18" i="17"/>
  <c r="S19" i="17" l="1"/>
  <c r="N19" i="17"/>
  <c r="N20" i="17"/>
  <c r="S21" i="17" l="1"/>
  <c r="S20" i="17"/>
  <c r="N21" i="17"/>
  <c r="S22" i="17" l="1"/>
  <c r="N22" i="17"/>
  <c r="S23" i="17" l="1"/>
  <c r="N23" i="17"/>
  <c r="S24" i="17" l="1"/>
  <c r="N24" i="17"/>
  <c r="S25" i="17" l="1"/>
  <c r="N25" i="17"/>
  <c r="N26" i="17"/>
  <c r="S26" i="17" l="1"/>
  <c r="S27" i="17"/>
  <c r="N27" i="17"/>
  <c r="S28" i="17" l="1"/>
  <c r="N28" i="17"/>
  <c r="N29" i="17"/>
  <c r="S29" i="17" l="1"/>
  <c r="N30" i="17"/>
  <c r="S30" i="17" l="1"/>
  <c r="S31" i="17"/>
  <c r="N31" i="17"/>
  <c r="S32" i="17" l="1"/>
  <c r="N32" i="17"/>
  <c r="S33" i="17" l="1"/>
  <c r="N33" i="17"/>
  <c r="N34" i="17"/>
  <c r="S34" i="17" l="1"/>
  <c r="N35" i="17"/>
  <c r="S35" i="17" l="1"/>
  <c r="S36" i="17"/>
  <c r="N36" i="17"/>
  <c r="S37" i="17" l="1"/>
  <c r="N37" i="17"/>
  <c r="N38" i="17"/>
  <c r="S38" i="17" l="1"/>
  <c r="S39" i="17"/>
  <c r="N39" i="17"/>
  <c r="S40" i="17" l="1"/>
  <c r="N40" i="17"/>
  <c r="S41" i="17" l="1"/>
  <c r="N41" i="17"/>
  <c r="O5" i="17" s="1" a="1"/>
  <c r="O6" i="17" l="1"/>
  <c r="O14" i="17"/>
  <c r="O22" i="17"/>
  <c r="O30" i="17"/>
  <c r="O38" i="17"/>
  <c r="O7" i="17"/>
  <c r="O15" i="17"/>
  <c r="O23" i="17"/>
  <c r="O31" i="17"/>
  <c r="O39" i="17"/>
  <c r="O9" i="17"/>
  <c r="O19" i="17"/>
  <c r="O29" i="17"/>
  <c r="O41" i="17"/>
  <c r="O10" i="17"/>
  <c r="O20" i="17"/>
  <c r="O32" i="17"/>
  <c r="O11" i="17"/>
  <c r="O21" i="17"/>
  <c r="O33" i="17"/>
  <c r="O12" i="17"/>
  <c r="O24" i="17"/>
  <c r="O34" i="17"/>
  <c r="O13" i="17"/>
  <c r="O25" i="17"/>
  <c r="O35" i="17"/>
  <c r="O16" i="17"/>
  <c r="O26" i="17"/>
  <c r="O36" i="17"/>
  <c r="O5" i="17"/>
  <c r="O8" i="17"/>
  <c r="O18" i="17"/>
  <c r="O28" i="17"/>
  <c r="O40" i="17"/>
  <c r="O17" i="17"/>
  <c r="O27" i="17"/>
  <c r="O37"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O12" i="18" l="1"/>
  <c r="O20" i="18"/>
  <c r="O28" i="18"/>
  <c r="O36" i="18"/>
  <c r="O5" i="18"/>
  <c r="O13" i="18"/>
  <c r="O21" i="18"/>
  <c r="O29" i="18"/>
  <c r="O37" i="18"/>
  <c r="O15" i="18"/>
  <c r="O25" i="18"/>
  <c r="O35" i="18"/>
  <c r="O6" i="18"/>
  <c r="O16" i="18"/>
  <c r="O26" i="18"/>
  <c r="O38" i="18"/>
  <c r="O7" i="18"/>
  <c r="O17" i="18"/>
  <c r="O27" i="18"/>
  <c r="O39" i="18"/>
  <c r="O8" i="18"/>
  <c r="O18" i="18"/>
  <c r="O30" i="18"/>
  <c r="O40" i="18"/>
  <c r="O9" i="18"/>
  <c r="O19" i="18"/>
  <c r="O31" i="18"/>
  <c r="O41" i="18"/>
  <c r="O10" i="18"/>
  <c r="O22" i="18"/>
  <c r="O32" i="18"/>
  <c r="O14" i="18"/>
  <c r="O24" i="18"/>
  <c r="O34" i="18"/>
  <c r="O11" i="18"/>
  <c r="O23" i="18"/>
  <c r="O33" i="18"/>
  <c r="S5" i="19"/>
  <c r="N5" i="19"/>
  <c r="N6" i="19"/>
  <c r="S6" i="19" l="1"/>
  <c r="N7" i="19"/>
  <c r="S7" i="19" l="1"/>
  <c r="S8" i="19"/>
  <c r="N8" i="19"/>
  <c r="S9" i="19" l="1"/>
  <c r="N9" i="19"/>
  <c r="S10" i="19" l="1"/>
  <c r="N10" i="19"/>
  <c r="N11" i="19"/>
  <c r="S12" i="19" l="1"/>
  <c r="S11" i="19"/>
  <c r="N12" i="19"/>
  <c r="S13" i="19" l="1"/>
  <c r="N13" i="19"/>
  <c r="S14" i="19" l="1"/>
  <c r="N14" i="19"/>
  <c r="N15" i="19"/>
  <c r="S15" i="19" l="1"/>
  <c r="N16" i="19"/>
  <c r="S16" i="19" l="1"/>
  <c r="N17" i="19"/>
  <c r="S18" i="19" l="1"/>
  <c r="S17" i="19"/>
  <c r="N18" i="19"/>
  <c r="S19" i="19" l="1"/>
  <c r="N19" i="19"/>
  <c r="N20" i="19"/>
  <c r="S21" i="19" l="1"/>
  <c r="S20" i="19"/>
  <c r="N21" i="19"/>
  <c r="S22" i="19" l="1"/>
  <c r="N22" i="19"/>
  <c r="S23" i="19" l="1"/>
  <c r="N23" i="19"/>
  <c r="S24" i="19" l="1"/>
  <c r="N24" i="19"/>
  <c r="S25" i="19" l="1"/>
  <c r="N25" i="19"/>
  <c r="S26" i="19" l="1"/>
  <c r="N26" i="19"/>
  <c r="S27" i="19" l="1"/>
  <c r="N27" i="19"/>
  <c r="N28" i="19"/>
  <c r="S29" i="19" l="1"/>
  <c r="S28" i="19"/>
  <c r="N29" i="19"/>
  <c r="S30" i="19" l="1"/>
  <c r="N30" i="19"/>
  <c r="N31" i="19"/>
  <c r="S31" i="19" l="1"/>
  <c r="N32" i="19"/>
  <c r="S32" i="19" l="1"/>
  <c r="N33" i="19"/>
  <c r="S33" i="19" l="1"/>
  <c r="S34" i="19"/>
  <c r="N34" i="19"/>
  <c r="S35" i="19" l="1"/>
  <c r="N35" i="19"/>
  <c r="S36" i="19" l="1"/>
  <c r="N36" i="19"/>
  <c r="S37" i="19" l="1"/>
  <c r="N37" i="19"/>
  <c r="S38" i="19" l="1"/>
  <c r="N38" i="19"/>
  <c r="S39" i="19" l="1"/>
  <c r="N39" i="19"/>
  <c r="S40" i="19" l="1"/>
  <c r="N40" i="19"/>
  <c r="S41" i="19" l="1"/>
  <c r="N41" i="19"/>
  <c r="O5" i="19" s="1" a="1"/>
  <c r="O10" i="19" l="1"/>
  <c r="O18" i="19"/>
  <c r="O26" i="19"/>
  <c r="O34" i="19"/>
  <c r="O11" i="19"/>
  <c r="O19" i="19"/>
  <c r="O27" i="19"/>
  <c r="O35" i="19"/>
  <c r="O12" i="19"/>
  <c r="O20" i="19"/>
  <c r="O7" i="19"/>
  <c r="O21" i="19"/>
  <c r="O31" i="19"/>
  <c r="O41" i="19"/>
  <c r="O8" i="19"/>
  <c r="O22" i="19"/>
  <c r="O32" i="19"/>
  <c r="O9" i="19"/>
  <c r="O23" i="19"/>
  <c r="O33" i="19"/>
  <c r="O13" i="19"/>
  <c r="O24" i="19"/>
  <c r="O36" i="19"/>
  <c r="O14" i="19"/>
  <c r="O25" i="19"/>
  <c r="O37" i="19"/>
  <c r="O15" i="19"/>
  <c r="O28" i="19"/>
  <c r="O38" i="19"/>
  <c r="O6" i="19"/>
  <c r="O17" i="19"/>
  <c r="O30" i="19"/>
  <c r="O40" i="19"/>
  <c r="O5" i="19"/>
  <c r="O16" i="19"/>
  <c r="O29" i="19"/>
  <c r="O39"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5" i="67" l="1"/>
  <c r="B1" i="67"/>
  <c r="E5" i="29" l="1"/>
  <c r="E6" i="29"/>
  <c r="E7" i="29"/>
  <c r="E8" i="29"/>
  <c r="E9" i="29"/>
  <c r="E10" i="29"/>
  <c r="E11" i="29"/>
  <c r="E12" i="29"/>
  <c r="E13" i="29"/>
  <c r="E14" i="29"/>
  <c r="E15" i="29"/>
  <c r="F5" i="29"/>
  <c r="F7" i="29"/>
  <c r="F13" i="29"/>
  <c r="F6" i="29"/>
  <c r="F10" i="29"/>
  <c r="F9" i="29"/>
  <c r="F8" i="29"/>
  <c r="F15" i="29"/>
  <c r="F11" i="29"/>
  <c r="F14" i="29"/>
  <c r="F12" i="29"/>
  <c r="E11" i="32" l="1"/>
  <c r="X11" i="29"/>
  <c r="X9" i="28"/>
  <c r="X35" i="28"/>
  <c r="G29" i="28"/>
  <c r="G24" i="28"/>
  <c r="G31" i="28"/>
  <c r="F37" i="32"/>
  <c r="G11" i="28"/>
  <c r="X8" i="28"/>
  <c r="X34" i="28"/>
  <c r="X29" i="28"/>
  <c r="G27" i="28"/>
  <c r="G40" i="28"/>
  <c r="X39" i="28"/>
  <c r="G33" i="28"/>
  <c r="X11" i="28"/>
  <c r="X28" i="28"/>
  <c r="F18" i="32"/>
  <c r="X20" i="28"/>
  <c r="G30" i="28"/>
  <c r="G7" i="29"/>
  <c r="X33" i="28"/>
  <c r="X25" i="28"/>
  <c r="G20" i="28"/>
  <c r="F26" i="32"/>
  <c r="X14" i="28"/>
  <c r="G22" i="28"/>
  <c r="X15" i="28"/>
  <c r="G8" i="29"/>
  <c r="X13" i="29"/>
  <c r="X24" i="28"/>
  <c r="G37" i="28"/>
  <c r="X38" i="28"/>
  <c r="X7" i="29"/>
  <c r="X40" i="28"/>
  <c r="G17" i="28"/>
  <c r="G6" i="28"/>
  <c r="X6" i="28"/>
  <c r="X26" i="28"/>
  <c r="G19" i="28"/>
  <c r="X31" i="28"/>
  <c r="X18" i="28"/>
  <c r="X10" i="29"/>
  <c r="G13" i="28"/>
  <c r="G9" i="28"/>
  <c r="X6" i="29"/>
  <c r="G15" i="28"/>
  <c r="X23" i="28"/>
  <c r="X22" i="28"/>
  <c r="X30" i="28"/>
  <c r="G25" i="28"/>
  <c r="G10" i="28"/>
  <c r="G8" i="28"/>
  <c r="X37" i="28"/>
  <c r="F10" i="32"/>
  <c r="G21" i="28"/>
  <c r="X5" i="29"/>
  <c r="G5" i="28"/>
  <c r="G9" i="29"/>
  <c r="G11" i="29"/>
  <c r="X10" i="28"/>
  <c r="F29" i="32"/>
  <c r="X8" i="29"/>
  <c r="X32" i="28"/>
  <c r="X13" i="28"/>
  <c r="G15" i="29"/>
  <c r="G7" i="28"/>
  <c r="X27" i="28"/>
  <c r="G6" i="29"/>
  <c r="X21" i="28"/>
  <c r="X17" i="28"/>
  <c r="G38" i="28"/>
  <c r="G28" i="28"/>
  <c r="X7" i="28"/>
  <c r="G39" i="28"/>
  <c r="X36" i="28"/>
  <c r="G14" i="28"/>
  <c r="G12" i="29"/>
  <c r="F34" i="32"/>
  <c r="G18" i="28"/>
  <c r="F21" i="32"/>
  <c r="X19" i="28"/>
  <c r="G35" i="28"/>
  <c r="G32" i="28"/>
  <c r="G34" i="28"/>
  <c r="X12" i="28"/>
  <c r="G14" i="29"/>
  <c r="G23" i="28"/>
  <c r="G16" i="28"/>
  <c r="X14" i="29"/>
  <c r="G5" i="29"/>
  <c r="G10" i="29"/>
  <c r="X9" i="29"/>
  <c r="X15" i="29"/>
  <c r="G13" i="29"/>
  <c r="G26" i="28"/>
  <c r="X12" i="29"/>
  <c r="G12" i="28"/>
  <c r="G36" i="28"/>
  <c r="X16" i="28"/>
  <c r="K11" i="84" l="1"/>
  <c r="K11" i="86"/>
  <c r="K22" i="86"/>
  <c r="K22" i="84"/>
  <c r="K35" i="84"/>
  <c r="K35" i="86"/>
  <c r="K30" i="86"/>
  <c r="K30" i="84"/>
  <c r="K19" i="84"/>
  <c r="K19" i="86"/>
  <c r="K38" i="86"/>
  <c r="K38" i="84"/>
  <c r="K27" i="84"/>
  <c r="K27" i="86"/>
  <c r="E5" i="32"/>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F15" i="32"/>
  <c r="F11" i="32"/>
  <c r="F13" i="32"/>
  <c r="X34" i="32"/>
  <c r="F36" i="32"/>
  <c r="F39" i="32"/>
  <c r="X39" i="32" s="1"/>
  <c r="F35" i="32"/>
  <c r="F30" i="32"/>
  <c r="X18" i="32"/>
  <c r="F38" i="32"/>
  <c r="F16" i="32"/>
  <c r="G21" i="32"/>
  <c r="G10" i="32"/>
  <c r="F22" i="32"/>
  <c r="X10" i="32"/>
  <c r="F31" i="32"/>
  <c r="G26" i="32"/>
  <c r="F32" i="32"/>
  <c r="F14" i="32"/>
  <c r="F23" i="32"/>
  <c r="X23" i="32" s="1"/>
  <c r="G37" i="32"/>
  <c r="F24" i="32"/>
  <c r="F19" i="32"/>
  <c r="X19" i="32" s="1"/>
  <c r="F9" i="32"/>
  <c r="F33" i="32"/>
  <c r="F41" i="32"/>
  <c r="F7" i="32"/>
  <c r="X26" i="32"/>
  <c r="F12" i="32"/>
  <c r="F8" i="32"/>
  <c r="X37" i="32"/>
  <c r="G34" i="32"/>
  <c r="X7" i="32"/>
  <c r="G18" i="32"/>
  <c r="F5" i="32"/>
  <c r="F6" i="32"/>
  <c r="G29" i="32"/>
  <c r="X21" i="32"/>
  <c r="F17" i="32"/>
  <c r="F40" i="32"/>
  <c r="X29" i="32"/>
  <c r="F28" i="32"/>
  <c r="F27" i="32"/>
  <c r="F25" i="32"/>
  <c r="F20" i="32"/>
  <c r="X20" i="32" s="1"/>
  <c r="X22" i="32"/>
  <c r="K36" i="86" l="1"/>
  <c r="K36" i="84"/>
  <c r="K21" i="86"/>
  <c r="K21" i="84"/>
  <c r="K39" i="86"/>
  <c r="K39" i="84"/>
  <c r="K31" i="86"/>
  <c r="K31" i="84"/>
  <c r="K42" i="84"/>
  <c r="K42" i="86"/>
  <c r="K14" i="86"/>
  <c r="K14" i="84"/>
  <c r="K34" i="84"/>
  <c r="K34" i="86"/>
  <c r="K32" i="84"/>
  <c r="K32" i="86"/>
  <c r="K7" i="86"/>
  <c r="K7" i="84"/>
  <c r="K6" i="86"/>
  <c r="K6" i="84"/>
  <c r="K41" i="84"/>
  <c r="K41" i="86"/>
  <c r="K9" i="84"/>
  <c r="K9" i="86"/>
  <c r="K8" i="84"/>
  <c r="K8" i="86"/>
  <c r="K20" i="86"/>
  <c r="K20" i="84"/>
  <c r="K18" i="84"/>
  <c r="K18" i="86"/>
  <c r="K37" i="84"/>
  <c r="K37" i="86"/>
  <c r="K26" i="84"/>
  <c r="K26" i="86"/>
  <c r="K24" i="84"/>
  <c r="K24" i="86"/>
  <c r="K15" i="86"/>
  <c r="K15" i="84"/>
  <c r="K28" i="84"/>
  <c r="K28" i="86"/>
  <c r="K10" i="86"/>
  <c r="K10" i="84"/>
  <c r="K13" i="84"/>
  <c r="K13" i="86"/>
  <c r="K29" i="86"/>
  <c r="K29" i="84"/>
  <c r="K33" i="84"/>
  <c r="K33" i="86"/>
  <c r="K25" i="86"/>
  <c r="K25" i="84"/>
  <c r="K16" i="84"/>
  <c r="K16" i="86"/>
  <c r="K17" i="84"/>
  <c r="K17" i="86"/>
  <c r="K40" i="84"/>
  <c r="K40" i="86"/>
  <c r="K12" i="86"/>
  <c r="K12" i="84"/>
  <c r="K23" i="86"/>
  <c r="K23" i="84"/>
  <c r="B5" i="26"/>
  <c r="B6" i="26"/>
  <c r="X14" i="32"/>
  <c r="G32" i="32"/>
  <c r="F8" i="21"/>
  <c r="G5" i="32"/>
  <c r="X25" i="32"/>
  <c r="X6" i="32"/>
  <c r="G30" i="32"/>
  <c r="X32" i="32"/>
  <c r="F5" i="22"/>
  <c r="G28" i="32"/>
  <c r="X38" i="32"/>
  <c r="X41" i="32"/>
  <c r="G12" i="32"/>
  <c r="G27" i="32"/>
  <c r="X11" i="32"/>
  <c r="X36" i="32"/>
  <c r="C6" i="26"/>
  <c r="G9" i="32"/>
  <c r="G15" i="32"/>
  <c r="F9" i="22"/>
  <c r="F10" i="21"/>
  <c r="G33" i="32"/>
  <c r="G14" i="32"/>
  <c r="X12" i="32"/>
  <c r="F6" i="21"/>
  <c r="G40" i="32"/>
  <c r="G25" i="32"/>
  <c r="G7" i="32"/>
  <c r="X15" i="32"/>
  <c r="G35" i="32"/>
  <c r="X5" i="32"/>
  <c r="X17" i="32"/>
  <c r="G19" i="32"/>
  <c r="G23" i="32"/>
  <c r="X30" i="32"/>
  <c r="X13" i="32"/>
  <c r="G41" i="32"/>
  <c r="G16" i="32"/>
  <c r="G24" i="32"/>
  <c r="F7" i="21"/>
  <c r="F6" i="22"/>
  <c r="F10" i="22"/>
  <c r="X31" i="32"/>
  <c r="X40" i="32"/>
  <c r="G36" i="32"/>
  <c r="X33" i="32"/>
  <c r="X16" i="32"/>
  <c r="X35" i="32"/>
  <c r="G39" i="32"/>
  <c r="X9" i="32"/>
  <c r="X28" i="32"/>
  <c r="X8" i="32"/>
  <c r="G38" i="32"/>
  <c r="G13" i="32"/>
  <c r="X24" i="32"/>
  <c r="G22" i="32"/>
  <c r="G8" i="32"/>
  <c r="F9" i="21"/>
  <c r="F8" i="22"/>
  <c r="G20" i="32"/>
  <c r="G31" i="32"/>
  <c r="C5" i="26"/>
  <c r="G17" i="32"/>
  <c r="G6" i="32"/>
  <c r="F7" i="22"/>
  <c r="X27" i="32"/>
  <c r="F11" i="21"/>
  <c r="F5" i="21"/>
  <c r="G11" i="32"/>
  <c r="G4" i="22" l="1"/>
  <c r="G4" i="21"/>
  <c r="G9" i="22"/>
  <c r="G9" i="21"/>
  <c r="U6" i="26"/>
  <c r="G11" i="21"/>
  <c r="G10" i="21"/>
  <c r="G8" i="21"/>
  <c r="G8" i="22"/>
  <c r="S11" i="21"/>
  <c r="S7" i="21"/>
  <c r="D5" i="26"/>
  <c r="S9" i="21"/>
  <c r="U5" i="26"/>
  <c r="X6" i="22"/>
  <c r="S10" i="21"/>
  <c r="G7" i="22"/>
  <c r="G6" i="21"/>
  <c r="G6" i="22"/>
  <c r="D6" i="26"/>
  <c r="G5" i="22"/>
  <c r="G7" i="21"/>
  <c r="S8" i="21"/>
  <c r="X8" i="22"/>
  <c r="X9" i="22"/>
  <c r="X7" i="22"/>
  <c r="G5" i="21"/>
  <c r="X10" i="22"/>
  <c r="X5" i="22"/>
  <c r="S6" i="21"/>
  <c r="G10" i="22"/>
  <c r="S5" i="21"/>
  <c r="E5" i="18" l="1"/>
  <c r="F5" i="18"/>
  <c r="E5" i="19" l="1"/>
  <c r="E6" i="18"/>
  <c r="E5" i="17"/>
  <c r="F6" i="18"/>
  <c r="G5" i="18"/>
  <c r="F5" i="19"/>
  <c r="F5" i="17"/>
  <c r="O6" i="84" l="1"/>
  <c r="O6" i="86"/>
  <c r="E6" i="19"/>
  <c r="E7" i="18"/>
  <c r="E6" i="17"/>
  <c r="G5" i="17"/>
  <c r="G6" i="18"/>
  <c r="F7" i="18"/>
  <c r="Q6" i="84"/>
  <c r="G5" i="19"/>
  <c r="F6" i="17"/>
  <c r="Q6" i="86"/>
  <c r="F6" i="19"/>
  <c r="O7" i="84" l="1"/>
  <c r="O7" i="86"/>
  <c r="E7" i="19"/>
  <c r="E8" i="18"/>
  <c r="E7" i="17"/>
  <c r="R6" i="86"/>
  <c r="F7" i="17"/>
  <c r="Q7" i="86"/>
  <c r="G7" i="18"/>
  <c r="G6" i="17"/>
  <c r="F8" i="18"/>
  <c r="Q7" i="84"/>
  <c r="R6" i="84"/>
  <c r="G6" i="19"/>
  <c r="F7" i="19"/>
  <c r="O8" i="84" l="1"/>
  <c r="O8" i="86"/>
  <c r="E8" i="19"/>
  <c r="E9" i="18"/>
  <c r="E8" i="17"/>
  <c r="R7" i="86"/>
  <c r="Q8" i="86"/>
  <c r="G7" i="19"/>
  <c r="G8" i="18"/>
  <c r="Q8" i="84"/>
  <c r="F8" i="17"/>
  <c r="F9" i="18"/>
  <c r="R7" i="84"/>
  <c r="F8" i="19"/>
  <c r="G7" i="17"/>
  <c r="O9" i="84" l="1"/>
  <c r="O9" i="86"/>
  <c r="E9" i="19"/>
  <c r="E10" i="18"/>
  <c r="E9" i="17"/>
  <c r="R8" i="86"/>
  <c r="G8" i="17"/>
  <c r="G9" i="18"/>
  <c r="Q9" i="86"/>
  <c r="F10" i="18"/>
  <c r="F9" i="19"/>
  <c r="Q9" i="84"/>
  <c r="R8" i="84"/>
  <c r="F9" i="17"/>
  <c r="G8" i="19"/>
  <c r="O10" i="84" l="1"/>
  <c r="O10" i="86"/>
  <c r="E10" i="19"/>
  <c r="E11" i="18"/>
  <c r="E10" i="17"/>
  <c r="R9" i="86"/>
  <c r="F10" i="19"/>
  <c r="G10" i="18"/>
  <c r="G9" i="17"/>
  <c r="R9" i="84"/>
  <c r="F11" i="18"/>
  <c r="G9" i="19"/>
  <c r="F10" i="17"/>
  <c r="Q10" i="86"/>
  <c r="Q10" i="84"/>
  <c r="O11" i="84" l="1"/>
  <c r="O11" i="86"/>
  <c r="E11" i="19"/>
  <c r="E12" i="18"/>
  <c r="E11" i="17"/>
  <c r="R10" i="84"/>
  <c r="Q11" i="86"/>
  <c r="R10" i="86"/>
  <c r="F11" i="19"/>
  <c r="G10" i="19"/>
  <c r="F12" i="18"/>
  <c r="F11" i="17"/>
  <c r="G10" i="17"/>
  <c r="G11" i="18"/>
  <c r="Q11" i="84"/>
  <c r="O12" i="84" l="1"/>
  <c r="O12" i="86"/>
  <c r="E12" i="19"/>
  <c r="E13" i="18"/>
  <c r="E12" i="17"/>
  <c r="R11" i="84"/>
  <c r="Q12" i="86"/>
  <c r="R11" i="86"/>
  <c r="F12" i="17"/>
  <c r="G11" i="19"/>
  <c r="F13" i="18"/>
  <c r="F12" i="19"/>
  <c r="G12" i="18"/>
  <c r="G11" i="17"/>
  <c r="Q12" i="84"/>
  <c r="O13" i="86" l="1"/>
  <c r="O13" i="84"/>
  <c r="E13" i="19"/>
  <c r="E14" i="18"/>
  <c r="E13" i="17"/>
  <c r="R12" i="84"/>
  <c r="Q13" i="86"/>
  <c r="R12" i="86"/>
  <c r="G12" i="17"/>
  <c r="F13" i="19"/>
  <c r="G12" i="19"/>
  <c r="F13" i="17"/>
  <c r="G13" i="18"/>
  <c r="F14" i="18"/>
  <c r="Q13" i="84"/>
  <c r="O14" i="84" l="1"/>
  <c r="O14" i="86"/>
  <c r="E14" i="19"/>
  <c r="E15" i="18"/>
  <c r="E14" i="17"/>
  <c r="R13" i="84"/>
  <c r="F14" i="17"/>
  <c r="R13" i="86"/>
  <c r="F15" i="18"/>
  <c r="G14" i="18"/>
  <c r="G13" i="17"/>
  <c r="F14" i="19"/>
  <c r="G13" i="19"/>
  <c r="Q14" i="86"/>
  <c r="Q14" i="84"/>
  <c r="O15" i="84" l="1"/>
  <c r="O15" i="86"/>
  <c r="E15" i="19"/>
  <c r="E16" i="18"/>
  <c r="E15" i="17"/>
  <c r="R14" i="84"/>
  <c r="G14" i="19"/>
  <c r="R14" i="86"/>
  <c r="G14" i="17"/>
  <c r="G15" i="18"/>
  <c r="F15" i="17"/>
  <c r="Q15" i="86"/>
  <c r="F15" i="19"/>
  <c r="F16" i="18"/>
  <c r="Q15" i="84"/>
  <c r="O16" i="84" l="1"/>
  <c r="O16" i="86"/>
  <c r="E16" i="19"/>
  <c r="E17" i="18"/>
  <c r="E16" i="17"/>
  <c r="R15" i="84"/>
  <c r="F16" i="19"/>
  <c r="R15" i="86"/>
  <c r="Q16" i="86"/>
  <c r="G15" i="17"/>
  <c r="G15" i="19"/>
  <c r="F17" i="18"/>
  <c r="G16" i="18"/>
  <c r="F16" i="17"/>
  <c r="Q16" i="84"/>
  <c r="O17" i="84" l="1"/>
  <c r="O17" i="86"/>
  <c r="E17" i="19"/>
  <c r="E18" i="18"/>
  <c r="E17" i="17"/>
  <c r="R16" i="86"/>
  <c r="G17" i="18"/>
  <c r="Q17" i="86"/>
  <c r="R16" i="84"/>
  <c r="F17" i="17"/>
  <c r="G16" i="17"/>
  <c r="G16" i="19"/>
  <c r="F18" i="18"/>
  <c r="F17" i="19"/>
  <c r="Q17" i="84"/>
  <c r="O18" i="84" l="1"/>
  <c r="O18" i="86"/>
  <c r="E18" i="19"/>
  <c r="E19" i="18"/>
  <c r="E18" i="17"/>
  <c r="R17" i="84"/>
  <c r="G18" i="18"/>
  <c r="R17" i="86"/>
  <c r="F18" i="19"/>
  <c r="F19" i="18"/>
  <c r="Q18" i="86"/>
  <c r="G17" i="17"/>
  <c r="F18" i="17"/>
  <c r="G17" i="19"/>
  <c r="Q18" i="84"/>
  <c r="O19" i="84" l="1"/>
  <c r="O19" i="86"/>
  <c r="E19" i="19"/>
  <c r="E20" i="18"/>
  <c r="E19" i="17"/>
  <c r="R18" i="84"/>
  <c r="F19" i="19"/>
  <c r="R18" i="86"/>
  <c r="Q19" i="86"/>
  <c r="G18" i="17"/>
  <c r="G19" i="18"/>
  <c r="F20" i="18"/>
  <c r="F19" i="17"/>
  <c r="G18" i="19"/>
  <c r="Q19" i="84"/>
  <c r="O20" i="84" l="1"/>
  <c r="O20" i="86"/>
  <c r="E20" i="19"/>
  <c r="E21" i="18"/>
  <c r="E20" i="17"/>
  <c r="R19" i="84"/>
  <c r="F20" i="19"/>
  <c r="R19" i="86"/>
  <c r="Q20" i="86"/>
  <c r="G20" i="18"/>
  <c r="G19" i="17"/>
  <c r="G19" i="19"/>
  <c r="F21" i="18"/>
  <c r="F20" i="17"/>
  <c r="Q20" i="84"/>
  <c r="O21" i="86" l="1"/>
  <c r="O21" i="84"/>
  <c r="E21" i="19"/>
  <c r="E22" i="18"/>
  <c r="E21" i="17"/>
  <c r="F21" i="17"/>
  <c r="G21" i="18"/>
  <c r="F21" i="19"/>
  <c r="G20" i="19"/>
  <c r="F22" i="18"/>
  <c r="Q21" i="84"/>
  <c r="R20" i="84"/>
  <c r="Q21" i="86"/>
  <c r="R20" i="86"/>
  <c r="G20" i="17"/>
  <c r="O22" i="84" l="1"/>
  <c r="O22" i="86"/>
  <c r="E22" i="19"/>
  <c r="E23" i="18"/>
  <c r="E22" i="17"/>
  <c r="R21" i="86"/>
  <c r="F22" i="19"/>
  <c r="R21" i="84"/>
  <c r="Q22" i="86"/>
  <c r="G21" i="17"/>
  <c r="F23" i="18"/>
  <c r="F22" i="17"/>
  <c r="G21" i="19"/>
  <c r="G22" i="18"/>
  <c r="Q22" i="84"/>
  <c r="O23" i="84" l="1"/>
  <c r="O23" i="86"/>
  <c r="E23" i="19"/>
  <c r="E24" i="18"/>
  <c r="E23" i="17"/>
  <c r="R22" i="84"/>
  <c r="F23" i="19"/>
  <c r="R22" i="86"/>
  <c r="Q23" i="86"/>
  <c r="F24" i="18"/>
  <c r="G22" i="19"/>
  <c r="G23" i="18"/>
  <c r="F23" i="17"/>
  <c r="G22" i="17"/>
  <c r="Q23" i="84"/>
  <c r="O24" i="86" l="1"/>
  <c r="O24" i="84"/>
  <c r="E24" i="19"/>
  <c r="E25" i="18"/>
  <c r="E24" i="17"/>
  <c r="R23" i="84"/>
  <c r="Q24" i="86"/>
  <c r="R23" i="86"/>
  <c r="F25" i="18"/>
  <c r="G23" i="17"/>
  <c r="F24" i="19"/>
  <c r="G24" i="18"/>
  <c r="G23" i="19"/>
  <c r="F24" i="17"/>
  <c r="Q24" i="84"/>
  <c r="O25" i="84" l="1"/>
  <c r="O25" i="86"/>
  <c r="E25" i="19"/>
  <c r="E26" i="18"/>
  <c r="E25" i="17"/>
  <c r="R24" i="84"/>
  <c r="F26" i="18"/>
  <c r="R24" i="86"/>
  <c r="Q25" i="86"/>
  <c r="G25" i="18"/>
  <c r="G24" i="17"/>
  <c r="G24" i="19"/>
  <c r="F25" i="19"/>
  <c r="F25" i="17"/>
  <c r="Q25" i="84"/>
  <c r="O26" i="84" l="1"/>
  <c r="O26" i="86"/>
  <c r="E26" i="19"/>
  <c r="E27" i="18"/>
  <c r="E26" i="17"/>
  <c r="R25" i="84"/>
  <c r="G26" i="18"/>
  <c r="R25" i="86"/>
  <c r="Q26" i="86"/>
  <c r="F26" i="17"/>
  <c r="G25" i="19"/>
  <c r="G25" i="17"/>
  <c r="F26" i="19"/>
  <c r="F27" i="18"/>
  <c r="Q26" i="84"/>
  <c r="O27" i="84" l="1"/>
  <c r="O27" i="86"/>
  <c r="E27" i="19"/>
  <c r="E28" i="18"/>
  <c r="E27" i="17"/>
  <c r="R26" i="84"/>
  <c r="F28" i="18"/>
  <c r="F27" i="17"/>
  <c r="G26" i="19"/>
  <c r="Q27" i="84"/>
  <c r="R26" i="86"/>
  <c r="Q27" i="86"/>
  <c r="G26" i="17"/>
  <c r="G27" i="18"/>
  <c r="F27" i="19"/>
  <c r="O28" i="84" l="1"/>
  <c r="O28" i="86"/>
  <c r="E28" i="19"/>
  <c r="E29" i="18"/>
  <c r="E28" i="17"/>
  <c r="R27" i="86"/>
  <c r="G27" i="17"/>
  <c r="F28" i="17"/>
  <c r="F28" i="19"/>
  <c r="R27" i="84"/>
  <c r="Q28" i="86"/>
  <c r="G28" i="18"/>
  <c r="G27" i="19"/>
  <c r="F29" i="18"/>
  <c r="Q28" i="84"/>
  <c r="O29" i="86" l="1"/>
  <c r="O29" i="84"/>
  <c r="E29" i="19"/>
  <c r="E30" i="18"/>
  <c r="E29" i="17"/>
  <c r="R28" i="84"/>
  <c r="Q29" i="86"/>
  <c r="R28" i="86"/>
  <c r="F29" i="17"/>
  <c r="G29" i="18"/>
  <c r="F30" i="18"/>
  <c r="F29" i="19"/>
  <c r="G28" i="19"/>
  <c r="G28" i="17"/>
  <c r="Q29" i="84"/>
  <c r="O30" i="84" l="1"/>
  <c r="O30" i="86"/>
  <c r="E30" i="19"/>
  <c r="E31" i="18"/>
  <c r="E30" i="17"/>
  <c r="R29" i="84"/>
  <c r="F30" i="17"/>
  <c r="R29" i="86"/>
  <c r="Q30" i="86"/>
  <c r="F30" i="19"/>
  <c r="F31" i="18"/>
  <c r="G30" i="18"/>
  <c r="G29" i="17"/>
  <c r="G29" i="19"/>
  <c r="Q30" i="84"/>
  <c r="O31" i="84" l="1"/>
  <c r="O31" i="86"/>
  <c r="E31" i="19"/>
  <c r="E32" i="18"/>
  <c r="E31" i="17"/>
  <c r="R30" i="84"/>
  <c r="F31" i="19"/>
  <c r="R30" i="86"/>
  <c r="Q31" i="86"/>
  <c r="F32" i="18"/>
  <c r="G31" i="18"/>
  <c r="G30" i="19"/>
  <c r="F31" i="17"/>
  <c r="G30" i="17"/>
  <c r="Q31" i="84"/>
  <c r="O32" i="84" l="1"/>
  <c r="O32" i="86"/>
  <c r="E32" i="19"/>
  <c r="E33" i="18"/>
  <c r="E32" i="17"/>
  <c r="R31" i="84"/>
  <c r="G32" i="18"/>
  <c r="R31" i="86"/>
  <c r="Q32" i="86"/>
  <c r="F33" i="18"/>
  <c r="F32" i="19"/>
  <c r="F32" i="17"/>
  <c r="G31" i="17"/>
  <c r="G31" i="19"/>
  <c r="Q32" i="84"/>
  <c r="O33" i="84" l="1"/>
  <c r="O33" i="86"/>
  <c r="E33" i="19"/>
  <c r="E34" i="18"/>
  <c r="E33" i="17"/>
  <c r="R32" i="84"/>
  <c r="F33" i="19"/>
  <c r="R32" i="86"/>
  <c r="Q33" i="86"/>
  <c r="F34" i="18"/>
  <c r="F33" i="17"/>
  <c r="G33" i="18"/>
  <c r="G32" i="17"/>
  <c r="G32" i="19"/>
  <c r="Q33" i="84"/>
  <c r="O34" i="84" l="1"/>
  <c r="O34" i="86"/>
  <c r="E34" i="19"/>
  <c r="E35" i="18"/>
  <c r="E34" i="17"/>
  <c r="R33" i="84"/>
  <c r="G33" i="19"/>
  <c r="R33" i="86"/>
  <c r="Q34" i="86"/>
  <c r="G33" i="17"/>
  <c r="F34" i="17"/>
  <c r="F35" i="18"/>
  <c r="G34" i="18"/>
  <c r="F34" i="19"/>
  <c r="Q34" i="84"/>
  <c r="O35" i="84" l="1"/>
  <c r="O35" i="86"/>
  <c r="E35" i="19"/>
  <c r="E36" i="18"/>
  <c r="E35" i="17"/>
  <c r="R34" i="84"/>
  <c r="F36" i="18"/>
  <c r="R34" i="86"/>
  <c r="G34" i="17"/>
  <c r="G35" i="18"/>
  <c r="G34" i="19"/>
  <c r="F35" i="19"/>
  <c r="F35" i="17"/>
  <c r="Q35" i="86"/>
  <c r="Q35" i="84"/>
  <c r="O36" i="84" l="1"/>
  <c r="O36" i="86"/>
  <c r="E36" i="19"/>
  <c r="E37" i="18"/>
  <c r="E36" i="17"/>
  <c r="R35" i="84"/>
  <c r="F37" i="18"/>
  <c r="R35" i="86"/>
  <c r="Q36" i="86"/>
  <c r="G36" i="18"/>
  <c r="F36" i="17"/>
  <c r="G35" i="19"/>
  <c r="G35" i="17"/>
  <c r="F36" i="19"/>
  <c r="Q36" i="84"/>
  <c r="O37" i="86" l="1"/>
  <c r="O37" i="84"/>
  <c r="E37" i="19"/>
  <c r="E38" i="18"/>
  <c r="E37" i="17"/>
  <c r="R36" i="84"/>
  <c r="Q37" i="86"/>
  <c r="G37" i="18"/>
  <c r="F38" i="18"/>
  <c r="Q37" i="84"/>
  <c r="R36" i="86"/>
  <c r="F37" i="19"/>
  <c r="F37" i="17"/>
  <c r="G36" i="19"/>
  <c r="G36" i="17"/>
  <c r="O38" i="84" l="1"/>
  <c r="O38" i="86"/>
  <c r="E38" i="19"/>
  <c r="E39" i="18"/>
  <c r="E38" i="17"/>
  <c r="G38" i="18"/>
  <c r="F39" i="18"/>
  <c r="F38" i="19"/>
  <c r="G37" i="19"/>
  <c r="G37" i="17"/>
  <c r="Q38" i="84"/>
  <c r="R37" i="84"/>
  <c r="F38" i="17"/>
  <c r="R37" i="86"/>
  <c r="Q38" i="86"/>
  <c r="O39" i="84" l="1"/>
  <c r="O39" i="86"/>
  <c r="E39" i="19"/>
  <c r="E40" i="18"/>
  <c r="E41" i="18"/>
  <c r="E39" i="17"/>
  <c r="R38" i="86"/>
  <c r="Q39" i="84"/>
  <c r="G38" i="17"/>
  <c r="R38" i="84"/>
  <c r="F40" i="18"/>
  <c r="Q39" i="86"/>
  <c r="G38" i="19"/>
  <c r="F41" i="18"/>
  <c r="F39" i="19"/>
  <c r="F39" i="17"/>
  <c r="G39" i="18"/>
  <c r="O40" i="84" l="1"/>
  <c r="O40" i="86"/>
  <c r="E41" i="19"/>
  <c r="E40" i="19"/>
  <c r="E41" i="17"/>
  <c r="E40" i="17"/>
  <c r="R39" i="86"/>
  <c r="Q40" i="84"/>
  <c r="X18" i="19"/>
  <c r="X23" i="18"/>
  <c r="X22" i="19"/>
  <c r="X22" i="18"/>
  <c r="X20" i="17"/>
  <c r="X36" i="19"/>
  <c r="X17" i="19"/>
  <c r="P5" i="24" a="1"/>
  <c r="X35" i="17"/>
  <c r="X5" i="18"/>
  <c r="X29" i="18"/>
  <c r="X16" i="19"/>
  <c r="X34" i="17"/>
  <c r="F41" i="17"/>
  <c r="X14" i="17"/>
  <c r="R39" i="84"/>
  <c r="X26" i="19"/>
  <c r="X27" i="18"/>
  <c r="X35" i="18"/>
  <c r="X16" i="17"/>
  <c r="X13" i="18"/>
  <c r="Q40" i="86"/>
  <c r="X8" i="18"/>
  <c r="X5" i="19"/>
  <c r="X19" i="17"/>
  <c r="X28" i="19"/>
  <c r="X33" i="17"/>
  <c r="X34" i="18"/>
  <c r="X20" i="18"/>
  <c r="G39" i="17"/>
  <c r="X41" i="18"/>
  <c r="X39" i="19"/>
  <c r="X37" i="18"/>
  <c r="X29" i="17"/>
  <c r="G41" i="18"/>
  <c r="X29" i="19"/>
  <c r="X24" i="19"/>
  <c r="X15" i="17"/>
  <c r="X2" i="29"/>
  <c r="X31" i="17"/>
  <c r="X26" i="18"/>
  <c r="X11" i="17"/>
  <c r="X10" i="18"/>
  <c r="X32" i="17"/>
  <c r="X13" i="17"/>
  <c r="X16" i="18"/>
  <c r="X15" i="19"/>
  <c r="X6" i="17"/>
  <c r="X31" i="19"/>
  <c r="X33" i="18"/>
  <c r="X11" i="18"/>
  <c r="X32" i="19"/>
  <c r="X25" i="17"/>
  <c r="X31" i="18"/>
  <c r="X7" i="17"/>
  <c r="X7" i="18"/>
  <c r="F41" i="19"/>
  <c r="X41" i="19" s="1"/>
  <c r="X21" i="18"/>
  <c r="X25" i="19"/>
  <c r="X28" i="18"/>
  <c r="X21" i="17"/>
  <c r="X9" i="19"/>
  <c r="X22" i="17"/>
  <c r="X14" i="19"/>
  <c r="X20" i="19"/>
  <c r="X37" i="19"/>
  <c r="X27" i="17"/>
  <c r="X17" i="17"/>
  <c r="X9" i="17"/>
  <c r="X41" i="17"/>
  <c r="X30" i="17"/>
  <c r="X30" i="19"/>
  <c r="X34" i="19"/>
  <c r="G41" i="19"/>
  <c r="X38" i="19"/>
  <c r="X8" i="19"/>
  <c r="X8" i="17"/>
  <c r="X28" i="17"/>
  <c r="F40" i="17"/>
  <c r="G40" i="17" s="1"/>
  <c r="X13" i="19"/>
  <c r="X14" i="18"/>
  <c r="X32" i="18"/>
  <c r="F40" i="19"/>
  <c r="X24" i="17"/>
  <c r="G40" i="18"/>
  <c r="X40" i="17"/>
  <c r="X38" i="18"/>
  <c r="X6" i="18"/>
  <c r="X33" i="19"/>
  <c r="X18" i="17"/>
  <c r="X23" i="19"/>
  <c r="X25" i="18"/>
  <c r="X37" i="17"/>
  <c r="X5" i="17"/>
  <c r="X39" i="17"/>
  <c r="X12" i="19"/>
  <c r="X36" i="17"/>
  <c r="X12" i="17"/>
  <c r="X27" i="19"/>
  <c r="X7" i="19"/>
  <c r="X35" i="19"/>
  <c r="X19" i="18"/>
  <c r="X10" i="17"/>
  <c r="X38" i="17"/>
  <c r="X2" i="32"/>
  <c r="X19" i="19"/>
  <c r="X9" i="18"/>
  <c r="X39" i="18"/>
  <c r="X30" i="18"/>
  <c r="X6" i="19"/>
  <c r="X10" i="19"/>
  <c r="X26" i="17"/>
  <c r="X40" i="18"/>
  <c r="X17" i="18"/>
  <c r="G39" i="19"/>
  <c r="X12" i="18"/>
  <c r="X24" i="18"/>
  <c r="X18" i="18"/>
  <c r="X23" i="17"/>
  <c r="X21" i="19"/>
  <c r="X11" i="19"/>
  <c r="X36" i="18"/>
  <c r="X15" i="18"/>
  <c r="G41" i="17"/>
  <c r="X40" i="19"/>
  <c r="G40" i="19"/>
  <c r="O41" i="84" l="1"/>
  <c r="O41" i="86"/>
  <c r="O42" i="84"/>
  <c r="O42" i="86"/>
  <c r="P5" i="24"/>
  <c r="P6" i="24"/>
  <c r="P7" i="24"/>
  <c r="P8" i="24"/>
  <c r="X2" i="18"/>
  <c r="R40" i="86"/>
  <c r="R40" i="84"/>
  <c r="Q41" i="84"/>
  <c r="Q42" i="84"/>
  <c r="Q41" i="86"/>
  <c r="Q42" i="86"/>
  <c r="P9" i="24" l="1"/>
  <c r="R42" i="86"/>
  <c r="R41" i="86"/>
  <c r="R42" i="84"/>
  <c r="R41" i="84"/>
  <c r="P10" i="24" l="1"/>
  <c r="P11" i="24" l="1"/>
  <c r="P12" i="24" l="1"/>
  <c r="P13" i="24" l="1"/>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D5" i="24" a="1"/>
  <c r="S2" i="21"/>
  <c r="R5" i="24" l="1" a="1"/>
  <c r="D6" i="24"/>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R9" i="24" l="1"/>
  <c r="R17" i="24"/>
  <c r="R25" i="24"/>
  <c r="R33" i="24"/>
  <c r="R41" i="24"/>
  <c r="R19" i="24"/>
  <c r="R27" i="24"/>
  <c r="R35" i="24"/>
  <c r="R43" i="24"/>
  <c r="R10" i="24"/>
  <c r="R18" i="24"/>
  <c r="R26" i="24"/>
  <c r="R34" i="24"/>
  <c r="R42" i="24"/>
  <c r="R12" i="24"/>
  <c r="R20" i="24"/>
  <c r="R28" i="24"/>
  <c r="R44" i="24"/>
  <c r="R11" i="24"/>
  <c r="R36" i="24"/>
  <c r="R14" i="24"/>
  <c r="R30" i="24"/>
  <c r="R46" i="24"/>
  <c r="R15" i="24"/>
  <c r="R31" i="24"/>
  <c r="R16" i="24"/>
  <c r="R37" i="24"/>
  <c r="R6" i="24"/>
  <c r="R22" i="24"/>
  <c r="R38" i="24"/>
  <c r="R23" i="24"/>
  <c r="R24" i="24"/>
  <c r="R21" i="24"/>
  <c r="R8" i="24"/>
  <c r="R40" i="24"/>
  <c r="R13" i="24"/>
  <c r="R29" i="24"/>
  <c r="R45" i="24"/>
  <c r="R32" i="24"/>
  <c r="R5" i="24"/>
  <c r="R7" i="24"/>
  <c r="R39" i="24"/>
  <c r="E38" i="24"/>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24" i="24"/>
  <c r="G24" i="24"/>
  <c r="P24" i="6"/>
  <c r="F42" i="24"/>
  <c r="X2" i="22"/>
  <c r="F28" i="24"/>
  <c r="F37" i="24"/>
  <c r="F7" i="24"/>
  <c r="AD37" i="24"/>
  <c r="F20" i="24"/>
  <c r="X2" i="19"/>
  <c r="I37" i="24"/>
  <c r="I20" i="24"/>
  <c r="I24" i="24"/>
  <c r="D8" i="67"/>
  <c r="F14" i="24"/>
  <c r="I42" i="24"/>
  <c r="G37" i="24"/>
  <c r="X2" i="28"/>
  <c r="F33" i="24"/>
  <c r="AD42" i="24"/>
  <c r="AD20" i="24"/>
  <c r="AD7" i="24"/>
  <c r="F38" i="24"/>
  <c r="F23" i="24"/>
  <c r="AD33" i="24"/>
  <c r="G7" i="24"/>
  <c r="G33" i="24"/>
  <c r="F40" i="24"/>
  <c r="F11" i="24"/>
  <c r="G42" i="24"/>
  <c r="F6" i="24"/>
  <c r="I6" i="24" s="1"/>
  <c r="F22" i="24"/>
  <c r="AD22" i="24" s="1"/>
  <c r="F5" i="24"/>
  <c r="O21" i="6"/>
  <c r="O18" i="6"/>
  <c r="F43" i="24"/>
  <c r="F27" i="24"/>
  <c r="AD27" i="24" s="1"/>
  <c r="I33" i="24"/>
  <c r="I27" i="24"/>
  <c r="J42" i="24"/>
  <c r="F36" i="24"/>
  <c r="AD36" i="24" s="1"/>
  <c r="F45" i="24"/>
  <c r="I45" i="24" s="1"/>
  <c r="AD6" i="24"/>
  <c r="U2" i="26"/>
  <c r="O24" i="6"/>
  <c r="X2" i="17"/>
  <c r="F25" i="24"/>
  <c r="G25" i="24" s="1"/>
  <c r="F19" i="24"/>
  <c r="F9" i="24"/>
  <c r="I43" i="24"/>
  <c r="J43" i="24" s="1"/>
  <c r="G11" i="24"/>
  <c r="I19" i="24"/>
  <c r="J19" i="24"/>
  <c r="P15" i="6"/>
  <c r="F18" i="24"/>
  <c r="I18" i="24" s="1"/>
  <c r="I25" i="24"/>
  <c r="I36" i="24"/>
  <c r="F30" i="24"/>
  <c r="AD30" i="24" s="1"/>
  <c r="X2" i="82"/>
  <c r="AD25" i="24"/>
  <c r="F17" i="24"/>
  <c r="AD23" i="24"/>
  <c r="F13" i="24"/>
  <c r="P18" i="6"/>
  <c r="G18" i="24"/>
  <c r="F41" i="24"/>
  <c r="F29" i="24"/>
  <c r="G22" i="24"/>
  <c r="F32" i="24"/>
  <c r="I32" i="24"/>
  <c r="J32" i="24" s="1"/>
  <c r="X2" i="85"/>
  <c r="F34" i="24"/>
  <c r="F39" i="24"/>
  <c r="AD39" i="24" s="1"/>
  <c r="F31" i="24"/>
  <c r="AD32" i="24"/>
  <c r="G45" i="24"/>
  <c r="AD45" i="24"/>
  <c r="AD14" i="24"/>
  <c r="AD29" i="24"/>
  <c r="J25" i="24"/>
  <c r="F16" i="24"/>
  <c r="G16" i="24"/>
  <c r="G27" i="24"/>
  <c r="I28" i="24"/>
  <c r="J28" i="24" s="1"/>
  <c r="G20" i="24"/>
  <c r="I29" i="24"/>
  <c r="G34" i="24"/>
  <c r="F15" i="24"/>
  <c r="I17" i="24"/>
  <c r="F46" i="24"/>
  <c r="F12" i="24"/>
  <c r="G14" i="24"/>
  <c r="F44" i="24"/>
  <c r="I22" i="24"/>
  <c r="AD13" i="24"/>
  <c r="J17" i="24"/>
  <c r="I34" i="24"/>
  <c r="I41" i="24"/>
  <c r="F26" i="24"/>
  <c r="I26" i="24" s="1"/>
  <c r="J26" i="24" s="1"/>
  <c r="AD46" i="24"/>
  <c r="G26" i="24"/>
  <c r="G44" i="24"/>
  <c r="G40" i="24"/>
  <c r="F35" i="24"/>
  <c r="G32" i="24"/>
  <c r="G6" i="24"/>
  <c r="J41" i="24"/>
  <c r="F10" i="24"/>
  <c r="G30" i="24"/>
  <c r="G29" i="24"/>
  <c r="AD18" i="24"/>
  <c r="I39" i="24"/>
  <c r="J39" i="24" s="1"/>
  <c r="F8" i="24"/>
  <c r="G9" i="24"/>
  <c r="AD28" i="24"/>
  <c r="AD34" i="24"/>
  <c r="G39" i="24"/>
  <c r="J6" i="24"/>
  <c r="J36" i="24"/>
  <c r="AD26" i="24"/>
  <c r="P21" i="6"/>
  <c r="AD8" i="24"/>
  <c r="G36" i="24"/>
  <c r="I38" i="24"/>
  <c r="AD24" i="24"/>
  <c r="I7" i="24"/>
  <c r="F21" i="24"/>
  <c r="I14" i="24"/>
  <c r="J14" i="24" s="1"/>
  <c r="I30" i="24"/>
  <c r="O4" i="17"/>
  <c r="O4" i="82"/>
  <c r="O4" i="18"/>
  <c r="O4" i="28"/>
  <c r="O4" i="19"/>
  <c r="R4" i="24"/>
  <c r="O4" i="22"/>
  <c r="O4" i="32"/>
  <c r="O4" i="29"/>
  <c r="O4" i="85"/>
  <c r="AD38" i="24"/>
  <c r="G38" i="24"/>
  <c r="I23" i="24"/>
  <c r="AD40" i="24"/>
  <c r="I40" i="24"/>
  <c r="AD11" i="24"/>
  <c r="I11" i="24"/>
  <c r="AD5" i="24"/>
  <c r="G5" i="24"/>
  <c r="I5" i="24"/>
  <c r="J5" i="24" s="1"/>
  <c r="AD43" i="24"/>
  <c r="G19" i="24"/>
  <c r="AD19" i="24"/>
  <c r="I9" i="24"/>
  <c r="G17" i="24"/>
  <c r="AD17" i="24"/>
  <c r="I13" i="24"/>
  <c r="J13" i="24" s="1"/>
  <c r="G13" i="24"/>
  <c r="AD41" i="24"/>
  <c r="G41" i="24"/>
  <c r="G31" i="24"/>
  <c r="I31" i="24"/>
  <c r="AD31" i="24"/>
  <c r="AD16" i="24"/>
  <c r="I16" i="24"/>
  <c r="J16" i="24" s="1"/>
  <c r="I15" i="24"/>
  <c r="J15" i="24" s="1"/>
  <c r="G15" i="24"/>
  <c r="AD15" i="24"/>
  <c r="G46" i="24"/>
  <c r="I46" i="24"/>
  <c r="J46" i="24" s="1"/>
  <c r="G12" i="24"/>
  <c r="AD12" i="24"/>
  <c r="AD44" i="24"/>
  <c r="I44" i="24"/>
  <c r="J44" i="24" s="1"/>
  <c r="G35" i="24"/>
  <c r="I35" i="24"/>
  <c r="J35" i="24" s="1"/>
  <c r="AD35" i="24"/>
  <c r="I10" i="24"/>
  <c r="AD10" i="24"/>
  <c r="G10" i="24"/>
  <c r="G8" i="24"/>
  <c r="I8" i="24"/>
  <c r="AD21" i="24"/>
  <c r="G21" i="24"/>
  <c r="I21" i="24"/>
  <c r="J21" i="24"/>
  <c r="J30" i="24"/>
  <c r="AD9" i="24"/>
  <c r="AD2" i="24" s="1"/>
  <c r="D7" i="67" s="1"/>
  <c r="J37" i="24"/>
  <c r="J8" i="24"/>
  <c r="J7" i="24"/>
  <c r="J45" i="24"/>
  <c r="G28" i="24"/>
  <c r="J10" i="24"/>
  <c r="J38" i="24"/>
  <c r="J27" i="24"/>
  <c r="J31" i="24"/>
  <c r="J34" i="24"/>
  <c r="J33" i="24"/>
  <c r="J9" i="24"/>
  <c r="J22" i="24"/>
  <c r="G43" i="24"/>
  <c r="J11" i="24"/>
  <c r="I12" i="24"/>
  <c r="G23" i="24"/>
  <c r="J40" i="24"/>
  <c r="J29" i="24"/>
  <c r="J24" i="24"/>
  <c r="J23" i="24"/>
  <c r="J18" i="24"/>
  <c r="J20" i="24"/>
  <c r="J12" i="24"/>
</calcChain>
</file>

<file path=xl/comments1.xml><?xml version="1.0" encoding="utf-8"?>
<comments xmlns="http://schemas.openxmlformats.org/spreadsheetml/2006/main">
  <authors>
    <author>ZANZI MADDALENA</author>
  </authors>
  <commentList>
    <comment ref="M4" authorId="0">
      <text>
        <r>
          <rPr>
            <sz val="9"/>
            <color indexed="81"/>
            <rFont val="Tahoma"/>
            <family val="2"/>
          </rPr>
          <t>RData(M5:M11,N4:N4,,ReutersRtMode,,N5)</t>
        </r>
      </text>
    </comment>
    <comment ref="N4" authorId="0">
      <text>
        <r>
          <rPr>
            <sz val="9"/>
            <color indexed="81"/>
            <rFont val="Tahoma"/>
            <family val="2"/>
          </rPr>
          <t xml:space="preserve">ASK
</t>
        </r>
      </text>
    </comment>
  </commentList>
</comments>
</file>

<file path=xl/sharedStrings.xml><?xml version="1.0" encoding="utf-8"?>
<sst xmlns="http://schemas.openxmlformats.org/spreadsheetml/2006/main" count="2100" uniqueCount="188">
  <si>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</si>
  <si>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</si>
  <si>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</si>
  <si>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</si>
  <si>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</si>
  <si>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</si>
  <si>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</si>
  <si>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</si>
  <si>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</si>
  <si>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</si>
  <si>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</si>
  <si>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</si>
  <si>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</si>
  <si>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</si>
  <si>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</si>
  <si>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</si>
  <si>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</si>
  <si>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</si>
  <si>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</si>
  <si>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</si>
  <si>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</si>
  <si>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</si>
  <si>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</si>
  <si>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</si>
  <si>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</si>
  <si>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</si>
  <si>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</si>
  <si>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</si>
  <si>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</si>
  <si>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</si>
  <si>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</si>
  <si>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</si>
  <si>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</si>
  <si>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</si>
  <si>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</si>
  <si>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</si>
  <si>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</si>
  <si>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</si>
  <si>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</si>
  <si>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</si>
  <si>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</si>
  <si>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</si>
  <si>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</si>
  <si>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</si>
  <si>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</si>
  <si>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</si>
  <si>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</si>
  <si>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</si>
  <si>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</si>
  <si>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</si>
  <si>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</si>
  <si>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</si>
  <si>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</si>
  <si>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</si>
  <si>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</si>
  <si>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FixingType</t>
  </si>
  <si>
    <t>ON</t>
  </si>
  <si>
    <t>6L</t>
  </si>
  <si>
    <t>21M</t>
  </si>
  <si>
    <t>18M</t>
  </si>
  <si>
    <t>15M</t>
  </si>
  <si>
    <t>PriceTickValue</t>
  </si>
  <si>
    <t>RateTickValue</t>
  </si>
  <si>
    <t>QuoteSuffix</t>
  </si>
  <si>
    <t>Future Code</t>
  </si>
  <si>
    <t>Main Cycle</t>
  </si>
  <si>
    <t>#</t>
  </si>
  <si>
    <t>FUT</t>
  </si>
  <si>
    <t>OIS</t>
  </si>
  <si>
    <t>X1S</t>
  </si>
  <si>
    <t>IborIndex</t>
  </si>
  <si>
    <t>Meanreversion</t>
  </si>
  <si>
    <t>Volatility</t>
  </si>
  <si>
    <t>ASK</t>
  </si>
  <si>
    <t>COSZ</t>
  </si>
  <si>
    <t>COSMOREX</t>
  </si>
  <si>
    <t>PREL</t>
  </si>
  <si>
    <t>Prebon</t>
  </si>
  <si>
    <t>TRIT</t>
  </si>
  <si>
    <t>Tradition</t>
  </si>
  <si>
    <t>TTKL</t>
  </si>
  <si>
    <t>Tullets</t>
  </si>
  <si>
    <t>ICAP</t>
  </si>
  <si>
    <t>CKCC</t>
  </si>
  <si>
    <t>KLIEM</t>
  </si>
  <si>
    <t>Reuters</t>
  </si>
  <si>
    <t>LAST</t>
  </si>
  <si>
    <t>Contributors</t>
  </si>
  <si>
    <t>Change</t>
  </si>
  <si>
    <t>Effective</t>
  </si>
  <si>
    <t>Static</t>
  </si>
  <si>
    <t>HST_CLOSE</t>
  </si>
  <si>
    <t>BID</t>
  </si>
  <si>
    <t>EXPIRE DATE</t>
  </si>
  <si>
    <t>Effective Date</t>
  </si>
  <si>
    <t>mean reversion</t>
  </si>
  <si>
    <t>sigma</t>
  </si>
  <si>
    <t>HW parameters</t>
  </si>
  <si>
    <t>Live Data Feed</t>
  </si>
  <si>
    <t>Last update</t>
  </si>
  <si>
    <t>TriggerCounter</t>
  </si>
  <si>
    <t>FRQ:1S</t>
  </si>
  <si>
    <t>ReutersRtMode</t>
  </si>
  <si>
    <t>Forecasted Before Fixing</t>
  </si>
  <si>
    <t>Add Fixing</t>
  </si>
  <si>
    <t>Fixing Check</t>
  </si>
  <si>
    <t>VALUE_DT1</t>
  </si>
  <si>
    <t>EvaluationDate</t>
  </si>
  <si>
    <t>STD</t>
  </si>
  <si>
    <t>LastFixingsTrigger</t>
  </si>
  <si>
    <t>Instruments</t>
  </si>
  <si>
    <t>Condition</t>
  </si>
  <si>
    <t>Order by:</t>
  </si>
  <si>
    <t>DESC</t>
  </si>
  <si>
    <t>Fields:</t>
  </si>
  <si>
    <t>Index</t>
  </si>
  <si>
    <t xml:space="preserve"> </t>
  </si>
  <si>
    <t>Quote ID</t>
  </si>
  <si>
    <t>BondBasisDayCounter</t>
  </si>
  <si>
    <t>30/360 (Bond Basis)</t>
  </si>
  <si>
    <t>Calendar</t>
  </si>
  <si>
    <t>Triggers</t>
  </si>
  <si>
    <t>Live Feed</t>
  </si>
  <si>
    <t>Currency Settings</t>
  </si>
  <si>
    <t>LastFixing_Quote</t>
  </si>
  <si>
    <t>Bid/Ask Spread</t>
  </si>
  <si>
    <t>Error</t>
  </si>
  <si>
    <t>Obj</t>
  </si>
  <si>
    <t>INSTRUMENT</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</si>
  <si>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</si>
  <si>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</si>
  <si>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</si>
  <si>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</si>
  <si>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</si>
  <si>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</si>
  <si>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</si>
  <si>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</si>
  <si>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</si>
  <si>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</si>
  <si>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</si>
  <si>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</si>
  <si>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</si>
  <si>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</si>
  <si>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</si>
  <si>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</si>
  <si>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</si>
  <si>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</si>
  <si>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</si>
  <si>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</si>
  <si>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</si>
  <si>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GBP</t>
  </si>
  <si>
    <t>Libor</t>
  </si>
  <si>
    <t>UnitedKingdom::Exchange</t>
  </si>
  <si>
    <t>GB</t>
  </si>
  <si>
    <t>3L</t>
  </si>
  <si>
    <t>SB</t>
  </si>
  <si>
    <t>SM</t>
  </si>
  <si>
    <t>1L</t>
  </si>
  <si>
    <t>12L</t>
  </si>
  <si>
    <t>LiborSwap</t>
  </si>
  <si>
    <t>Isda</t>
  </si>
  <si>
    <t>No Bid/Ask</t>
  </si>
  <si>
    <t>The record could not be found</t>
  </si>
  <si>
    <t>NDA_RAW.Nda_date</t>
  </si>
  <si>
    <t>NDA_RAW.Nda_last</t>
  </si>
  <si>
    <t>DATE</t>
  </si>
  <si>
    <t>Quote Object</t>
  </si>
  <si>
    <t>Discounting2</t>
  </si>
  <si>
    <t>Discounting1</t>
  </si>
  <si>
    <t>LCHlinear</t>
  </si>
  <si>
    <t>LCHcubic</t>
  </si>
  <si>
    <t>_linearLCH</t>
  </si>
  <si>
    <t>_cubicLCH</t>
  </si>
  <si>
    <t>_LCHQuote</t>
  </si>
  <si>
    <t>Relinkable Handle1</t>
  </si>
  <si>
    <t>Relinkable Handle2</t>
  </si>
  <si>
    <t>Index1</t>
  </si>
  <si>
    <t>Index2</t>
  </si>
  <si>
    <t>Add Fixing 1</t>
  </si>
  <si>
    <t>Add Fixing 2</t>
  </si>
  <si>
    <t>SO</t>
  </si>
  <si>
    <t>FW Start</t>
  </si>
  <si>
    <t>Spread</t>
  </si>
  <si>
    <t>0D</t>
  </si>
  <si>
    <t>Tradition 2</t>
  </si>
  <si>
    <t>TRDL</t>
  </si>
  <si>
    <t>Broker Composite</t>
  </si>
  <si>
    <t>BRKR</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</si>
</sst>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d\-mmm\-yyyy\,\ h:mm:ss"/>
    <numFmt numFmtId="172" formatCode="ddd\,\ dd\-mmm\-yy"/>
    <numFmt numFmtId="173" formatCode="_([$€-2]* #,##0.00_);_([$€-2]* \(#,##0.00\);_([$€-2]* &quot;-&quot;??_)"/>
    <numFmt numFmtId="174" formatCode="0.000"/>
    <numFmt numFmtId="175" formatCode="ddd\,\ dd\-mmm\-yyyy\,\ hh:mm:ss"/>
    <numFmt numFmtId="176" formatCode="0.000%"/>
  </numFmts>
  <fonts count="20"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rgb="FFFF0000"/>
        <bgColor indexed="64"/>
      </patternFill>
    </fill>
    <fill>
      <patternFill patternType="solid">
        <fgColor theme="8"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9">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3"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9" fontId="2" fillId="0" borderId="0" applyFont="0" applyFill="0" applyBorder="0" applyAlignment="0" applyProtection="0"/>
    <xf numFmtId="173" fontId="1" fillId="0" borderId="0" applyFont="0" applyFill="0" applyBorder="0" applyAlignment="0" applyProtection="0"/>
    <xf numFmtId="9" fontId="1" fillId="0" borderId="0" applyFont="0" applyFill="0" applyBorder="0" applyAlignment="0" applyProtection="0"/>
  </cellStyleXfs>
  <cellXfs count="414">
    <xf numFmtId="0" fontId="0" fillId="0" borderId="0" xfId="0"/>
    <xf numFmtId="0" fontId="1" fillId="6" borderId="0" xfId="1" applyFill="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1"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8" fillId="0" borderId="15" xfId="13" applyNumberFormat="1" applyFont="1" applyFill="1" applyBorder="1" applyAlignment="1"/>
    <xf numFmtId="172"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3" xfId="1" applyNumberFormat="1" applyFont="1" applyFill="1" applyBorder="1" applyAlignment="1" applyProtection="1"/>
    <xf numFmtId="169" fontId="8" fillId="5" borderId="0" xfId="13" applyNumberFormat="1" applyFont="1" applyFill="1" applyBorder="1" applyAlignment="1"/>
    <xf numFmtId="172"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9" xfId="1" applyNumberFormat="1" applyFont="1" applyFill="1" applyBorder="1" applyAlignment="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9" borderId="1" xfId="1" applyNumberFormat="1" applyFont="1" applyFill="1" applyBorder="1" applyAlignment="1"/>
    <xf numFmtId="0" fontId="8" fillId="10" borderId="1" xfId="1" applyNumberFormat="1" applyFont="1" applyFill="1" applyBorder="1" applyAlignment="1" applyProtection="1"/>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0" fontId="12" fillId="5" borderId="0" xfId="1" applyFont="1" applyFill="1" applyBorder="1"/>
    <xf numFmtId="0" fontId="8" fillId="5" borderId="1" xfId="1" applyFont="1" applyFill="1" applyBorder="1"/>
    <xf numFmtId="0" fontId="17" fillId="5" borderId="0" xfId="1" applyFont="1" applyFill="1" applyBorder="1"/>
    <xf numFmtId="0" fontId="18" fillId="8" borderId="0" xfId="1" applyFont="1" applyFill="1"/>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8" fillId="0" borderId="3" xfId="13" applyNumberFormat="1" applyFont="1" applyFill="1" applyBorder="1" applyAlignment="1"/>
    <xf numFmtId="172"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6" fontId="8" fillId="0" borderId="14" xfId="4" applyNumberFormat="1" applyFont="1" applyFill="1" applyBorder="1" applyAlignment="1"/>
    <xf numFmtId="170" fontId="8" fillId="0" borderId="3" xfId="4" applyNumberFormat="1" applyFont="1" applyFill="1" applyBorder="1" applyAlignment="1"/>
    <xf numFmtId="174"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0" fontId="18" fillId="5" borderId="10" xfId="1" applyFont="1" applyFill="1" applyBorder="1"/>
    <xf numFmtId="0" fontId="8" fillId="3" borderId="7" xfId="1" applyFont="1" applyFill="1" applyBorder="1" applyAlignment="1">
      <alignment horizontal="center"/>
    </xf>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5" fontId="8" fillId="7" borderId="14" xfId="1" applyNumberFormat="1" applyFont="1" applyFill="1" applyBorder="1" applyAlignment="1">
      <alignment horizontal="center"/>
    </xf>
    <xf numFmtId="169" fontId="10" fillId="7" borderId="1" xfId="13" applyNumberFormat="1" applyFont="1" applyFill="1" applyBorder="1" applyAlignment="1">
      <alignment horizontal="center" vertical="center" wrapText="1"/>
    </xf>
    <xf numFmtId="169" fontId="10" fillId="9" borderId="1" xfId="13" applyNumberFormat="1" applyFont="1" applyFill="1" applyBorder="1" applyAlignment="1">
      <alignment horizontal="center" vertical="center" wrapText="1"/>
    </xf>
    <xf numFmtId="169" fontId="8" fillId="0" borderId="1" xfId="13" applyNumberFormat="1" applyFont="1" applyFill="1" applyBorder="1" applyAlignment="1"/>
    <xf numFmtId="0" fontId="8" fillId="5" borderId="1" xfId="1" applyNumberFormat="1" applyFont="1" applyFill="1" applyBorder="1" applyAlignment="1"/>
    <xf numFmtId="0" fontId="8" fillId="10" borderId="2" xfId="1" applyNumberFormat="1" applyFont="1" applyFill="1" applyBorder="1" applyAlignment="1" applyProtection="1"/>
    <xf numFmtId="164" fontId="8" fillId="10" borderId="1" xfId="1" applyNumberFormat="1" applyFont="1" applyFill="1" applyBorder="1" applyAlignment="1" applyProtection="1">
      <alignment horizontal="center"/>
    </xf>
    <xf numFmtId="168" fontId="8" fillId="5" borderId="14" xfId="4" quotePrefix="1" applyNumberFormat="1" applyFont="1" applyFill="1" applyBorder="1" applyAlignment="1"/>
    <xf numFmtId="168" fontId="8" fillId="5" borderId="15" xfId="4" quotePrefix="1" applyNumberFormat="1" applyFont="1" applyFill="1" applyBorder="1" applyAlignment="1"/>
    <xf numFmtId="168" fontId="8" fillId="5" borderId="3" xfId="4" quotePrefix="1" applyNumberFormat="1" applyFont="1" applyFill="1" applyBorder="1" applyAlignment="1"/>
    <xf numFmtId="0" fontId="10" fillId="7" borderId="1" xfId="4" applyNumberFormat="1" applyFont="1" applyFill="1" applyBorder="1" applyAlignment="1">
      <alignment horizontal="center"/>
    </xf>
    <xf numFmtId="0" fontId="8" fillId="16" borderId="15" xfId="4" applyNumberFormat="1" applyFont="1" applyFill="1" applyBorder="1" applyAlignment="1">
      <alignment horizontal="center"/>
    </xf>
    <xf numFmtId="0" fontId="8" fillId="8" borderId="0" xfId="2" applyFont="1" applyFill="1"/>
    <xf numFmtId="0" fontId="8" fillId="0" borderId="13" xfId="2" applyFont="1" applyFill="1" applyBorder="1"/>
    <xf numFmtId="0" fontId="8" fillId="0" borderId="12" xfId="2" applyFont="1" applyFill="1" applyBorder="1"/>
    <xf numFmtId="0" fontId="10" fillId="0" borderId="12" xfId="2" applyFont="1" applyFill="1" applyBorder="1"/>
    <xf numFmtId="0" fontId="8" fillId="0" borderId="11" xfId="2" applyFont="1" applyFill="1" applyBorder="1"/>
    <xf numFmtId="0" fontId="8" fillId="0" borderId="0" xfId="2" applyFont="1" applyFill="1" applyBorder="1"/>
    <xf numFmtId="0" fontId="8" fillId="0" borderId="2" xfId="1" applyNumberFormat="1" applyFont="1" applyFill="1" applyBorder="1" applyAlignment="1" applyProtection="1">
      <alignment horizontal="center"/>
    </xf>
    <xf numFmtId="0" fontId="8" fillId="0" borderId="9" xfId="1" applyFont="1" applyFill="1" applyBorder="1"/>
    <xf numFmtId="0" fontId="8" fillId="0" borderId="8" xfId="1" applyFont="1" applyFill="1" applyBorder="1"/>
    <xf numFmtId="168" fontId="8" fillId="12" borderId="14" xfId="4" applyNumberFormat="1" applyFont="1" applyFill="1" applyBorder="1" applyAlignment="1"/>
    <xf numFmtId="168" fontId="8" fillId="12" borderId="15" xfId="4" applyNumberFormat="1" applyFont="1" applyFill="1" applyBorder="1" applyAlignment="1"/>
    <xf numFmtId="168" fontId="8" fillId="12" borderId="3" xfId="4" applyNumberFormat="1" applyFont="1" applyFill="1" applyBorder="1" applyAlignment="1"/>
    <xf numFmtId="0" fontId="8" fillId="5" borderId="1" xfId="1" applyFont="1" applyFill="1" applyBorder="1" applyAlignment="1">
      <alignment horizontal="center"/>
    </xf>
    <xf numFmtId="2" fontId="8" fillId="12" borderId="15" xfId="4" applyNumberFormat="1" applyFont="1" applyFill="1" applyBorder="1" applyAlignment="1"/>
    <xf numFmtId="2" fontId="8" fillId="12" borderId="3" xfId="4" applyNumberFormat="1" applyFont="1" applyFill="1" applyBorder="1" applyAlignment="1"/>
    <xf numFmtId="164" fontId="8" fillId="12" borderId="14" xfId="4" applyNumberFormat="1" applyFont="1" applyFill="1" applyBorder="1" applyAlignment="1"/>
    <xf numFmtId="164" fontId="8" fillId="12" borderId="15" xfId="4" applyNumberFormat="1" applyFont="1" applyFill="1" applyBorder="1" applyAlignment="1"/>
    <xf numFmtId="164" fontId="8" fillId="12" borderId="3" xfId="4" applyNumberFormat="1" applyFont="1" applyFill="1" applyBorder="1" applyAlignment="1"/>
    <xf numFmtId="0" fontId="8" fillId="17" borderId="1" xfId="1" applyFont="1" applyFill="1" applyBorder="1" applyAlignment="1">
      <alignment horizontal="center"/>
    </xf>
    <xf numFmtId="0" fontId="10" fillId="9" borderId="1" xfId="1" applyNumberFormat="1" applyFont="1" applyFill="1" applyBorder="1"/>
    <xf numFmtId="0" fontId="8" fillId="7" borderId="1" xfId="1" applyFont="1" applyFill="1" applyBorder="1"/>
    <xf numFmtId="14" fontId="8" fillId="5" borderId="1" xfId="1" applyNumberFormat="1" applyFont="1" applyFill="1" applyBorder="1"/>
    <xf numFmtId="0" fontId="8" fillId="0" borderId="4" xfId="1" applyNumberFormat="1" applyFont="1" applyFill="1" applyBorder="1" applyAlignment="1" applyProtection="1"/>
    <xf numFmtId="0" fontId="8" fillId="0" borderId="3" xfId="2" applyFont="1" applyFill="1" applyBorder="1" applyAlignment="1"/>
    <xf numFmtId="0" fontId="8" fillId="0" borderId="10" xfId="1" applyFont="1" applyFill="1" applyBorder="1" applyAlignment="1"/>
    <xf numFmtId="0" fontId="12" fillId="12" borderId="14" xfId="1" applyNumberFormat="1" applyFont="1" applyFill="1" applyBorder="1" applyAlignment="1" applyProtection="1"/>
    <xf numFmtId="0" fontId="12" fillId="12" borderId="3" xfId="1" applyNumberFormat="1" applyFont="1" applyFill="1" applyBorder="1" applyAlignment="1" applyProtection="1"/>
    <xf numFmtId="0" fontId="8" fillId="0" borderId="15" xfId="1" applyFont="1" applyFill="1" applyBorder="1" applyAlignment="1"/>
    <xf numFmtId="0" fontId="8" fillId="0" borderId="3" xfId="1" applyFont="1" applyFill="1" applyBorder="1" applyAlignment="1"/>
    <xf numFmtId="0" fontId="8" fillId="0" borderId="14" xfId="1" applyFont="1" applyFill="1" applyBorder="1" applyAlignment="1"/>
    <xf numFmtId="0" fontId="8" fillId="0" borderId="15" xfId="2" applyFont="1" applyFill="1" applyBorder="1" applyAlignment="1"/>
    <xf numFmtId="0" fontId="8" fillId="0" borderId="4" xfId="1" applyFont="1" applyFill="1" applyBorder="1" applyAlignment="1"/>
    <xf numFmtId="0" fontId="8" fillId="0" borderId="14" xfId="2" applyFont="1" applyFill="1" applyBorder="1" applyAlignment="1"/>
    <xf numFmtId="0" fontId="8" fillId="0" borderId="10" xfId="1" applyNumberFormat="1" applyFont="1" applyFill="1" applyBorder="1" applyAlignment="1" applyProtection="1"/>
    <xf numFmtId="0" fontId="12" fillId="12" borderId="15" xfId="1" applyNumberFormat="1" applyFont="1" applyFill="1" applyBorder="1" applyAlignment="1" applyProtection="1"/>
    <xf numFmtId="0" fontId="8" fillId="0" borderId="6" xfId="1" applyNumberFormat="1" applyFont="1" applyFill="1" applyBorder="1" applyAlignment="1" applyProtection="1"/>
    <xf numFmtId="0" fontId="8" fillId="8" borderId="0" xfId="1" applyFont="1" applyFill="1"/>
    <xf numFmtId="0" fontId="8" fillId="2" borderId="0" xfId="1" applyFont="1" applyFill="1"/>
    <xf numFmtId="0" fontId="8" fillId="10" borderId="3" xfId="1" applyNumberFormat="1" applyFont="1" applyFill="1" applyBorder="1" applyAlignment="1" applyProtection="1"/>
    <xf numFmtId="0" fontId="8" fillId="9" borderId="1" xfId="1" applyFont="1" applyFill="1" applyBorder="1" applyAlignment="1">
      <alignment horizontal="center" vertical="center"/>
    </xf>
    <xf numFmtId="0" fontId="8" fillId="5" borderId="1" xfId="1" applyFont="1" applyFill="1" applyBorder="1"/>
    <xf numFmtId="0" fontId="8" fillId="9" borderId="1" xfId="1" applyFont="1" applyFill="1" applyBorder="1"/>
    <xf numFmtId="0" fontId="8" fillId="8" borderId="0" xfId="1" applyFont="1" applyFill="1" applyAlignment="1">
      <alignment horizontal="center" vertical="center"/>
    </xf>
    <xf numFmtId="0" fontId="8" fillId="0" borderId="0" xfId="1" applyNumberFormat="1" applyFont="1" applyFill="1" applyBorder="1" applyAlignment="1" applyProtection="1">
      <alignment horizontal="center"/>
    </xf>
    <xf numFmtId="0" fontId="8" fillId="8" borderId="0" xfId="2" applyFont="1" applyFill="1" applyAlignment="1">
      <alignment horizontal="center" vertical="center"/>
    </xf>
    <xf numFmtId="0" fontId="8" fillId="0" borderId="11" xfId="2" applyFont="1" applyFill="1" applyBorder="1" applyAlignment="1">
      <alignment horizontal="center" vertical="center"/>
    </xf>
    <xf numFmtId="0" fontId="8" fillId="9" borderId="1" xfId="2" applyFont="1" applyFill="1" applyBorder="1" applyAlignment="1">
      <alignment horizontal="center" vertical="center"/>
    </xf>
    <xf numFmtId="0" fontId="8" fillId="5" borderId="12" xfId="1" applyFont="1" applyFill="1" applyBorder="1" applyAlignment="1"/>
    <xf numFmtId="0" fontId="8" fillId="5" borderId="12" xfId="1" applyFont="1" applyFill="1" applyBorder="1" applyAlignment="1">
      <alignment horizontal="center"/>
    </xf>
    <xf numFmtId="0" fontId="8" fillId="9" borderId="2" xfId="1" applyFont="1" applyFill="1" applyBorder="1" applyAlignment="1">
      <alignment horizontal="center" vertical="center" wrapText="1"/>
    </xf>
    <xf numFmtId="0" fontId="8" fillId="0" borderId="14" xfId="1" applyNumberFormat="1" applyFont="1" applyFill="1" applyBorder="1" applyAlignment="1" applyProtection="1"/>
    <xf numFmtId="0" fontId="8" fillId="0" borderId="15" xfId="1" applyNumberFormat="1" applyFont="1" applyFill="1" applyBorder="1" applyAlignment="1" applyProtection="1"/>
    <xf numFmtId="0" fontId="8" fillId="0" borderId="3" xfId="1" applyNumberFormat="1" applyFont="1" applyFill="1" applyBorder="1" applyAlignment="1" applyProtection="1"/>
    <xf numFmtId="0" fontId="8" fillId="0" borderId="0" xfId="2" applyFont="1" applyFill="1" applyBorder="1" applyAlignment="1">
      <alignment horizontal="center" vertical="center"/>
    </xf>
    <xf numFmtId="0" fontId="8" fillId="0" borderId="0" xfId="1" applyFont="1" applyFill="1" applyBorder="1"/>
    <xf numFmtId="0" fontId="8" fillId="5" borderId="0" xfId="2" applyFont="1" applyFill="1" applyBorder="1"/>
    <xf numFmtId="0" fontId="8" fillId="5" borderId="6" xfId="1" applyFont="1" applyFill="1" applyBorder="1" applyAlignment="1"/>
    <xf numFmtId="0" fontId="8" fillId="0" borderId="1" xfId="1" applyNumberFormat="1" applyFont="1" applyFill="1" applyBorder="1" applyAlignment="1" applyProtection="1"/>
    <xf numFmtId="0" fontId="8" fillId="0" borderId="2" xfId="1" applyNumberFormat="1" applyFont="1" applyFill="1" applyBorder="1" applyAlignment="1" applyProtection="1"/>
    <xf numFmtId="0" fontId="8" fillId="5" borderId="12" xfId="2" applyFont="1" applyFill="1" applyBorder="1"/>
    <xf numFmtId="0" fontId="8" fillId="5" borderId="8" xfId="2" applyFont="1" applyFill="1" applyBorder="1"/>
    <xf numFmtId="0" fontId="8" fillId="5" borderId="4" xfId="2" applyFont="1" applyFill="1" applyBorder="1"/>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xf numFmtId="0" fontId="8" fillId="5" borderId="14" xfId="2" applyFont="1" applyFill="1" applyBorder="1"/>
    <xf numFmtId="172" fontId="8" fillId="0" borderId="14" xfId="13" applyNumberFormat="1" applyFont="1" applyFill="1" applyBorder="1" applyAlignment="1"/>
    <xf numFmtId="168" fontId="8" fillId="0" borderId="14" xfId="13" applyNumberFormat="1" applyFont="1" applyFill="1" applyBorder="1" applyAlignment="1"/>
    <xf numFmtId="0" fontId="8" fillId="0" borderId="14" xfId="10" applyFont="1" applyBorder="1" applyAlignment="1"/>
  </cellXfs>
  <cellStyles count="29">
    <cellStyle name="Euro" xfId="12"/>
    <cellStyle name="Euro 2" xfId="27"/>
    <cellStyle name="Euro 3" xfId="25"/>
    <cellStyle name="Euro 4" xfId="24"/>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2 2" xfId="28"/>
    <cellStyle name="Percent 3 2 3" xfId="26"/>
    <cellStyle name="Percent 3 3" xfId="23"/>
    <cellStyle name="Percent 4" xfId="13"/>
    <cellStyle name="Percent 4 2" xfId="20"/>
    <cellStyle name="Percent 4 3" xfId="19"/>
    <cellStyle name="result" xfId="3"/>
    <cellStyle name="Valuta (0)_AZIONI" xfId="8"/>
    <cellStyle name="Valuta_AZIONI" xfId="9"/>
  </cellStyles>
  <dxfs count="32">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19:00:02</v>
        <stp/>
        <stp>{0C13FD1D-8069-43AA-A354-C4F29FEE9A1E}</stp>
        <tr r="O4" s="32"/>
      </tp>
      <tp t="s">
        <v>Updated at 18:53:55</v>
        <stp/>
        <stp>{6839C1A2-ECF4-4908-A12F-52A32724691D}</stp>
        <tr r="O4" s="85"/>
      </tp>
      <tp t="s">
        <v>Updated at 18:59:58</v>
        <stp/>
        <stp>{DDB295BA-250A-4013-8328-2C5A680EE76F}</stp>
        <tr r="R4" s="24"/>
      </tp>
      <tp t="s">
        <v>Updated at 18:56:42</v>
        <stp/>
        <stp>{2F5B3B30-6BA2-416E-BB9D-52BAC4810DAF}</stp>
        <tr r="O4" s="19"/>
      </tp>
      <tp t="s">
        <v>Updated at 18:15:08</v>
        <stp/>
        <stp>{30E49CE4-5E14-4B70-89D1-C91399DC57F4}</stp>
        <tr r="K3" s="6"/>
      </tp>
      <tp t="s">
        <v>Updated at 19:00:08</v>
        <stp/>
        <stp>{03B855C4-6974-4546-AE23-C3EA2A525A81}</stp>
        <tr r="O4" s="82"/>
      </tp>
      <tp t="s">
        <v>Updated at 18:59:47</v>
        <stp/>
        <stp>{BBFF730B-9DFE-4489-8749-44D8407C1464}</stp>
        <tr r="O4" s="17"/>
      </tp>
      <tp t="s">
        <v>Updated at 17:16:22</v>
        <stp/>
        <stp>{8D2EBBD9-6FC2-474E-8D49-10725BF8944E}</stp>
        <tr r="O4" s="18"/>
      </tp>
      <tp t="s">
        <v>Updated at 19:00:01</v>
        <stp/>
        <stp>{7BC2AB68-4110-4808-8B08-1C3AA3004A31}</stp>
        <tr r="O4" s="22"/>
      </tp>
      <tp t="s">
        <v>Updated at 17:17:32</v>
        <stp/>
        <stp>{9E0783B7-8649-4E29-B550-169D6FBAC3E9}</stp>
        <tr r="L4" s="26"/>
      </tp>
      <tp t="s">
        <v>Updated at 18:59:47</v>
        <stp/>
        <stp>{47D38B15-1168-468E-875D-B265BAEBA39A}</stp>
        <tr r="O4" s="29"/>
      </tp>
      <tp t="s">
        <v>Updated at 18:30:50</v>
        <stp/>
        <stp>{F98A6B6A-8B8D-49D6-9D96-4901B75DE562}</stp>
        <tr r="O4" s="28"/>
      </tp>
    </main>
    <main first="pldatasource.rhistoryrtdserver">
      <tp t="s">
        <v>Updated at 17:16:22</v>
        <stp/>
        <stp>{84655A3A-20AE-47C0-AFB5-C18ACF2A9DC7}_x0000_</stp>
        <tr r="K23" s="6"/>
      </tp>
      <tp t="s">
        <v>Updated at 17:16:22</v>
        <stp/>
        <stp>{7922DBF4-9B5B-43E4-B024-23512DB22A30}_x0000_</stp>
        <tr r="K17" s="6"/>
      </tp>
      <tp t="s">
        <v>Updated at 17:16:22</v>
        <stp/>
        <stp>{8DEAD0DB-D049-450A-807F-FC67FE18B1EF}_x0000_</stp>
        <tr r="K14" s="6"/>
      </tp>
      <tp t="s">
        <v>Updated at 17:16:22</v>
        <stp/>
        <stp>{A9B305DD-3269-49E9-9109-B2691A800710}_x0000_</stp>
        <tr r="K20"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4"/>
  <sheetViews>
    <sheetView tabSelected="1" topLeftCell="A10" workbookViewId="0">
      <selection activeCell="D26" sqref="D26"/>
    </sheetView>
  </sheetViews>
  <sheetFormatPr defaultRowHeight="12.75" x14ac:dyDescent="0.2"/>
  <cols>
    <col min="1" max="1" width="3.140625" style="22" customWidth="1"/>
    <col min="2" max="2" width="2.7109375" style="22" customWidth="1"/>
    <col min="3" max="4" width="27.28515625" style="22" customWidth="1"/>
    <col min="5" max="7" width="2.7109375" style="22" customWidth="1"/>
    <col min="8" max="8" width="26.42578125" style="22" customWidth="1"/>
    <col min="9" max="9" width="28.42578125" style="22" customWidth="1"/>
    <col min="10" max="10" width="2.7109375" style="22" customWidth="1"/>
    <col min="11" max="16384" width="9.140625" style="22"/>
  </cols>
  <sheetData>
    <row r="1" spans="2:10" s="2" customFormat="1" ht="11.25" x14ac:dyDescent="0.2">
      <c r="B1" s="2" t="str">
        <f>_xll.qlxlVersion(TRUE,Trigger)</f>
        <v>QuantLibXL 1.7.0 - MS VC++ (version unknown) - Multithreaded Dynamic Runtime library - Release Configuration - Nov  9 2015 10:00:42</v>
      </c>
    </row>
    <row r="2" spans="2:10" s="2" customFormat="1" ht="17.25" customHeight="1" x14ac:dyDescent="0.2">
      <c r="B2" s="319" t="s">
        <v>121</v>
      </c>
      <c r="C2" s="320"/>
      <c r="D2" s="320"/>
      <c r="E2" s="321"/>
      <c r="G2" s="319" t="s">
        <v>122</v>
      </c>
      <c r="H2" s="320"/>
      <c r="I2" s="320"/>
      <c r="J2" s="321"/>
    </row>
    <row r="3" spans="2:10" s="2" customFormat="1" ht="11.25" customHeight="1" x14ac:dyDescent="0.2">
      <c r="B3" s="195"/>
      <c r="C3" s="153"/>
      <c r="D3" s="153"/>
      <c r="E3" s="196"/>
      <c r="G3" s="195"/>
      <c r="H3" s="153"/>
      <c r="I3" s="153"/>
      <c r="J3" s="196"/>
    </row>
    <row r="4" spans="2:10" s="2" customFormat="1" ht="11.25" customHeight="1" x14ac:dyDescent="0.2">
      <c r="B4" s="195"/>
      <c r="C4" s="4" t="s">
        <v>3</v>
      </c>
      <c r="D4" s="334"/>
      <c r="E4" s="314"/>
      <c r="G4" s="195"/>
      <c r="H4" s="4" t="s">
        <v>98</v>
      </c>
      <c r="I4" s="10" t="b">
        <v>1</v>
      </c>
      <c r="J4" s="314"/>
    </row>
    <row r="5" spans="2:10" s="2" customFormat="1" ht="11.25" customHeight="1" x14ac:dyDescent="0.2">
      <c r="B5" s="315"/>
      <c r="C5" s="6" t="s">
        <v>107</v>
      </c>
      <c r="D5" s="7">
        <f>_xll.qlSettingsEvaluationDate(Trigger)</f>
        <v>42321</v>
      </c>
      <c r="E5" s="316"/>
      <c r="G5" s="195"/>
      <c r="H5" s="6" t="s">
        <v>99</v>
      </c>
      <c r="I5" s="12">
        <v>42321.729178240741</v>
      </c>
      <c r="J5" s="314"/>
    </row>
    <row r="6" spans="2:10" s="2" customFormat="1" ht="11.25" customHeight="1" x14ac:dyDescent="0.2">
      <c r="B6" s="317"/>
      <c r="C6" s="216"/>
      <c r="D6" s="8"/>
      <c r="E6" s="318"/>
      <c r="G6" s="197"/>
      <c r="H6" s="198"/>
      <c r="I6" s="198"/>
      <c r="J6" s="200"/>
    </row>
    <row r="7" spans="2:10" s="2" customFormat="1" ht="11.25" customHeight="1" x14ac:dyDescent="0.2">
      <c r="B7" s="195"/>
      <c r="C7" s="4" t="s">
        <v>100</v>
      </c>
      <c r="D7" s="9">
        <f>_xll.ohTrigger(GBPLibor!M5:M10,Deposits!S2,FRA!X2,OIS!X2,Futures3M!AD2,BasisSwap1M6M!X2,BasisSwap3M6M!X2,BasisSwap6M12M!X2,Swaps1M!X2,Swap3MSemiAnnual!X2,Swap6M!X2)</f>
        <v>1374</v>
      </c>
      <c r="E7" s="196"/>
    </row>
    <row r="8" spans="2:10" s="2" customFormat="1" ht="11.25" customHeight="1" x14ac:dyDescent="0.2">
      <c r="B8" s="195"/>
      <c r="C8" s="6" t="s">
        <v>109</v>
      </c>
      <c r="D8" s="11" t="e">
        <f>_xll.ohTrigger(GBPLibor!O5:O10)</f>
        <v>#NUM!</v>
      </c>
      <c r="E8" s="196"/>
    </row>
    <row r="9" spans="2:10" s="2" customFormat="1" ht="11.25" customHeight="1" x14ac:dyDescent="0.2">
      <c r="B9" s="197"/>
      <c r="C9" s="243"/>
      <c r="D9" s="243"/>
      <c r="E9" s="200"/>
    </row>
    <row r="10" spans="2:10" s="2" customFormat="1" ht="11.25" customHeight="1" x14ac:dyDescent="0.2"/>
    <row r="11" spans="2:10" s="2" customFormat="1" ht="17.25" customHeight="1" x14ac:dyDescent="0.2">
      <c r="B11" s="319" t="s">
        <v>123</v>
      </c>
      <c r="C11" s="320"/>
      <c r="D11" s="320"/>
      <c r="E11" s="321"/>
      <c r="G11" s="319" t="s">
        <v>4</v>
      </c>
      <c r="H11" s="320"/>
      <c r="I11" s="320"/>
      <c r="J11" s="321"/>
    </row>
    <row r="12" spans="2:10" s="2" customFormat="1" ht="11.25" customHeight="1" x14ac:dyDescent="0.2">
      <c r="B12" s="195"/>
      <c r="C12" s="153"/>
      <c r="D12" s="153"/>
      <c r="E12" s="196"/>
      <c r="G12" s="195"/>
      <c r="H12" s="153"/>
      <c r="I12" s="153"/>
      <c r="J12" s="196"/>
    </row>
    <row r="13" spans="2:10" s="2" customFormat="1" ht="11.25" customHeight="1" x14ac:dyDescent="0.2">
      <c r="B13" s="195"/>
      <c r="C13" s="4" t="s">
        <v>0</v>
      </c>
      <c r="D13" s="9" t="s">
        <v>150</v>
      </c>
      <c r="E13" s="314"/>
      <c r="G13" s="195"/>
      <c r="H13" s="4" t="s">
        <v>2</v>
      </c>
      <c r="I13" s="9" t="b">
        <v>1</v>
      </c>
      <c r="J13" s="314"/>
    </row>
    <row r="14" spans="2:10" s="2" customFormat="1" ht="11.25" customHeight="1" x14ac:dyDescent="0.2">
      <c r="B14" s="195"/>
      <c r="C14" s="13" t="s">
        <v>168</v>
      </c>
      <c r="D14" s="155" t="str">
        <f>Currency&amp;"ON"&amp;LCHlinear</f>
        <v>GBPON_linearLCH</v>
      </c>
      <c r="E14" s="314"/>
      <c r="G14" s="195"/>
      <c r="H14" s="13" t="s">
        <v>1</v>
      </c>
      <c r="I14" s="155" t="b">
        <v>0</v>
      </c>
      <c r="J14" s="314"/>
    </row>
    <row r="15" spans="2:10" s="2" customFormat="1" ht="11.25" customHeight="1" x14ac:dyDescent="0.2">
      <c r="B15" s="195"/>
      <c r="C15" s="13" t="s">
        <v>167</v>
      </c>
      <c r="D15" s="155" t="str">
        <f>Currency&amp;"ON"&amp;LCHcubic</f>
        <v>GBPON_cubicLCH</v>
      </c>
      <c r="E15" s="314"/>
      <c r="G15" s="195"/>
      <c r="H15" s="13" t="s">
        <v>63</v>
      </c>
      <c r="I15" s="155" t="s">
        <v>173</v>
      </c>
      <c r="J15" s="314"/>
    </row>
    <row r="16" spans="2:10" s="2" customFormat="1" ht="11.25" customHeight="1" x14ac:dyDescent="0.2">
      <c r="B16" s="195"/>
      <c r="C16" s="13" t="s">
        <v>21</v>
      </c>
      <c r="D16" s="155" t="s">
        <v>151</v>
      </c>
      <c r="E16" s="314"/>
      <c r="G16" s="195"/>
      <c r="H16" s="15" t="s">
        <v>169</v>
      </c>
      <c r="I16" s="155" t="s">
        <v>171</v>
      </c>
      <c r="J16" s="314"/>
    </row>
    <row r="17" spans="2:10" s="2" customFormat="1" ht="11.25" customHeight="1" x14ac:dyDescent="0.2">
      <c r="B17" s="195"/>
      <c r="C17" s="13" t="s">
        <v>118</v>
      </c>
      <c r="D17" s="155" t="s">
        <v>119</v>
      </c>
      <c r="E17" s="314"/>
      <c r="G17" s="195"/>
      <c r="H17" s="15" t="s">
        <v>170</v>
      </c>
      <c r="I17" s="155" t="s">
        <v>172</v>
      </c>
      <c r="J17" s="314"/>
    </row>
    <row r="18" spans="2:10" s="2" customFormat="1" ht="11.25" customHeight="1" x14ac:dyDescent="0.2">
      <c r="B18" s="195"/>
      <c r="C18" s="13" t="s">
        <v>55</v>
      </c>
      <c r="D18" s="155"/>
      <c r="E18" s="314"/>
      <c r="G18" s="195"/>
      <c r="H18" s="15" t="s">
        <v>62</v>
      </c>
      <c r="I18" s="148">
        <v>1E-4</v>
      </c>
      <c r="J18" s="314"/>
    </row>
    <row r="19" spans="2:10" s="2" customFormat="1" ht="11.25" customHeight="1" x14ac:dyDescent="0.2">
      <c r="B19" s="195"/>
      <c r="C19" s="6" t="s">
        <v>120</v>
      </c>
      <c r="D19" s="11" t="s">
        <v>152</v>
      </c>
      <c r="E19" s="314"/>
      <c r="G19" s="195"/>
      <c r="H19" s="16" t="s">
        <v>61</v>
      </c>
      <c r="I19" s="11">
        <v>-0.01</v>
      </c>
      <c r="J19" s="314"/>
    </row>
    <row r="20" spans="2:10" s="2" customFormat="1" ht="11.25" customHeight="1" x14ac:dyDescent="0.2">
      <c r="B20" s="195"/>
      <c r="C20" s="393"/>
      <c r="D20" s="394"/>
      <c r="E20" s="314"/>
      <c r="G20" s="195"/>
      <c r="H20" s="5" t="s">
        <v>102</v>
      </c>
      <c r="I20" s="17" t="s">
        <v>101</v>
      </c>
      <c r="J20" s="314"/>
    </row>
    <row r="21" spans="2:10" s="2" customFormat="1" ht="17.25" customHeight="1" x14ac:dyDescent="0.2">
      <c r="B21" s="197"/>
      <c r="C21" s="198"/>
      <c r="D21" s="198"/>
      <c r="E21" s="200"/>
      <c r="G21" s="197"/>
      <c r="H21" s="198"/>
      <c r="I21" s="198"/>
      <c r="J21" s="200"/>
    </row>
    <row r="22" spans="2:10" s="2" customFormat="1" ht="11.25" x14ac:dyDescent="0.2"/>
    <row r="23" spans="2:10" s="2" customFormat="1" ht="11.25" customHeight="1" x14ac:dyDescent="0.2">
      <c r="B23" s="319" t="s">
        <v>87</v>
      </c>
      <c r="C23" s="320"/>
      <c r="D23" s="320"/>
      <c r="E23" s="321"/>
    </row>
    <row r="24" spans="2:10" s="2" customFormat="1" ht="11.25" customHeight="1" x14ac:dyDescent="0.2">
      <c r="B24" s="195"/>
      <c r="C24" s="20"/>
      <c r="D24" s="21"/>
      <c r="E24" s="196"/>
    </row>
    <row r="25" spans="2:10" s="2" customFormat="1" ht="11.25" customHeight="1" x14ac:dyDescent="0.2">
      <c r="B25" s="195"/>
      <c r="C25" s="4" t="s">
        <v>85</v>
      </c>
      <c r="D25" s="9" t="str">
        <f>""</f>
        <v/>
      </c>
      <c r="E25" s="196"/>
    </row>
    <row r="26" spans="2:10" s="2" customFormat="1" ht="11.25" customHeight="1" x14ac:dyDescent="0.2">
      <c r="B26" s="195"/>
      <c r="C26" s="13" t="s">
        <v>186</v>
      </c>
      <c r="D26" s="155" t="s">
        <v>187</v>
      </c>
      <c r="E26" s="196"/>
    </row>
    <row r="27" spans="2:10" s="2" customFormat="1" ht="11.25" customHeight="1" x14ac:dyDescent="0.2">
      <c r="B27" s="195"/>
      <c r="C27" s="13" t="s">
        <v>84</v>
      </c>
      <c r="D27" s="155" t="s">
        <v>83</v>
      </c>
      <c r="E27" s="196"/>
    </row>
    <row r="28" spans="2:10" s="2" customFormat="1" ht="11.25" customHeight="1" x14ac:dyDescent="0.2">
      <c r="B28" s="195"/>
      <c r="C28" s="13" t="s">
        <v>82</v>
      </c>
      <c r="D28" s="155" t="s">
        <v>82</v>
      </c>
      <c r="E28" s="196"/>
    </row>
    <row r="29" spans="2:10" s="2" customFormat="1" ht="11.25" customHeight="1" x14ac:dyDescent="0.2">
      <c r="B29" s="195"/>
      <c r="C29" s="13" t="s">
        <v>81</v>
      </c>
      <c r="D29" s="155" t="s">
        <v>80</v>
      </c>
      <c r="E29" s="196"/>
    </row>
    <row r="30" spans="2:10" s="2" customFormat="1" ht="11.25" customHeight="1" x14ac:dyDescent="0.2">
      <c r="B30" s="195"/>
      <c r="C30" s="13" t="s">
        <v>79</v>
      </c>
      <c r="D30" s="155" t="s">
        <v>78</v>
      </c>
      <c r="E30" s="196"/>
      <c r="G30" s="22"/>
      <c r="H30" s="22"/>
      <c r="I30" s="22"/>
      <c r="J30" s="22"/>
    </row>
    <row r="31" spans="2:10" s="2" customFormat="1" ht="11.25" customHeight="1" x14ac:dyDescent="0.2">
      <c r="B31" s="195"/>
      <c r="C31" s="13" t="s">
        <v>184</v>
      </c>
      <c r="D31" s="155" t="s">
        <v>185</v>
      </c>
      <c r="E31" s="196"/>
      <c r="G31" s="22"/>
      <c r="H31" s="22"/>
      <c r="I31" s="22"/>
      <c r="J31" s="22"/>
    </row>
    <row r="32" spans="2:10" s="2" customFormat="1" x14ac:dyDescent="0.2">
      <c r="B32" s="195"/>
      <c r="C32" s="13" t="s">
        <v>77</v>
      </c>
      <c r="D32" s="155" t="s">
        <v>76</v>
      </c>
      <c r="E32" s="196"/>
      <c r="G32" s="22"/>
      <c r="H32" s="22"/>
      <c r="I32" s="22"/>
      <c r="J32" s="22"/>
    </row>
    <row r="33" spans="1:16384" s="2" customFormat="1" x14ac:dyDescent="0.2">
      <c r="B33" s="195"/>
      <c r="C33" s="6" t="s">
        <v>75</v>
      </c>
      <c r="D33" s="11" t="s">
        <v>74</v>
      </c>
      <c r="E33" s="196"/>
      <c r="G33" s="22"/>
      <c r="H33" s="22"/>
      <c r="I33" s="22"/>
      <c r="J33" s="22"/>
    </row>
    <row r="34" spans="1:16384" s="2" customFormat="1" x14ac:dyDescent="0.2">
      <c r="B34" s="331"/>
      <c r="C34" s="332"/>
      <c r="D34" s="332"/>
      <c r="E34" s="333"/>
      <c r="G34" s="22"/>
      <c r="H34" s="22"/>
      <c r="I34" s="22"/>
      <c r="J34" s="22"/>
    </row>
    <row r="35" spans="1:16384" s="1" customFormat="1" x14ac:dyDescent="0.2">
      <c r="A35" s="2"/>
      <c r="B35" s="22"/>
      <c r="C35" s="23"/>
      <c r="D35" s="23"/>
      <c r="E35" s="23"/>
      <c r="F35" s="2"/>
      <c r="G35" s="22"/>
      <c r="H35" s="22"/>
      <c r="I35" s="22"/>
      <c r="J35" s="2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x14ac:dyDescent="0.2">
      <c r="B36" s="322"/>
      <c r="C36" s="323"/>
      <c r="D36" s="323"/>
      <c r="E36" s="324"/>
    </row>
    <row r="37" spans="1:16384" x14ac:dyDescent="0.2">
      <c r="B37" s="325"/>
      <c r="C37" s="185" t="s">
        <v>128</v>
      </c>
      <c r="D37" s="185"/>
      <c r="E37" s="326"/>
    </row>
    <row r="38" spans="1:16384" x14ac:dyDescent="0.2">
      <c r="B38" s="325"/>
      <c r="C38" s="269" t="s">
        <v>129</v>
      </c>
      <c r="D38" s="272"/>
      <c r="E38" s="326"/>
    </row>
    <row r="39" spans="1:16384" x14ac:dyDescent="0.2">
      <c r="B39" s="325"/>
      <c r="C39" s="270" t="s">
        <v>136</v>
      </c>
      <c r="D39" s="251" t="s">
        <v>82</v>
      </c>
      <c r="E39" s="327"/>
    </row>
    <row r="40" spans="1:16384" x14ac:dyDescent="0.2">
      <c r="B40" s="325"/>
      <c r="C40" s="270" t="s">
        <v>68</v>
      </c>
      <c r="D40" s="251" t="s">
        <v>82</v>
      </c>
      <c r="E40" s="327"/>
    </row>
    <row r="41" spans="1:16384" x14ac:dyDescent="0.2">
      <c r="B41" s="325"/>
      <c r="C41" s="270" t="s">
        <v>142</v>
      </c>
      <c r="D41" s="251" t="s">
        <v>82</v>
      </c>
      <c r="E41" s="327"/>
    </row>
    <row r="42" spans="1:16384" x14ac:dyDescent="0.2">
      <c r="B42" s="325"/>
      <c r="C42" s="270" t="s">
        <v>143</v>
      </c>
      <c r="D42" s="251" t="s">
        <v>82</v>
      </c>
      <c r="E42" s="327"/>
    </row>
    <row r="43" spans="1:16384" x14ac:dyDescent="0.2">
      <c r="B43" s="325"/>
      <c r="C43" s="270" t="s">
        <v>146</v>
      </c>
      <c r="D43" s="251" t="s">
        <v>82</v>
      </c>
      <c r="E43" s="327"/>
    </row>
    <row r="44" spans="1:16384" x14ac:dyDescent="0.2">
      <c r="B44" s="325"/>
      <c r="C44" s="270" t="s">
        <v>130</v>
      </c>
      <c r="D44" s="251" t="s">
        <v>82</v>
      </c>
      <c r="E44" s="327"/>
    </row>
    <row r="45" spans="1:16384" x14ac:dyDescent="0.2">
      <c r="B45" s="325"/>
      <c r="C45" s="270" t="s">
        <v>131</v>
      </c>
      <c r="D45" s="251" t="s">
        <v>82</v>
      </c>
      <c r="E45" s="327"/>
    </row>
    <row r="46" spans="1:16384" x14ac:dyDescent="0.2">
      <c r="B46" s="325"/>
      <c r="C46" s="270" t="s">
        <v>147</v>
      </c>
      <c r="D46" s="251" t="s">
        <v>82</v>
      </c>
      <c r="E46" s="327"/>
    </row>
    <row r="47" spans="1:16384" x14ac:dyDescent="0.2">
      <c r="B47" s="325"/>
      <c r="C47" s="270" t="s">
        <v>148</v>
      </c>
      <c r="D47" s="251" t="s">
        <v>82</v>
      </c>
      <c r="E47" s="327"/>
    </row>
    <row r="48" spans="1:16384" x14ac:dyDescent="0.2">
      <c r="B48" s="325"/>
      <c r="C48" s="270" t="s">
        <v>132</v>
      </c>
      <c r="D48" s="251" t="s">
        <v>82</v>
      </c>
      <c r="E48" s="327"/>
    </row>
    <row r="49" spans="2:5" x14ac:dyDescent="0.2">
      <c r="B49" s="325"/>
      <c r="C49" s="270" t="s">
        <v>149</v>
      </c>
      <c r="D49" s="251" t="s">
        <v>82</v>
      </c>
      <c r="E49" s="327"/>
    </row>
    <row r="50" spans="2:5" x14ac:dyDescent="0.2">
      <c r="B50" s="325"/>
      <c r="C50" s="270" t="s">
        <v>138</v>
      </c>
      <c r="D50" s="251" t="s">
        <v>82</v>
      </c>
      <c r="E50" s="327"/>
    </row>
    <row r="51" spans="2:5" x14ac:dyDescent="0.2">
      <c r="B51" s="325"/>
      <c r="C51" s="270" t="s">
        <v>133</v>
      </c>
      <c r="D51" s="251" t="s">
        <v>82</v>
      </c>
      <c r="E51" s="327"/>
    </row>
    <row r="52" spans="2:5" x14ac:dyDescent="0.2">
      <c r="B52" s="325"/>
      <c r="C52" s="270" t="s">
        <v>134</v>
      </c>
      <c r="D52" s="251" t="s">
        <v>82</v>
      </c>
      <c r="E52" s="327"/>
    </row>
    <row r="53" spans="2:5" x14ac:dyDescent="0.2">
      <c r="B53" s="325"/>
      <c r="C53" s="271" t="s">
        <v>135</v>
      </c>
      <c r="D53" s="252" t="s">
        <v>82</v>
      </c>
      <c r="E53" s="327"/>
    </row>
    <row r="54" spans="2:5" x14ac:dyDescent="0.2">
      <c r="B54" s="328"/>
      <c r="C54" s="329"/>
      <c r="D54" s="329"/>
      <c r="E54" s="330"/>
    </row>
  </sheetData>
  <conditionalFormatting sqref="D24">
    <cfRule type="cellIs" dxfId="31" priority="3" stopIfTrue="1" operator="equal">
      <formula>TRUE</formula>
    </cfRule>
  </conditionalFormatting>
  <conditionalFormatting sqref="I4">
    <cfRule type="cellIs" dxfId="30"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52:D65553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8:D131089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4:D196625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60:D262161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6:D327697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32:D393233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8:D458769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4:D524305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40:D589841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6:D655377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12:D720913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8:D786449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4:D851985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20:D917521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6:D983057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2">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8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4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20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6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92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8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4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300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6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72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8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4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80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6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52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6">
      <formula1>"ibor,Libor"</formula1>
    </dataValidation>
    <dataValidation type="list" allowBlank="1" showInputMessage="1" showErrorMessage="1" sqref="D17">
      <formula1>"Actual/Actual (ISDA),Actual/360,30/360 (Bond Basis),30E/360 (Eurobond Basis),Actual/365 (Fixed),Actual/Actual (ISMA),Actual/Actual (AFB),1/1,30/360 (Italian),Simple"</formula1>
    </dataValidation>
    <dataValidation type="list" allowBlank="1" showInputMessage="1" showErrorMessage="1" sqref="D19:D20">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D43"/>
  <sheetViews>
    <sheetView showGridLines="0" workbookViewId="0"/>
  </sheetViews>
  <sheetFormatPr defaultRowHeight="11.25" outlineLevelCol="1" x14ac:dyDescent="0.2"/>
  <cols>
    <col min="1" max="2" width="2.7109375" style="25" customWidth="1"/>
    <col min="3" max="3" width="10.140625" style="25" bestFit="1" customWidth="1"/>
    <col min="4" max="4" width="19.42578125" style="25" customWidth="1"/>
    <col min="5" max="7" width="19.42578125" style="383" customWidth="1"/>
    <col min="8" max="8" width="19.42578125" style="25" customWidth="1"/>
    <col min="9" max="9" width="34.85546875" style="25" bestFit="1" customWidth="1"/>
    <col min="10" max="10" width="2.42578125" style="25" customWidth="1"/>
    <col min="11" max="11" width="12.5703125" style="25" customWidth="1"/>
    <col min="12" max="12" width="15.7109375" style="25" customWidth="1"/>
    <col min="13" max="13" width="11" style="25" bestFit="1" customWidth="1"/>
    <col min="14" max="14" width="9.140625" style="25" customWidth="1"/>
    <col min="15" max="15" width="13.140625" style="25" customWidth="1"/>
    <col min="16" max="16" width="13.140625" style="383" customWidth="1"/>
    <col min="17" max="17" width="14.140625" style="25" hidden="1" customWidth="1" outlineLevel="1"/>
    <col min="18" max="18" width="14.140625" style="383" hidden="1" customWidth="1" outlineLevel="1"/>
    <col min="19" max="19" width="3" style="25" customWidth="1" collapsed="1"/>
    <col min="20" max="20" width="2.7109375" style="25" customWidth="1"/>
    <col min="21" max="21" width="12.5703125" style="25" bestFit="1" customWidth="1"/>
    <col min="22" max="26" width="9.140625" style="25"/>
    <col min="27" max="28" width="2.7109375" style="25" customWidth="1"/>
    <col min="29" max="16384" width="9.140625" style="25"/>
  </cols>
  <sheetData>
    <row r="1" spans="2:23" s="24" customFormat="1" x14ac:dyDescent="0.2">
      <c r="K1" s="25"/>
      <c r="L1" s="25"/>
      <c r="M1" s="25"/>
      <c r="N1" s="25"/>
      <c r="O1" s="25"/>
      <c r="P1" s="383"/>
      <c r="Q1" s="25"/>
      <c r="R1" s="383"/>
      <c r="S1" s="25"/>
      <c r="T1" s="25"/>
      <c r="U1" s="25"/>
      <c r="V1" s="25"/>
      <c r="W1" s="25"/>
    </row>
    <row r="2" spans="2:23" s="24" customFormat="1" ht="12" x14ac:dyDescent="0.25">
      <c r="B2" s="265"/>
      <c r="C2" s="157"/>
      <c r="D2" s="312"/>
      <c r="E2" s="312"/>
      <c r="F2" s="312"/>
      <c r="G2" s="312"/>
      <c r="H2" s="309"/>
      <c r="I2" s="309"/>
      <c r="J2" s="309"/>
      <c r="K2" s="313"/>
      <c r="L2" s="309"/>
      <c r="M2" s="309"/>
      <c r="N2" s="309"/>
      <c r="O2" s="309"/>
      <c r="P2" s="309"/>
      <c r="Q2" s="309"/>
      <c r="R2" s="309"/>
      <c r="S2" s="310"/>
    </row>
    <row r="3" spans="2:23" s="24" customFormat="1" ht="22.5" customHeight="1" x14ac:dyDescent="0.2">
      <c r="B3" s="195"/>
      <c r="C3" s="27" t="s">
        <v>20</v>
      </c>
      <c r="D3" s="27" t="s">
        <v>174</v>
      </c>
      <c r="E3" s="27" t="s">
        <v>175</v>
      </c>
      <c r="F3" s="27" t="s">
        <v>115</v>
      </c>
      <c r="G3" s="27" t="s">
        <v>176</v>
      </c>
      <c r="H3" s="27" t="s">
        <v>177</v>
      </c>
      <c r="I3" s="27" t="s">
        <v>124</v>
      </c>
      <c r="J3" s="28"/>
      <c r="K3" s="335" t="str">
        <f>_xll.RData(K4:K10,L3:M3,,,,L4)</f>
        <v>Updated at 18:15:08</v>
      </c>
      <c r="L3" s="336" t="s">
        <v>106</v>
      </c>
      <c r="M3" s="336" t="s">
        <v>86</v>
      </c>
      <c r="N3" s="336" t="s">
        <v>105</v>
      </c>
      <c r="O3" s="336" t="s">
        <v>178</v>
      </c>
      <c r="P3" s="336" t="s">
        <v>179</v>
      </c>
      <c r="Q3" s="336" t="s">
        <v>103</v>
      </c>
      <c r="R3" s="336" t="s">
        <v>103</v>
      </c>
      <c r="S3" s="311"/>
    </row>
    <row r="4" spans="2:23" s="24" customFormat="1" x14ac:dyDescent="0.2">
      <c r="B4" s="195"/>
      <c r="C4" s="267" t="s">
        <v>56</v>
      </c>
      <c r="D4" s="33" t="str">
        <f>_xll.qlRelinkableHandleYieldTermStructure(UPPER(Currency)&amp;C4&amp;LCHlinear,,Permanent,Trigger,ObjectOverwrite)</f>
        <v>GBPON_linearLCH#0003</v>
      </c>
      <c r="E4" s="33" t="str">
        <f>_xll.qlRelinkableHandleYieldTermStructure(UPPER(Currency)&amp;C4&amp;LCHcubic,,Permanent,Trigger,ObjectOverwrite)</f>
        <v>GBPON_cubicLCH#0003</v>
      </c>
      <c r="F4" s="33" t="str">
        <f>IFERROR(_xll.qlSonia("Sonia",D4,Permanent,Trigger,ObjectOverwrite),"--")</f>
        <v>Sonia#0009</v>
      </c>
      <c r="G4" s="33" t="str">
        <f>_xll.qlSonia("Sonia"&amp;LCHlinear,D4,Permanent,Trigger,ObjectOverwrite)</f>
        <v>Sonia_linearLCH#0003</v>
      </c>
      <c r="H4" s="34" t="str">
        <f>_xll.qlSonia("Sonia"&amp;LCHcubic,E4,Permanent,Trigger,ObjectOverwrite)</f>
        <v>Sonia_cubicLCH#0003</v>
      </c>
      <c r="I4" s="34" t="str">
        <f>IFERROR(_xll.qlLastFixingQuote("Eonia"&amp;$I$3,F4,Permanent,Trigger,ObjectOverwrite),"--")</f>
        <v>EoniaLastFixing_Quote#0003</v>
      </c>
      <c r="J4" s="26"/>
      <c r="K4" s="410" t="str">
        <f t="shared" ref="K4:K10" si="0">UPPER(Currency)&amp;C4&amp;"FSR="</f>
        <v>GBPONFSR=</v>
      </c>
      <c r="L4" s="411">
        <v>42324</v>
      </c>
      <c r="M4" s="412">
        <v>0.48188000000000003</v>
      </c>
      <c r="N4" s="412" t="b">
        <f>IF(AND(ISNUMBER($M4),$M4&lt;&gt;0%,_xll.ohTrigger(Trigger)+1),TRUE,FALSE)</f>
        <v>1</v>
      </c>
      <c r="O4" s="413" t="b">
        <f>IF($N4,_xll.qlIndexAddFixings($G4,$L4,$M4/100,TRUE,ISERROR($Q4)),NA())</f>
        <v>1</v>
      </c>
      <c r="P4" s="413" t="b">
        <f>IF($N4,_xll.qlIndexAddFixings($H4,$L4,$M4/100,TRUE,ISERROR($Q4)),NA())</f>
        <v>1</v>
      </c>
      <c r="Q4" s="337" t="e">
        <f>_xll.qlIndexFixing($G4,$L4,TRUE,$N4)</f>
        <v>#NUM!</v>
      </c>
      <c r="R4" s="337" t="e">
        <f>_xll.qlIndexFixing($H4,$L4,TRUE,$N4)</f>
        <v>#NUM!</v>
      </c>
      <c r="S4" s="311"/>
    </row>
    <row r="5" spans="2:23" s="24" customFormat="1" x14ac:dyDescent="0.2">
      <c r="B5" s="195"/>
      <c r="C5" s="267" t="s">
        <v>19</v>
      </c>
      <c r="D5" s="33"/>
      <c r="E5" s="33"/>
      <c r="F5" s="33" t="str">
        <f>IFERROR(_xll.qlLibor(PROPER(Currency)&amp;FamilyName&amp;C5,Currency,C5,D5,Permanent,Trigger,ObjectOverwrite),"--")</f>
        <v>GbpLiborSW#0003</v>
      </c>
      <c r="G5" s="33" t="str">
        <f>_xll.qlLibor(PROPER(Currency)&amp;FamilyName&amp;C5&amp;LCHlinear,Currency,C5,D5,Permanent,Trigger,ObjectOverwrite)</f>
        <v>GbpLiborSW_linearLCH#0003</v>
      </c>
      <c r="H5" s="34" t="str">
        <f>_xll.qlLibor(PROPER(Currency)&amp;FamilyName&amp;C5&amp;LCHcubic,Currency,C5,E5,Permanent,Trigger,ObjectOverwrite)</f>
        <v>GbpLiborSW_cubicLCH#0003</v>
      </c>
      <c r="I5" s="34" t="str">
        <f>IFERROR(_xll.qlLastFixingQuote(PROPER(Currency)&amp;FamilyName&amp;C5&amp;$I$3,F5,Permanent,Trigger,ObjectOverwrite),"--")</f>
        <v>GbpLiborSWLastFixing_Quote#0003</v>
      </c>
      <c r="J5" s="26"/>
      <c r="K5" s="149" t="str">
        <f t="shared" si="0"/>
        <v>GBPSWFSR=</v>
      </c>
      <c r="L5" s="150">
        <v>42324</v>
      </c>
      <c r="M5" s="151">
        <v>0.48593999999999998</v>
      </c>
      <c r="N5" s="151" t="b">
        <f>IF(AND(ISNUMBER($M5),$M5&lt;&gt;0%,_xll.ohTrigger(Trigger)+1),TRUE,FALSE)</f>
        <v>1</v>
      </c>
      <c r="O5" s="152" t="b">
        <f>IF($N5,_xll.qlIndexAddFixings($G5,$L5,$M5/100,TRUE,ISERROR($Q5)),NA())</f>
        <v>1</v>
      </c>
      <c r="P5" s="152" t="b">
        <f>IF($N5,_xll.qlIndexAddFixings($H5,$L5,$M5/100,TRUE,ISERROR($Q5)),NA())</f>
        <v>1</v>
      </c>
      <c r="Q5" s="29" t="e">
        <f>_xll.qlIndexFixing($G5,$L5,TRUE,$N5)</f>
        <v>#NUM!</v>
      </c>
      <c r="R5" s="29" t="e">
        <f>_xll.qlIndexFixing($H5,$L5,TRUE,$N5)</f>
        <v>#NUM!</v>
      </c>
      <c r="S5" s="311"/>
    </row>
    <row r="6" spans="2:23" s="24" customFormat="1" x14ac:dyDescent="0.2">
      <c r="B6" s="195"/>
      <c r="C6" s="267" t="s">
        <v>16</v>
      </c>
      <c r="D6" s="33" t="str">
        <f>_xll.qlRelinkableHandleYieldTermStructure(UPPER(Currency)&amp;C6&amp;LCHlinear,,Permanent,Trigger,ObjectOverwrite)</f>
        <v>GBP1M_linearLCH#0003</v>
      </c>
      <c r="E6" s="33" t="str">
        <f>_xll.qlRelinkableHandleYieldTermStructure(UPPER(Currency)&amp;C6&amp;LCHcubic,,Permanent,Trigger,ObjectOverwrite)</f>
        <v>GBP1M_cubicLCH#0003</v>
      </c>
      <c r="F6" s="33" t="str">
        <f>IFERROR(_xll.qlLibor(PROPER(Currency)&amp;FamilyName&amp;C6,Currency,C6,D6,Permanent,Trigger,ObjectOverwrite),"--")</f>
        <v>GbpLibor1M#0003</v>
      </c>
      <c r="G6" s="33" t="str">
        <f>_xll.qlLibor(PROPER(Currency)&amp;FamilyName&amp;C6&amp;LCHlinear,Currency,C6,D6,Permanent,Trigger,ObjectOverwrite)</f>
        <v>GbpLibor1M_linearLCH#0003</v>
      </c>
      <c r="H6" s="34" t="str">
        <f>_xll.qlLibor(PROPER(Currency)&amp;FamilyName&amp;C6&amp;LCHcubic,Currency,C6,E6,Permanent,Trigger,ObjectOverwrite)</f>
        <v>GbpLibor1M_cubicLCH#0003</v>
      </c>
      <c r="I6" s="34" t="str">
        <f>IFERROR(_xll.qlLastFixingQuote(PROPER(Currency)&amp;FamilyName&amp;C6&amp;$I$3,F6,Permanent,Trigger,ObjectOverwrite),"--")</f>
        <v>GbpLibor1MLastFixing_Quote#0003</v>
      </c>
      <c r="J6" s="26"/>
      <c r="K6" s="29" t="str">
        <f>UPPER(Currency)&amp;"LIBOR"&amp;C6&amp;"="</f>
        <v>GBPLIBOR1M=</v>
      </c>
      <c r="L6" s="30">
        <v>42324</v>
      </c>
      <c r="M6" s="31">
        <v>0.50913000000000008</v>
      </c>
      <c r="N6" s="31" t="b">
        <f>IF(AND(ISNUMBER($M6),$M6&lt;&gt;0%,_xll.ohTrigger(Trigger)+1),TRUE,FALSE)</f>
        <v>1</v>
      </c>
      <c r="O6" s="32" t="b">
        <f>IF($N6,_xll.qlIndexAddFixings($G6,$L6,$M6/100,TRUE,ISERROR($Q6)),NA())</f>
        <v>1</v>
      </c>
      <c r="P6" s="32" t="b">
        <f>IF($N6,_xll.qlIndexAddFixings($H6,$L6,$M6/100,TRUE,ISERROR($Q6)),NA())</f>
        <v>1</v>
      </c>
      <c r="Q6" s="29" t="e">
        <f>_xll.qlIndexFixing($G6,$L6,TRUE,$N6)</f>
        <v>#NUM!</v>
      </c>
      <c r="R6" s="29" t="e">
        <f>_xll.qlIndexFixing($H6,$L6,TRUE,$N6)</f>
        <v>#NUM!</v>
      </c>
      <c r="S6" s="311"/>
    </row>
    <row r="7" spans="2:23" s="24" customFormat="1" x14ac:dyDescent="0.2">
      <c r="B7" s="195"/>
      <c r="C7" s="267" t="s">
        <v>15</v>
      </c>
      <c r="D7" s="33"/>
      <c r="E7" s="33"/>
      <c r="F7" s="33" t="str">
        <f>IFERROR(_xll.qlLibor(PROPER(Currency)&amp;FamilyName&amp;C7,Currency,C7,D7,Permanent,Trigger,ObjectOverwrite),"--")</f>
        <v>GbpLibor2M#0003</v>
      </c>
      <c r="G7" s="33" t="str">
        <f>_xll.qlLibor(PROPER(Currency)&amp;FamilyName&amp;C7&amp;LCHlinear,Currency,C7,D7,Permanent,Trigger,ObjectOverwrite)</f>
        <v>GbpLibor2M_linearLCH#0003</v>
      </c>
      <c r="H7" s="34" t="str">
        <f>_xll.qlLibor(PROPER(Currency)&amp;FamilyName&amp;C7&amp;LCHcubic,Currency,C7,E7,Permanent,Trigger,ObjectOverwrite)</f>
        <v>GbpLibor2M_cubicLCH#0003</v>
      </c>
      <c r="I7" s="34" t="str">
        <f>IFERROR(_xll.qlLastFixingQuote(PROPER(Currency)&amp;FamilyName&amp;C7&amp;$I$3,F7,Permanent,Trigger,ObjectOverwrite),"--")</f>
        <v>GbpLibor2MLastFixing_Quote#0003</v>
      </c>
      <c r="J7" s="26"/>
      <c r="K7" s="29" t="str">
        <f>UPPER(Currency)&amp;"LIBOR"&amp;C7&amp;"="</f>
        <v>GBPLIBOR2M=</v>
      </c>
      <c r="L7" s="30">
        <v>42324</v>
      </c>
      <c r="M7" s="31">
        <v>0.53563000000000005</v>
      </c>
      <c r="N7" s="31" t="b">
        <f>IF(AND(ISNUMBER($M7),$M7&lt;&gt;0%,_xll.ohTrigger(Trigger)+1),TRUE,FALSE)</f>
        <v>1</v>
      </c>
      <c r="O7" s="32" t="b">
        <f>IF($N7,_xll.qlIndexAddFixings($G7,$L7,$M7/100,TRUE,ISERROR($Q7)),NA())</f>
        <v>1</v>
      </c>
      <c r="P7" s="32" t="b">
        <f>IF($N7,_xll.qlIndexAddFixings($H7,$L7,$M7/100,TRUE,ISERROR($Q7)),NA())</f>
        <v>1</v>
      </c>
      <c r="Q7" s="29" t="e">
        <f>_xll.qlIndexFixing($G7,$L7,TRUE,$N7)</f>
        <v>#NUM!</v>
      </c>
      <c r="R7" s="29" t="e">
        <f>_xll.qlIndexFixing($H7,$L7,TRUE,$N7)</f>
        <v>#NUM!</v>
      </c>
      <c r="S7" s="311"/>
    </row>
    <row r="8" spans="2:23" s="24" customFormat="1" x14ac:dyDescent="0.2">
      <c r="B8" s="195"/>
      <c r="C8" s="267" t="s">
        <v>14</v>
      </c>
      <c r="D8" s="33" t="str">
        <f>_xll.qlRelinkableHandleYieldTermStructure(UPPER(Currency)&amp;C8&amp;LCHlinear,,Permanent,Trigger,ObjectOverwrite)</f>
        <v>GBP3M_linearLCH#0003</v>
      </c>
      <c r="E8" s="33" t="str">
        <f>_xll.qlRelinkableHandleYieldTermStructure(UPPER(Currency)&amp;C8&amp;LCHcubic,,Permanent,Trigger,ObjectOverwrite)</f>
        <v>GBP3M_cubicLCH#0003</v>
      </c>
      <c r="F8" s="33" t="str">
        <f>IFERROR(_xll.qlLibor(PROPER(Currency)&amp;FamilyName&amp;C8,Currency,C8,D8,Permanent,Trigger,ObjectOverwrite),"--")</f>
        <v>GbpLibor3M#0003</v>
      </c>
      <c r="G8" s="33" t="str">
        <f>_xll.qlLibor(PROPER(Currency)&amp;FamilyName&amp;C8&amp;LCHlinear,Currency,C8,D8,Permanent,Trigger,ObjectOverwrite)</f>
        <v>GbpLibor3M_linearLCH#0003</v>
      </c>
      <c r="H8" s="34" t="str">
        <f>_xll.qlLibor(PROPER(Currency)&amp;FamilyName&amp;C8&amp;LCHcubic,Currency,C8,E8,Permanent,Trigger,ObjectOverwrite)</f>
        <v>GbpLibor3M_cubicLCH#0003</v>
      </c>
      <c r="I8" s="34" t="str">
        <f>IFERROR(_xll.qlLastFixingQuote(PROPER(Currency)&amp;FamilyName&amp;C8&amp;$I$3,F8,Permanent,Trigger,ObjectOverwrite),"--")</f>
        <v>GbpLibor3MLastFixing_Quote#0003</v>
      </c>
      <c r="J8" s="26"/>
      <c r="K8" s="29" t="str">
        <f>UPPER(Currency)&amp;"LIBOR"&amp;C8&amp;"="</f>
        <v>GBPLIBOR3M=</v>
      </c>
      <c r="L8" s="30">
        <v>42324</v>
      </c>
      <c r="M8" s="31">
        <v>0.57313000000000003</v>
      </c>
      <c r="N8" s="31" t="b">
        <f>IF(AND(ISNUMBER($M8),$M8&lt;&gt;0%,_xll.ohTrigger(Trigger)+1),TRUE,FALSE)</f>
        <v>1</v>
      </c>
      <c r="O8" s="32" t="b">
        <f>IF($N8,_xll.qlIndexAddFixings($G8,$L8,$M8/100,TRUE,ISERROR($Q8)),NA())</f>
        <v>1</v>
      </c>
      <c r="P8" s="32" t="b">
        <f>IF($N8,_xll.qlIndexAddFixings($H8,$L8,$M8/100,TRUE,ISERROR($Q8)),NA())</f>
        <v>1</v>
      </c>
      <c r="Q8" s="29" t="e">
        <f>_xll.qlIndexFixing($G8,$L8,TRUE,$N8)</f>
        <v>#NUM!</v>
      </c>
      <c r="R8" s="29" t="e">
        <f>_xll.qlIndexFixing($H8,$L8,TRUE,$N8)</f>
        <v>#NUM!</v>
      </c>
      <c r="S8" s="311"/>
    </row>
    <row r="9" spans="2:23" s="24" customFormat="1" x14ac:dyDescent="0.2">
      <c r="B9" s="195"/>
      <c r="C9" s="267" t="s">
        <v>11</v>
      </c>
      <c r="D9" s="33" t="str">
        <f>_xll.qlRelinkableHandleYieldTermStructure(UPPER(Currency)&amp;C9&amp;LCHlinear,,Permanent,Trigger,ObjectOverwrite)</f>
        <v>GBP6M_linearLCH#0003</v>
      </c>
      <c r="E9" s="33" t="str">
        <f>_xll.qlRelinkableHandleYieldTermStructure(UPPER(Currency)&amp;C9&amp;LCHcubic,,Permanent,Trigger,ObjectOverwrite)</f>
        <v>GBP6M_cubicLCH#0003</v>
      </c>
      <c r="F9" s="33" t="str">
        <f>IFERROR(_xll.qlLibor(PROPER(Currency)&amp;FamilyName&amp;C9,Currency,C9,D9,Permanent,Trigger,ObjectOverwrite),"--")</f>
        <v>GbpLibor6M#0003</v>
      </c>
      <c r="G9" s="33" t="str">
        <f>_xll.qlLibor(PROPER(Currency)&amp;FamilyName&amp;C9&amp;LCHlinear,Currency,C9,D9,Permanent,Trigger,ObjectOverwrite)</f>
        <v>GbpLibor6M_linearLCH#0003</v>
      </c>
      <c r="H9" s="34" t="str">
        <f>_xll.qlLibor(PROPER(Currency)&amp;FamilyName&amp;C9&amp;LCHcubic,Currency,C9,E9,Permanent,Trigger,ObjectOverwrite)</f>
        <v>GbpLibor6M_cubicLCH#0003</v>
      </c>
      <c r="I9" s="34" t="str">
        <f>IFERROR(_xll.qlLastFixingQuote(PROPER(Currency)&amp;FamilyName&amp;C9&amp;$I$3,F9,Permanent,Trigger,ObjectOverwrite),"--")</f>
        <v>GbpLibor6MLastFixing_Quote#0003</v>
      </c>
      <c r="J9" s="26"/>
      <c r="K9" s="29" t="str">
        <f>UPPER(Currency)&amp;"LIBOR"&amp;C9&amp;"="</f>
        <v>GBPLIBOR6M=</v>
      </c>
      <c r="L9" s="30">
        <v>42324</v>
      </c>
      <c r="M9" s="31">
        <v>0.73687999999999998</v>
      </c>
      <c r="N9" s="31" t="b">
        <f>IF(AND(ISNUMBER($M9),$M9&lt;&gt;0%,_xll.ohTrigger(Trigger)+1),TRUE,FALSE)</f>
        <v>1</v>
      </c>
      <c r="O9" s="32" t="b">
        <f>IF($N9,_xll.qlIndexAddFixings($G9,$L9,$M9/100,TRUE,ISERROR($Q9)),NA())</f>
        <v>1</v>
      </c>
      <c r="P9" s="32" t="b">
        <f>IF($N9,_xll.qlIndexAddFixings($H9,$L9,$M9/100,TRUE,ISERROR($Q9)),NA())</f>
        <v>1</v>
      </c>
      <c r="Q9" s="29" t="e">
        <f>_xll.qlIndexFixing($G9,$L9,TRUE,$N9)</f>
        <v>#NUM!</v>
      </c>
      <c r="R9" s="29" t="e">
        <f>_xll.qlIndexFixing($H9,$L9,TRUE,$N9)</f>
        <v>#NUM!</v>
      </c>
      <c r="S9" s="311"/>
    </row>
    <row r="10" spans="2:23" s="24" customFormat="1" x14ac:dyDescent="0.2">
      <c r="B10" s="195"/>
      <c r="C10" s="267" t="s">
        <v>5</v>
      </c>
      <c r="D10" s="33" t="str">
        <f>_xll.qlRelinkableHandleYieldTermStructure(UPPER(Currency)&amp;C10&amp;LCHlinear,,Permanent,Trigger,ObjectOverwrite)</f>
        <v>GBP1Y_linearLCH#0003</v>
      </c>
      <c r="E10" s="33" t="str">
        <f>_xll.qlRelinkableHandleYieldTermStructure(UPPER(Currency)&amp;C10&amp;LCHcubic,,Permanent,Trigger,ObjectOverwrite)</f>
        <v>GBP1Y_cubicLCH#0003</v>
      </c>
      <c r="F10" s="33" t="str">
        <f>IFERROR(_xll.qlLibor(PROPER(Currency)&amp;FamilyName&amp;C10,Currency,C10,D10,Permanent,Trigger,ObjectOverwrite),"--")</f>
        <v>GbpLibor1Y#0003</v>
      </c>
      <c r="G10" s="33" t="str">
        <f>_xll.qlLibor(PROPER(Currency)&amp;FamilyName&amp;C10&amp;LCHlinear,Currency,C10,D10,Permanent,Trigger,ObjectOverwrite)</f>
        <v>GbpLibor1Y_linearLCH#0003</v>
      </c>
      <c r="H10" s="34" t="str">
        <f>_xll.qlLibor(PROPER(Currency)&amp;FamilyName&amp;C10&amp;LCHcubic,Currency,C10,E10,Permanent,Trigger,ObjectOverwrite)</f>
        <v>GbpLibor1Y_cubicLCH#0003</v>
      </c>
      <c r="I10" s="34" t="str">
        <f>IFERROR(_xll.qlLastFixingQuote(PROPER(Currency)&amp;FamilyName&amp;C10&amp;$I$3,F10,Permanent,Trigger,ObjectOverwrite),"--")</f>
        <v>GbpLibor1YLastFixing_Quote#0003</v>
      </c>
      <c r="J10" s="26"/>
      <c r="K10" s="149" t="str">
        <f>UPPER(Currency)&amp;"LIBOR"&amp;C10&amp;"="</f>
        <v>GBPLIBOR1Y=</v>
      </c>
      <c r="L10" s="150">
        <v>42324</v>
      </c>
      <c r="M10" s="151">
        <v>1.03338</v>
      </c>
      <c r="N10" s="151" t="b">
        <f>IF(AND(ISNUMBER($M10),$M10&lt;&gt;0%,_xll.ohTrigger(Trigger)+1),TRUE,FALSE)</f>
        <v>1</v>
      </c>
      <c r="O10" s="152" t="b">
        <f>IF($N10,_xll.qlIndexAddFixings($G10,$L10,$M10/100,TRUE,ISERROR($Q10)),NA())</f>
        <v>1</v>
      </c>
      <c r="P10" s="152" t="b">
        <f>IF($N10,_xll.qlIndexAddFixings($H10,$L10,$M10/100,TRUE,ISERROR($Q10)),NA())</f>
        <v>1</v>
      </c>
      <c r="Q10" s="149" t="e">
        <f>_xll.qlIndexFixing($G10,$L10,TRUE,$N10)</f>
        <v>#NUM!</v>
      </c>
      <c r="R10" s="149" t="e">
        <f>_xll.qlIndexFixing($H10,$L10,TRUE,$N10)</f>
        <v>#NUM!</v>
      </c>
      <c r="S10" s="311"/>
    </row>
    <row r="11" spans="2:23" s="24" customFormat="1" x14ac:dyDescent="0.2">
      <c r="B11" s="195"/>
      <c r="C11" s="338" t="s">
        <v>108</v>
      </c>
      <c r="D11" s="339" t="str">
        <f>_xll.qlRelinkableHandleYieldTermStructure(UPPER(Currency)&amp;C11&amp;LCHlinear,,Permanent,Trigger,ObjectOverwrite)</f>
        <v>GBPSTD_linearLCH#0003</v>
      </c>
      <c r="E11" s="339" t="str">
        <f>_xll.qlRelinkableHandleYieldTermStructure(UPPER(Currency)&amp;C11&amp;LCHcubic,,Permanent,Trigger,ObjectOverwrite)</f>
        <v>GBPSTD_cubicLCH#0003</v>
      </c>
      <c r="F11" s="339"/>
      <c r="G11" s="339"/>
      <c r="H11" s="129"/>
      <c r="I11" s="340"/>
      <c r="J11" s="26"/>
      <c r="K11" s="36"/>
      <c r="L11" s="37"/>
      <c r="M11" s="38"/>
      <c r="N11" s="38"/>
      <c r="O11" s="39"/>
      <c r="P11" s="39"/>
      <c r="Q11" s="154"/>
      <c r="R11" s="154"/>
      <c r="S11" s="311"/>
    </row>
    <row r="12" spans="2:23" s="24" customFormat="1" x14ac:dyDescent="0.2">
      <c r="B12" s="197"/>
      <c r="C12" s="198"/>
      <c r="D12" s="198"/>
      <c r="E12" s="198"/>
      <c r="F12" s="198"/>
      <c r="G12" s="198"/>
      <c r="H12" s="198"/>
      <c r="I12" s="198"/>
      <c r="J12" s="198"/>
      <c r="K12" s="198"/>
      <c r="L12" s="198"/>
      <c r="M12" s="198"/>
      <c r="N12" s="198"/>
      <c r="O12" s="198"/>
      <c r="P12" s="198"/>
      <c r="Q12" s="198"/>
      <c r="R12" s="198"/>
      <c r="S12" s="200"/>
    </row>
    <row r="13" spans="2:23" s="24" customFormat="1" x14ac:dyDescent="0.2">
      <c r="H13" s="25"/>
      <c r="I13" s="25"/>
      <c r="J13" s="25"/>
      <c r="M13" s="25"/>
    </row>
    <row r="14" spans="2:23" x14ac:dyDescent="0.2">
      <c r="H14" s="128" t="s">
        <v>111</v>
      </c>
      <c r="I14" s="129" t="str">
        <f>"START:"&amp;_xll.qlSettingsEvaluationDate(Trigger)&amp; " END:"&amp;_xll.qlSettingsEvaluationDate(Trigger)&amp;" INTERVAL:1D"</f>
        <v>START:42321 END:42321 INTERVAL:1D</v>
      </c>
      <c r="K14" s="366" t="str">
        <f>_xll.RHistory(L15,$I$16&amp;";"&amp;$I$17,$I$14,,"SORT:"&amp;$I$15&amp;" CH:Fd",M14)</f>
        <v>Updated at 17:16:22</v>
      </c>
      <c r="L14" s="366"/>
      <c r="M14" s="385" t="s">
        <v>165</v>
      </c>
      <c r="N14" s="385" t="s">
        <v>86</v>
      </c>
      <c r="O14" s="169" t="s">
        <v>104</v>
      </c>
      <c r="P14" s="387" t="s">
        <v>104</v>
      </c>
    </row>
    <row r="15" spans="2:23" x14ac:dyDescent="0.2">
      <c r="H15" s="128" t="s">
        <v>112</v>
      </c>
      <c r="I15" s="35" t="s">
        <v>113</v>
      </c>
      <c r="K15" s="144" t="s">
        <v>16</v>
      </c>
      <c r="L15" s="144" t="str">
        <f>Currency&amp;K15&amp;"FSR="</f>
        <v>GBP1MFSR=</v>
      </c>
      <c r="M15" s="367">
        <v>42321</v>
      </c>
      <c r="N15" s="144">
        <v>0.51005999999999996</v>
      </c>
      <c r="O15" s="144" t="b">
        <f>_xll.qlIndexAddFixings(PROPER(Currency)&amp;FamilyName&amp;K15,M15,N15/100,TRUE,_xll.ohTrigger(GBPLibor!G4:G10))</f>
        <v>1</v>
      </c>
      <c r="P15" s="386" t="b">
        <f>_xll.qlIndexAddFixings(PROPER(Currency)&amp;FamilyName&amp;K15,M15,N15/100,TRUE,_xll.ohTrigger(GBPLibor!H4:H10))</f>
        <v>1</v>
      </c>
    </row>
    <row r="16" spans="2:23" x14ac:dyDescent="0.2">
      <c r="H16" s="128" t="s">
        <v>114</v>
      </c>
      <c r="I16" s="384" t="s">
        <v>163</v>
      </c>
    </row>
    <row r="17" spans="1:30" x14ac:dyDescent="0.2">
      <c r="H17" s="383"/>
      <c r="I17" s="384" t="s">
        <v>164</v>
      </c>
      <c r="K17" s="366" t="str">
        <f>_xll.RHistory(L18,$I$16&amp;";"&amp;$I$17,$I$14,,"SORT:"&amp;$I$15&amp;" CH:Fd",M17)</f>
        <v>Updated at 17:16:22</v>
      </c>
      <c r="L17" s="366"/>
      <c r="M17" s="385" t="s">
        <v>165</v>
      </c>
      <c r="N17" s="385" t="s">
        <v>86</v>
      </c>
      <c r="O17" s="387" t="s">
        <v>104</v>
      </c>
      <c r="P17" s="387" t="s">
        <v>104</v>
      </c>
    </row>
    <row r="18" spans="1:30" x14ac:dyDescent="0.2">
      <c r="K18" s="386" t="s">
        <v>14</v>
      </c>
      <c r="L18" s="386" t="str">
        <f>Currency&amp;K18&amp;"FSR="</f>
        <v>GBP3MFSR=</v>
      </c>
      <c r="M18" s="367">
        <v>42321</v>
      </c>
      <c r="N18" s="386">
        <v>0.57499999999999996</v>
      </c>
      <c r="O18" s="386" t="b">
        <f>_xll.qlIndexAddFixings(PROPER(Currency)&amp;FamilyName&amp;K18,M18,N18/100,TRUE,_xll.ohTrigger(GBPLibor!G4:G10))</f>
        <v>1</v>
      </c>
      <c r="P18" s="386" t="b">
        <f>_xll.qlIndexAddFixings(PROPER(Currency)&amp;FamilyName&amp;K18,M18,N18/100,TRUE,_xll.ohTrigger(GBPLibor!H4:H10))</f>
        <v>1</v>
      </c>
    </row>
    <row r="19" spans="1:30" x14ac:dyDescent="0.2">
      <c r="K19" s="383"/>
      <c r="L19" s="383"/>
      <c r="M19" s="383"/>
      <c r="N19" s="383"/>
      <c r="O19" s="383"/>
    </row>
    <row r="20" spans="1:30" s="24" customFormat="1" x14ac:dyDescent="0.2">
      <c r="A20" s="25"/>
      <c r="B20" s="25"/>
      <c r="C20" s="25"/>
      <c r="D20" s="25"/>
      <c r="E20" s="383"/>
      <c r="F20" s="383"/>
      <c r="G20" s="383"/>
      <c r="J20" s="25"/>
      <c r="K20" s="366" t="str">
        <f>_xll.RHistory(L21,$I$16&amp;";"&amp;$I$17,$I$14,,"SORT:"&amp;$I$15&amp;" CH:Fd",M20)</f>
        <v>Updated at 17:16:22</v>
      </c>
      <c r="L20" s="366"/>
      <c r="M20" s="385" t="s">
        <v>165</v>
      </c>
      <c r="N20" s="385" t="s">
        <v>86</v>
      </c>
      <c r="O20" s="387" t="s">
        <v>104</v>
      </c>
      <c r="P20" s="387" t="s">
        <v>104</v>
      </c>
      <c r="Q20" s="25"/>
      <c r="R20" s="383"/>
      <c r="S20" s="25"/>
      <c r="T20" s="25"/>
      <c r="U20" s="25"/>
      <c r="V20" s="25"/>
      <c r="W20" s="25"/>
      <c r="X20" s="25"/>
      <c r="Y20" s="25"/>
      <c r="Z20" s="25"/>
      <c r="AA20" s="25"/>
      <c r="AB20" s="25"/>
      <c r="AC20" s="25"/>
      <c r="AD20" s="25"/>
    </row>
    <row r="21" spans="1:30" s="24" customFormat="1" x14ac:dyDescent="0.2">
      <c r="A21" s="25"/>
      <c r="B21" s="25"/>
      <c r="C21" s="25"/>
      <c r="D21" s="25"/>
      <c r="E21" s="383"/>
      <c r="F21" s="383"/>
      <c r="G21" s="383"/>
      <c r="J21" s="25"/>
      <c r="K21" s="386" t="s">
        <v>11</v>
      </c>
      <c r="L21" s="386" t="str">
        <f>Currency&amp;K21&amp;"FSR="</f>
        <v>GBP6MFSR=</v>
      </c>
      <c r="M21" s="367">
        <v>42321</v>
      </c>
      <c r="N21" s="386">
        <v>0.73687999999999998</v>
      </c>
      <c r="O21" s="386" t="b">
        <f>_xll.qlIndexAddFixings(PROPER(Currency)&amp;FamilyName&amp;K21,M21,N21/100,TRUE,_xll.ohTrigger(GBPLibor!G4:G10))</f>
        <v>1</v>
      </c>
      <c r="P21" s="386" t="b">
        <f>_xll.qlIndexAddFixings(PROPER(Currency)&amp;FamilyName&amp;K21,M21,N21/100,TRUE,_xll.ohTrigger(GBPLibor!H4:H10))</f>
        <v>1</v>
      </c>
      <c r="Q21" s="25"/>
      <c r="R21" s="383"/>
      <c r="S21" s="25"/>
      <c r="T21" s="25"/>
      <c r="U21" s="25"/>
      <c r="V21" s="25"/>
      <c r="W21" s="25"/>
      <c r="X21" s="25"/>
      <c r="Y21" s="25"/>
      <c r="Z21" s="25"/>
      <c r="AA21" s="25"/>
      <c r="AB21" s="25"/>
      <c r="AC21" s="25"/>
      <c r="AD21" s="25"/>
    </row>
    <row r="22" spans="1:30" s="24" customFormat="1" x14ac:dyDescent="0.2">
      <c r="A22" s="25"/>
      <c r="B22" s="25"/>
      <c r="C22" s="25"/>
      <c r="D22" s="25"/>
      <c r="E22" s="383"/>
      <c r="F22" s="383"/>
      <c r="G22" s="383"/>
      <c r="H22" s="25"/>
      <c r="I22" s="25"/>
      <c r="J22" s="25"/>
      <c r="K22" s="383"/>
      <c r="L22" s="383"/>
      <c r="M22" s="383"/>
      <c r="N22" s="383"/>
      <c r="O22" s="383"/>
      <c r="P22" s="383"/>
      <c r="Q22" s="25"/>
      <c r="R22" s="383"/>
      <c r="S22" s="25"/>
      <c r="T22" s="25"/>
      <c r="U22" s="25"/>
      <c r="V22" s="25"/>
      <c r="W22" s="25"/>
      <c r="X22" s="25"/>
      <c r="Y22" s="25"/>
      <c r="Z22" s="25"/>
      <c r="AA22" s="25"/>
      <c r="AB22" s="25"/>
      <c r="AC22" s="25"/>
      <c r="AD22" s="25"/>
    </row>
    <row r="23" spans="1:30" s="24" customFormat="1" x14ac:dyDescent="0.2">
      <c r="A23" s="25"/>
      <c r="B23" s="25"/>
      <c r="C23" s="25"/>
      <c r="D23" s="25"/>
      <c r="E23" s="383"/>
      <c r="F23" s="383"/>
      <c r="G23" s="383"/>
      <c r="H23" s="25"/>
      <c r="I23" s="25"/>
      <c r="J23" s="25"/>
      <c r="K23" s="366" t="str">
        <f>_xll.RHistory(L24,$I$16&amp;";"&amp;$I$17,$I$14,,"SORT:"&amp;$I$15&amp;" CH:Fd",M23)</f>
        <v>Updated at 17:16:22</v>
      </c>
      <c r="L23" s="366"/>
      <c r="M23" s="385" t="s">
        <v>165</v>
      </c>
      <c r="N23" s="385" t="s">
        <v>86</v>
      </c>
      <c r="O23" s="387" t="s">
        <v>104</v>
      </c>
      <c r="P23" s="387" t="s">
        <v>104</v>
      </c>
      <c r="Q23" s="25"/>
      <c r="R23" s="383"/>
      <c r="S23" s="25"/>
      <c r="T23" s="25"/>
      <c r="U23" s="25"/>
      <c r="V23" s="25"/>
      <c r="W23" s="25"/>
      <c r="X23" s="25"/>
      <c r="Y23" s="25"/>
      <c r="Z23" s="25"/>
      <c r="AA23" s="25"/>
      <c r="AB23" s="25"/>
      <c r="AC23" s="25"/>
      <c r="AD23" s="25"/>
    </row>
    <row r="24" spans="1:30" s="24" customFormat="1" x14ac:dyDescent="0.2">
      <c r="A24" s="25"/>
      <c r="B24" s="25"/>
      <c r="C24" s="25"/>
      <c r="D24" s="25"/>
      <c r="E24" s="383"/>
      <c r="F24" s="383"/>
      <c r="G24" s="383"/>
      <c r="H24" s="25"/>
      <c r="I24" s="25"/>
      <c r="J24" s="25"/>
      <c r="K24" s="386" t="s">
        <v>5</v>
      </c>
      <c r="L24" s="386" t="str">
        <f>Currency&amp;K24&amp;"FSR="</f>
        <v>GBP1YFSR=</v>
      </c>
      <c r="M24" s="367">
        <v>42321</v>
      </c>
      <c r="N24" s="386">
        <v>1.0383800000000001</v>
      </c>
      <c r="O24" s="386" t="b">
        <f>_xll.qlIndexAddFixings(PROPER(Currency)&amp;FamilyName&amp;K24,M24,N24/100,TRUE,_xll.ohTrigger(GBPLibor!G4:G10))</f>
        <v>1</v>
      </c>
      <c r="P24" s="386" t="b">
        <f>_xll.qlIndexAddFixings(PROPER(Currency)&amp;FamilyName&amp;K24,M24,N24/100,TRUE,_xll.ohTrigger(GBPLibor!H4:H10))</f>
        <v>1</v>
      </c>
      <c r="Q24" s="25"/>
      <c r="R24" s="383"/>
      <c r="S24" s="25"/>
      <c r="T24" s="25"/>
      <c r="U24" s="25"/>
      <c r="V24" s="25"/>
      <c r="W24" s="25"/>
      <c r="X24" s="25"/>
      <c r="Y24" s="25"/>
      <c r="Z24" s="25"/>
      <c r="AA24" s="25"/>
      <c r="AB24" s="25"/>
      <c r="AC24" s="25"/>
      <c r="AD24" s="25"/>
    </row>
    <row r="25" spans="1:30" s="24" customFormat="1" x14ac:dyDescent="0.2">
      <c r="A25" s="25"/>
      <c r="B25" s="25"/>
      <c r="C25" s="25"/>
      <c r="D25" s="25"/>
      <c r="E25" s="383"/>
      <c r="F25" s="383"/>
      <c r="G25" s="383"/>
      <c r="H25" s="25"/>
      <c r="I25" s="25"/>
      <c r="J25" s="25"/>
      <c r="K25" s="383"/>
      <c r="L25" s="383"/>
      <c r="M25" s="383"/>
      <c r="N25" s="383"/>
      <c r="O25" s="383"/>
      <c r="P25" s="383"/>
      <c r="Q25" s="25"/>
      <c r="R25" s="383"/>
      <c r="S25" s="25"/>
      <c r="T25" s="25"/>
      <c r="U25" s="25"/>
      <c r="V25" s="25"/>
      <c r="W25" s="25"/>
      <c r="X25" s="25"/>
      <c r="Y25" s="25"/>
      <c r="Z25" s="25"/>
      <c r="AA25" s="25"/>
      <c r="AB25" s="25"/>
      <c r="AC25" s="25"/>
      <c r="AD25" s="25"/>
    </row>
    <row r="26" spans="1:30" s="24" customFormat="1" x14ac:dyDescent="0.2">
      <c r="A26" s="25"/>
      <c r="B26" s="25"/>
      <c r="C26" s="25"/>
      <c r="D26" s="25"/>
      <c r="E26" s="383"/>
      <c r="F26" s="383"/>
      <c r="G26" s="383"/>
      <c r="H26" s="25"/>
      <c r="I26" s="25"/>
      <c r="J26" s="25"/>
      <c r="K26" s="383"/>
      <c r="L26" s="383"/>
      <c r="M26" s="383"/>
      <c r="N26" s="383"/>
      <c r="O26" s="383"/>
      <c r="P26" s="383"/>
      <c r="Q26" s="25"/>
      <c r="R26" s="383"/>
      <c r="S26" s="25"/>
      <c r="T26" s="25"/>
      <c r="U26" s="25"/>
      <c r="V26" s="25"/>
      <c r="W26" s="25"/>
      <c r="X26" s="25"/>
      <c r="Y26" s="25"/>
      <c r="Z26" s="25"/>
      <c r="AA26" s="25"/>
      <c r="AB26" s="25"/>
      <c r="AC26" s="25"/>
      <c r="AD26" s="25"/>
    </row>
    <row r="27" spans="1:30" s="24" customFormat="1" x14ac:dyDescent="0.2">
      <c r="A27" s="25"/>
      <c r="B27" s="25"/>
      <c r="C27" s="25"/>
      <c r="D27" s="25"/>
      <c r="E27" s="383"/>
      <c r="F27" s="383"/>
      <c r="G27" s="383"/>
      <c r="H27" s="25"/>
      <c r="I27" s="25"/>
      <c r="J27" s="25"/>
      <c r="K27" s="383"/>
      <c r="L27" s="383"/>
      <c r="M27" s="383"/>
      <c r="N27" s="383"/>
      <c r="O27" s="383"/>
      <c r="P27" s="383"/>
      <c r="Q27" s="25"/>
      <c r="R27" s="383"/>
      <c r="S27" s="25"/>
      <c r="T27" s="25"/>
      <c r="U27" s="25"/>
      <c r="V27" s="25"/>
      <c r="W27" s="25"/>
      <c r="X27" s="25"/>
      <c r="Y27" s="25"/>
      <c r="Z27" s="25"/>
      <c r="AA27" s="25"/>
      <c r="AB27" s="25"/>
      <c r="AC27" s="25"/>
      <c r="AD27" s="25"/>
    </row>
    <row r="28" spans="1:30" s="24" customFormat="1" x14ac:dyDescent="0.2">
      <c r="A28" s="25"/>
      <c r="B28" s="25"/>
      <c r="C28" s="25"/>
      <c r="D28" s="25"/>
      <c r="E28" s="383"/>
      <c r="F28" s="383"/>
      <c r="G28" s="383"/>
      <c r="H28" s="25"/>
      <c r="I28" s="25"/>
      <c r="J28" s="25"/>
      <c r="K28" s="383"/>
      <c r="L28" s="383"/>
      <c r="M28" s="383"/>
      <c r="N28" s="383"/>
      <c r="O28" s="383"/>
      <c r="P28" s="383"/>
      <c r="Q28" s="25"/>
      <c r="R28" s="383"/>
      <c r="S28" s="25"/>
      <c r="T28" s="25"/>
      <c r="U28" s="25"/>
      <c r="V28" s="25"/>
      <c r="W28" s="25"/>
      <c r="X28" s="25"/>
      <c r="Y28" s="25"/>
      <c r="Z28" s="25"/>
      <c r="AA28" s="25"/>
      <c r="AB28" s="25"/>
      <c r="AC28" s="25"/>
      <c r="AD28" s="25"/>
    </row>
    <row r="29" spans="1:30" s="24" customFormat="1" x14ac:dyDescent="0.2">
      <c r="A29" s="25"/>
      <c r="B29" s="25"/>
      <c r="C29" s="25"/>
      <c r="D29" s="25"/>
      <c r="E29" s="383"/>
      <c r="F29" s="383"/>
      <c r="G29" s="383"/>
      <c r="H29" s="25"/>
      <c r="I29" s="25"/>
      <c r="J29" s="25"/>
      <c r="K29" s="383"/>
      <c r="L29" s="383"/>
      <c r="M29" s="383"/>
      <c r="N29" s="383"/>
      <c r="O29" s="383"/>
      <c r="P29" s="383"/>
      <c r="Q29" s="25"/>
      <c r="R29" s="383"/>
      <c r="S29" s="25"/>
      <c r="T29" s="25"/>
      <c r="U29" s="25"/>
      <c r="V29" s="25"/>
      <c r="W29" s="25"/>
      <c r="X29" s="25"/>
      <c r="Y29" s="25"/>
      <c r="Z29" s="25"/>
      <c r="AA29" s="25"/>
      <c r="AB29" s="25"/>
      <c r="AC29" s="25"/>
      <c r="AD29" s="25"/>
    </row>
    <row r="30" spans="1:30" s="24" customFormat="1" x14ac:dyDescent="0.2">
      <c r="A30" s="25"/>
      <c r="B30" s="25"/>
      <c r="C30" s="25"/>
      <c r="D30" s="25"/>
      <c r="E30" s="383"/>
      <c r="F30" s="383"/>
      <c r="G30" s="383"/>
      <c r="H30" s="25"/>
      <c r="I30" s="25"/>
      <c r="J30" s="25"/>
      <c r="K30" s="383"/>
      <c r="L30" s="383"/>
      <c r="M30" s="383"/>
      <c r="N30" s="383"/>
      <c r="O30" s="383"/>
      <c r="P30" s="383"/>
      <c r="Q30" s="25"/>
      <c r="R30" s="383"/>
      <c r="S30" s="25"/>
      <c r="T30" s="25"/>
      <c r="U30" s="25"/>
      <c r="V30" s="25"/>
      <c r="W30" s="25"/>
      <c r="X30" s="25"/>
      <c r="Y30" s="25"/>
      <c r="Z30" s="25"/>
      <c r="AA30" s="25"/>
      <c r="AB30" s="25"/>
      <c r="AC30" s="25"/>
      <c r="AD30" s="25"/>
    </row>
    <row r="31" spans="1:30" s="24" customFormat="1" x14ac:dyDescent="0.2">
      <c r="A31" s="25"/>
      <c r="B31" s="25"/>
      <c r="C31" s="25"/>
      <c r="D31" s="25"/>
      <c r="E31" s="383"/>
      <c r="F31" s="383"/>
      <c r="G31" s="383"/>
      <c r="H31" s="25"/>
      <c r="I31" s="25"/>
      <c r="J31" s="25"/>
      <c r="K31" s="383"/>
      <c r="L31" s="383"/>
      <c r="M31" s="383"/>
      <c r="N31" s="383"/>
      <c r="O31" s="383"/>
      <c r="P31" s="383"/>
      <c r="Q31" s="25"/>
      <c r="R31" s="383"/>
      <c r="S31" s="25"/>
      <c r="T31" s="25"/>
      <c r="U31" s="25"/>
      <c r="V31" s="25"/>
      <c r="W31" s="25"/>
      <c r="X31" s="25"/>
      <c r="Y31" s="25"/>
      <c r="Z31" s="25"/>
      <c r="AA31" s="25"/>
      <c r="AB31" s="25"/>
      <c r="AC31" s="25"/>
      <c r="AD31" s="25"/>
    </row>
    <row r="32" spans="1:30" s="24" customFormat="1" x14ac:dyDescent="0.2">
      <c r="A32" s="25"/>
      <c r="B32" s="25"/>
      <c r="C32" s="25"/>
      <c r="D32" s="25"/>
      <c r="E32" s="383"/>
      <c r="F32" s="383"/>
      <c r="G32" s="383"/>
      <c r="H32" s="25"/>
      <c r="I32" s="25"/>
      <c r="J32" s="25"/>
      <c r="K32" s="383"/>
      <c r="L32" s="383"/>
      <c r="M32" s="383"/>
      <c r="N32" s="383"/>
      <c r="O32" s="383"/>
      <c r="P32" s="383"/>
      <c r="Q32" s="25"/>
      <c r="R32" s="383"/>
      <c r="S32" s="25"/>
      <c r="T32" s="25"/>
      <c r="U32" s="25"/>
      <c r="V32" s="25"/>
      <c r="W32" s="25"/>
      <c r="X32" s="25"/>
      <c r="Y32" s="25"/>
      <c r="Z32" s="25"/>
      <c r="AA32" s="25"/>
      <c r="AB32" s="25"/>
      <c r="AC32" s="25"/>
      <c r="AD32" s="25"/>
    </row>
    <row r="33" spans="1:30" s="24" customFormat="1" x14ac:dyDescent="0.2">
      <c r="A33" s="25"/>
      <c r="B33" s="25"/>
      <c r="C33" s="25"/>
      <c r="D33" s="25"/>
      <c r="E33" s="383"/>
      <c r="F33" s="383"/>
      <c r="G33" s="383"/>
      <c r="H33" s="25"/>
      <c r="I33" s="25"/>
      <c r="J33" s="25"/>
      <c r="K33" s="383"/>
      <c r="L33" s="383"/>
      <c r="M33" s="383"/>
      <c r="N33" s="383"/>
      <c r="O33" s="383"/>
      <c r="P33" s="383"/>
      <c r="Q33" s="25"/>
      <c r="R33" s="383"/>
      <c r="S33" s="25"/>
      <c r="T33" s="25"/>
      <c r="U33" s="25"/>
      <c r="V33" s="25"/>
      <c r="W33" s="25"/>
      <c r="X33" s="25"/>
      <c r="Y33" s="25"/>
      <c r="Z33" s="25"/>
      <c r="AA33" s="25"/>
      <c r="AB33" s="25"/>
      <c r="AC33" s="25"/>
      <c r="AD33" s="25"/>
    </row>
    <row r="34" spans="1:30" s="24" customFormat="1" x14ac:dyDescent="0.2">
      <c r="A34" s="25"/>
      <c r="B34" s="25"/>
      <c r="C34" s="25"/>
      <c r="D34" s="25"/>
      <c r="E34" s="383"/>
      <c r="F34" s="383"/>
      <c r="G34" s="383"/>
      <c r="H34" s="25"/>
      <c r="I34" s="25"/>
      <c r="J34" s="25"/>
      <c r="K34" s="383"/>
      <c r="L34" s="383"/>
      <c r="M34" s="383"/>
      <c r="N34" s="383"/>
      <c r="O34" s="383"/>
      <c r="P34" s="383"/>
      <c r="Q34" s="25"/>
      <c r="R34" s="383"/>
      <c r="S34" s="25"/>
      <c r="T34" s="25"/>
      <c r="U34" s="25"/>
      <c r="V34" s="25"/>
      <c r="W34" s="25"/>
      <c r="X34" s="25"/>
      <c r="Y34" s="25"/>
      <c r="Z34" s="25"/>
      <c r="AA34" s="25"/>
      <c r="AB34" s="25"/>
      <c r="AC34" s="25"/>
      <c r="AD34" s="25"/>
    </row>
    <row r="35" spans="1:30" s="24" customFormat="1" x14ac:dyDescent="0.2">
      <c r="A35" s="25"/>
      <c r="B35" s="25"/>
      <c r="C35" s="25"/>
      <c r="D35" s="25"/>
      <c r="E35" s="383"/>
      <c r="F35" s="383"/>
      <c r="G35" s="383"/>
      <c r="H35" s="25"/>
      <c r="I35" s="25"/>
      <c r="J35" s="25"/>
      <c r="K35" s="383"/>
      <c r="L35" s="383"/>
      <c r="M35" s="383"/>
      <c r="N35" s="383"/>
      <c r="O35" s="383"/>
      <c r="P35" s="383"/>
      <c r="Q35" s="25"/>
      <c r="R35" s="383"/>
      <c r="S35" s="25"/>
      <c r="T35" s="25"/>
      <c r="U35" s="25"/>
      <c r="V35" s="25"/>
      <c r="W35" s="25"/>
      <c r="X35" s="25"/>
      <c r="Y35" s="25"/>
      <c r="Z35" s="25"/>
      <c r="AA35" s="25"/>
      <c r="AB35" s="25"/>
      <c r="AC35" s="25"/>
      <c r="AD35" s="25"/>
    </row>
    <row r="36" spans="1:30" x14ac:dyDescent="0.2">
      <c r="K36" s="383"/>
      <c r="L36" s="383"/>
      <c r="M36" s="383"/>
      <c r="N36" s="383"/>
      <c r="O36" s="383"/>
    </row>
    <row r="37" spans="1:30" x14ac:dyDescent="0.2">
      <c r="K37" s="383"/>
      <c r="L37" s="383"/>
      <c r="M37" s="383"/>
      <c r="N37" s="383"/>
      <c r="O37" s="383"/>
    </row>
    <row r="38" spans="1:30" x14ac:dyDescent="0.2">
      <c r="K38" s="383"/>
      <c r="L38" s="383"/>
      <c r="M38" s="383"/>
      <c r="N38" s="383"/>
      <c r="O38" s="383"/>
    </row>
    <row r="39" spans="1:30" x14ac:dyDescent="0.2">
      <c r="K39" s="383"/>
      <c r="L39" s="383"/>
      <c r="M39" s="383"/>
      <c r="N39" s="383"/>
      <c r="O39" s="383"/>
    </row>
    <row r="40" spans="1:30" x14ac:dyDescent="0.2">
      <c r="K40" s="383"/>
      <c r="L40" s="383"/>
      <c r="M40" s="383"/>
      <c r="N40" s="383"/>
      <c r="O40" s="383"/>
    </row>
    <row r="41" spans="1:30" x14ac:dyDescent="0.2">
      <c r="K41" s="383"/>
      <c r="L41" s="383"/>
      <c r="M41" s="383"/>
      <c r="N41" s="383"/>
      <c r="O41" s="383"/>
    </row>
    <row r="42" spans="1:30" x14ac:dyDescent="0.2">
      <c r="K42" s="383"/>
      <c r="L42" s="383"/>
      <c r="M42" s="383"/>
      <c r="N42" s="383"/>
      <c r="O42" s="383"/>
    </row>
    <row r="43" spans="1:30" x14ac:dyDescent="0.2">
      <c r="K43" s="383"/>
      <c r="L43" s="383"/>
      <c r="M43" s="383"/>
      <c r="N43" s="383"/>
      <c r="O43" s="383"/>
    </row>
  </sheetData>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T12"/>
  <sheetViews>
    <sheetView topLeftCell="I1" workbookViewId="0">
      <selection activeCell="S2" sqref="S2"/>
    </sheetView>
  </sheetViews>
  <sheetFormatPr defaultColWidth="25.42578125" defaultRowHeight="11.25" customHeight="1" outlineLevelCol="1" x14ac:dyDescent="0.2"/>
  <cols>
    <col min="1" max="1" width="3.140625" style="2" hidden="1" customWidth="1" outlineLevel="1"/>
    <col min="2" max="2" width="6" style="2" hidden="1" customWidth="1" outlineLevel="1"/>
    <col min="3" max="3" width="3.140625" style="2" hidden="1" customWidth="1" outlineLevel="1"/>
    <col min="4" max="4" width="2" style="2" hidden="1" customWidth="1" outlineLevel="1"/>
    <col min="5" max="5" width="21.42578125" style="2" hidden="1" customWidth="1" outlineLevel="1"/>
    <col min="6" max="6" width="20.140625" style="2" hidden="1" customWidth="1" outlineLevel="1"/>
    <col min="7" max="7" width="25.42578125" style="2" hidden="1" customWidth="1" outlineLevel="1"/>
    <col min="8" max="8" width="2.7109375" style="2" hidden="1" customWidth="1" outlineLevel="1"/>
    <col min="9" max="9" width="2.5703125" style="2" customWidth="1" collapsed="1"/>
    <col min="10" max="10" width="2.7109375" style="2" customWidth="1"/>
    <col min="11" max="11" width="4.28515625" style="2" customWidth="1"/>
    <col min="12" max="13" width="14.85546875" style="2" customWidth="1"/>
    <col min="14" max="14" width="10.7109375" style="2" customWidth="1"/>
    <col min="15" max="15" width="2.7109375" style="2" customWidth="1"/>
    <col min="16" max="16" width="10.7109375" style="2" customWidth="1"/>
    <col min="17" max="17" width="2.7109375" style="2" customWidth="1"/>
    <col min="18" max="19" width="10.7109375" style="2" customWidth="1"/>
    <col min="20" max="20" width="2.7109375" style="2" customWidth="1"/>
    <col min="21" max="21" width="5.7109375" style="2" customWidth="1"/>
    <col min="22" max="22" width="9.42578125" style="2" bestFit="1" customWidth="1"/>
    <col min="23" max="23" width="15" style="2" bestFit="1" customWidth="1"/>
    <col min="24" max="24" width="9.85546875" style="2" bestFit="1" customWidth="1"/>
    <col min="25" max="26" width="8.7109375" style="2" bestFit="1" customWidth="1"/>
    <col min="27" max="16384" width="25.42578125" style="2"/>
  </cols>
  <sheetData>
    <row r="1" spans="1:20" ht="11.25" customHeight="1" x14ac:dyDescent="0.2">
      <c r="A1" s="19"/>
      <c r="B1" s="19"/>
      <c r="C1" s="19"/>
      <c r="D1" s="69"/>
      <c r="E1" s="69"/>
      <c r="F1" s="69"/>
      <c r="G1" s="69"/>
      <c r="H1" s="70"/>
      <c r="J1" s="265" t="s">
        <v>129</v>
      </c>
      <c r="K1" s="157"/>
      <c r="L1" s="157"/>
      <c r="M1" s="157"/>
      <c r="N1" s="157"/>
      <c r="O1" s="157"/>
      <c r="P1" s="157"/>
      <c r="Q1" s="157"/>
      <c r="R1" s="157"/>
      <c r="S1" s="157"/>
      <c r="T1" s="194"/>
    </row>
    <row r="2" spans="1:20" ht="11.25" customHeight="1" x14ac:dyDescent="0.2">
      <c r="A2" s="71"/>
      <c r="B2" s="40"/>
      <c r="C2" s="40"/>
      <c r="D2" s="40"/>
      <c r="E2" s="40"/>
      <c r="F2" s="40"/>
      <c r="G2" s="40"/>
      <c r="H2" s="72"/>
      <c r="J2" s="195"/>
      <c r="K2" s="153"/>
      <c r="L2" s="253"/>
      <c r="M2" s="240">
        <f>VLOOKUP(J1,AreaTable,2,FALSE)</f>
        <v>0</v>
      </c>
      <c r="N2" s="156"/>
      <c r="O2" s="156"/>
      <c r="P2" s="156"/>
      <c r="Q2" s="156"/>
      <c r="R2" s="156"/>
      <c r="S2" s="175">
        <f>_xll.ohTrigger(S5:S11)</f>
        <v>8</v>
      </c>
      <c r="T2" s="196"/>
    </row>
    <row r="3" spans="1:20" ht="11.25" customHeight="1" x14ac:dyDescent="0.2">
      <c r="A3" s="73"/>
      <c r="B3" s="74"/>
      <c r="C3" s="74"/>
      <c r="D3" s="40"/>
      <c r="E3" s="40"/>
      <c r="F3" s="40"/>
      <c r="G3" s="40"/>
      <c r="H3" s="72"/>
      <c r="J3" s="158"/>
      <c r="K3" s="156"/>
      <c r="L3" s="153"/>
      <c r="M3" s="153"/>
      <c r="N3" s="153"/>
      <c r="O3" s="156"/>
      <c r="P3" s="156"/>
      <c r="Q3" s="156"/>
      <c r="R3" s="153"/>
      <c r="S3" s="189"/>
      <c r="T3" s="159"/>
    </row>
    <row r="4" spans="1:20" ht="21" customHeight="1" x14ac:dyDescent="0.2">
      <c r="A4" s="55"/>
      <c r="B4" s="274" t="s">
        <v>20</v>
      </c>
      <c r="C4" s="191"/>
      <c r="D4" s="193"/>
      <c r="E4" s="191" t="s">
        <v>117</v>
      </c>
      <c r="F4" s="171" t="s">
        <v>127</v>
      </c>
      <c r="G4" s="171" t="str">
        <f>_xll.ohRangeRetrieveError(F4)</f>
        <v/>
      </c>
      <c r="H4" s="72"/>
      <c r="J4" s="158"/>
      <c r="K4" s="169"/>
      <c r="L4" s="172" t="s">
        <v>110</v>
      </c>
      <c r="M4" s="173"/>
      <c r="N4" s="191"/>
      <c r="O4" s="156"/>
      <c r="P4" s="163" t="s">
        <v>90</v>
      </c>
      <c r="Q4" s="156"/>
      <c r="R4" s="164" t="s">
        <v>89</v>
      </c>
      <c r="S4" s="165" t="s">
        <v>88</v>
      </c>
      <c r="T4" s="159"/>
    </row>
    <row r="5" spans="1:20" ht="11.25" customHeight="1" x14ac:dyDescent="0.2">
      <c r="A5" s="55"/>
      <c r="B5" s="56" t="str">
        <f>K5</f>
        <v>ON</v>
      </c>
      <c r="C5" s="57"/>
      <c r="D5" s="58" t="s">
        <v>139</v>
      </c>
      <c r="E5" s="59" t="str">
        <f t="shared" ref="E5:E11" si="0">Currency&amp;B5&amp;$D5&amp;QuoteSuffix</f>
        <v>GBPOND_LCHQuote</v>
      </c>
      <c r="F5" s="59" t="str">
        <f>_xll.qlSimpleQuote(E5,,RateTickValue,Permanent,Trigger,ObjectOverwrite)</f>
        <v>GBPOND_LCHQuote#0003</v>
      </c>
      <c r="G5" s="60" t="str">
        <f>_xll.ohRangeRetrieveError(F5)</f>
        <v/>
      </c>
      <c r="H5" s="72"/>
      <c r="J5" s="158"/>
      <c r="K5" s="75" t="s">
        <v>56</v>
      </c>
      <c r="L5" s="76"/>
      <c r="M5" s="246" t="str">
        <f>GBPLibor!K4</f>
        <v>GBPONFSR=</v>
      </c>
      <c r="N5" s="341">
        <f>GBPLibor!M4</f>
        <v>0.48188000000000003</v>
      </c>
      <c r="O5" s="244"/>
      <c r="P5" s="214">
        <v>0.48188000000000003</v>
      </c>
      <c r="Q5" s="216"/>
      <c r="R5" s="214">
        <f t="array" ref="R5:R11">QuoteLive</f>
        <v>0.48188000000000003</v>
      </c>
      <c r="S5" s="180" t="e">
        <f>_xll.qlSimpleQuoteSetValue(F5,R5/100,Trigger)</f>
        <v>#N/A</v>
      </c>
      <c r="T5" s="159"/>
    </row>
    <row r="6" spans="1:20" ht="11.25" customHeight="1" x14ac:dyDescent="0.2">
      <c r="A6" s="55"/>
      <c r="B6" s="61" t="str">
        <f t="shared" ref="B6:B11" si="1">K6</f>
        <v>SW</v>
      </c>
      <c r="C6" s="62"/>
      <c r="D6" s="63" t="s">
        <v>139</v>
      </c>
      <c r="E6" s="52" t="str">
        <f t="shared" si="0"/>
        <v>GBPSWD_LCHQuote</v>
      </c>
      <c r="F6" s="52" t="str">
        <f>_xll.qlSimpleQuote(E6,,RateTickValue,Permanent,Trigger,ObjectOverwrite)</f>
        <v>GBPSWD_LCHQuote#0003</v>
      </c>
      <c r="G6" s="64" t="str">
        <f>_xll.ohRangeRetrieveError(F6)</f>
        <v/>
      </c>
      <c r="H6" s="72"/>
      <c r="J6" s="158"/>
      <c r="K6" s="77" t="s">
        <v>19</v>
      </c>
      <c r="L6" s="246"/>
      <c r="M6" s="246" t="str">
        <f>GBPLibor!K5</f>
        <v>GBPSWFSR=</v>
      </c>
      <c r="N6" s="342">
        <f>GBPLibor!M5</f>
        <v>0.48593999999999998</v>
      </c>
      <c r="O6" s="244"/>
      <c r="P6" s="213">
        <v>0.48593999999999998</v>
      </c>
      <c r="Q6" s="216"/>
      <c r="R6" s="213">
        <v>0.48593999999999998</v>
      </c>
      <c r="S6" s="181" t="e">
        <f>_xll.qlSimpleQuoteSetValue(F6,R6/100,Trigger)</f>
        <v>#N/A</v>
      </c>
      <c r="T6" s="159"/>
    </row>
    <row r="7" spans="1:20" ht="11.25" customHeight="1" x14ac:dyDescent="0.2">
      <c r="A7" s="55"/>
      <c r="B7" s="61" t="str">
        <f t="shared" si="1"/>
        <v>1M</v>
      </c>
      <c r="C7" s="62"/>
      <c r="D7" s="63" t="s">
        <v>139</v>
      </c>
      <c r="E7" s="52" t="str">
        <f t="shared" si="0"/>
        <v>GBP1MD_LCHQuote</v>
      </c>
      <c r="F7" s="52" t="str">
        <f>_xll.qlSimpleQuote(E7,,RateTickValue,Permanent,Trigger,ObjectOverwrite)</f>
        <v>GBP1MD_LCHQuote#0003</v>
      </c>
      <c r="G7" s="64" t="str">
        <f>_xll.ohRangeRetrieveError(F7)</f>
        <v/>
      </c>
      <c r="H7" s="127"/>
      <c r="J7" s="158"/>
      <c r="K7" s="77" t="s">
        <v>16</v>
      </c>
      <c r="L7" s="246"/>
      <c r="M7" s="246" t="str">
        <f>GBPLibor!K6</f>
        <v>GBPLIBOR1M=</v>
      </c>
      <c r="N7" s="342">
        <f>GBPLibor!M6</f>
        <v>0.50913000000000008</v>
      </c>
      <c r="O7" s="244"/>
      <c r="P7" s="213">
        <v>0.51005999999999996</v>
      </c>
      <c r="Q7" s="216"/>
      <c r="R7" s="213">
        <v>0.50913000000000008</v>
      </c>
      <c r="S7" s="181" t="e">
        <f>_xll.qlSimpleQuoteSetValue(F7,R7/100,Trigger)</f>
        <v>#N/A</v>
      </c>
      <c r="T7" s="159"/>
    </row>
    <row r="8" spans="1:20" ht="11.25" customHeight="1" x14ac:dyDescent="0.2">
      <c r="A8" s="55"/>
      <c r="B8" s="61" t="str">
        <f t="shared" si="1"/>
        <v>2M</v>
      </c>
      <c r="C8" s="62"/>
      <c r="D8" s="63" t="s">
        <v>139</v>
      </c>
      <c r="E8" s="52" t="str">
        <f t="shared" si="0"/>
        <v>GBP2MD_LCHQuote</v>
      </c>
      <c r="F8" s="52" t="str">
        <f>_xll.qlSimpleQuote(E8,,RateTickValue,Permanent,Trigger,ObjectOverwrite)</f>
        <v>GBP2MD_LCHQuote#0003</v>
      </c>
      <c r="G8" s="64" t="str">
        <f>_xll.ohRangeRetrieveError(F8)</f>
        <v/>
      </c>
      <c r="H8" s="127"/>
      <c r="J8" s="158"/>
      <c r="K8" s="77" t="s">
        <v>15</v>
      </c>
      <c r="L8" s="246"/>
      <c r="M8" s="246" t="str">
        <f>GBPLibor!K7</f>
        <v>GBPLIBOR2M=</v>
      </c>
      <c r="N8" s="342">
        <f>GBPLibor!M7</f>
        <v>0.53563000000000005</v>
      </c>
      <c r="O8" s="244"/>
      <c r="P8" s="213">
        <v>0.53688000000000002</v>
      </c>
      <c r="Q8" s="216"/>
      <c r="R8" s="213">
        <v>0.53563000000000005</v>
      </c>
      <c r="S8" s="181" t="e">
        <f>_xll.qlSimpleQuoteSetValue(F8,R8/100,Trigger)</f>
        <v>#N/A</v>
      </c>
      <c r="T8" s="159"/>
    </row>
    <row r="9" spans="1:20" ht="11.25" customHeight="1" x14ac:dyDescent="0.2">
      <c r="A9" s="55"/>
      <c r="B9" s="61" t="str">
        <f t="shared" si="1"/>
        <v>3M</v>
      </c>
      <c r="C9" s="62"/>
      <c r="D9" s="63" t="s">
        <v>139</v>
      </c>
      <c r="E9" s="52" t="str">
        <f t="shared" si="0"/>
        <v>GBP3MD_LCHQuote</v>
      </c>
      <c r="F9" s="52" t="str">
        <f>_xll.qlSimpleQuote(E9,,RateTickValue,Permanent,Trigger,ObjectOverwrite)</f>
        <v>GBP3MD_LCHQuote#0003</v>
      </c>
      <c r="G9" s="64" t="str">
        <f>_xll.ohRangeRetrieveError(F9)</f>
        <v/>
      </c>
      <c r="H9" s="127"/>
      <c r="J9" s="158"/>
      <c r="K9" s="77" t="s">
        <v>14</v>
      </c>
      <c r="L9" s="246"/>
      <c r="M9" s="246" t="str">
        <f>GBPLibor!K8</f>
        <v>GBPLIBOR3M=</v>
      </c>
      <c r="N9" s="342">
        <f>GBPLibor!M8</f>
        <v>0.57313000000000003</v>
      </c>
      <c r="O9" s="244"/>
      <c r="P9" s="213">
        <v>0.57499999999999996</v>
      </c>
      <c r="Q9" s="216"/>
      <c r="R9" s="213">
        <v>0.57313000000000003</v>
      </c>
      <c r="S9" s="181" t="e">
        <f>_xll.qlSimpleQuoteSetValue(F9,R9/100,Trigger)</f>
        <v>#N/A</v>
      </c>
      <c r="T9" s="159"/>
    </row>
    <row r="10" spans="1:20" ht="11.25" customHeight="1" x14ac:dyDescent="0.2">
      <c r="A10" s="55"/>
      <c r="B10" s="61" t="str">
        <f t="shared" si="1"/>
        <v>6M</v>
      </c>
      <c r="C10" s="62"/>
      <c r="D10" s="63" t="s">
        <v>139</v>
      </c>
      <c r="E10" s="52" t="str">
        <f t="shared" si="0"/>
        <v>GBP6MD_LCHQuote</v>
      </c>
      <c r="F10" s="52" t="str">
        <f>_xll.qlSimpleQuote(E10,,RateTickValue,Permanent,Trigger,ObjectOverwrite)</f>
        <v>GBP6MD_LCHQuote#0003</v>
      </c>
      <c r="G10" s="64" t="str">
        <f>_xll.ohRangeRetrieveError(F10)</f>
        <v/>
      </c>
      <c r="H10" s="127"/>
      <c r="J10" s="158"/>
      <c r="K10" s="77" t="s">
        <v>11</v>
      </c>
      <c r="L10" s="246"/>
      <c r="M10" s="246" t="str">
        <f>GBPLibor!K9</f>
        <v>GBPLIBOR6M=</v>
      </c>
      <c r="N10" s="342">
        <f>GBPLibor!M9</f>
        <v>0.73687999999999998</v>
      </c>
      <c r="O10" s="244"/>
      <c r="P10" s="213">
        <v>0.73687999999999998</v>
      </c>
      <c r="Q10" s="216"/>
      <c r="R10" s="213">
        <v>0.73687999999999998</v>
      </c>
      <c r="S10" s="181" t="e">
        <f>_xll.qlSimpleQuoteSetValue(F10,R10/100,Trigger)</f>
        <v>#N/A</v>
      </c>
      <c r="T10" s="159"/>
    </row>
    <row r="11" spans="1:20" ht="11.25" customHeight="1" x14ac:dyDescent="0.2">
      <c r="A11" s="55"/>
      <c r="B11" s="65" t="str">
        <f t="shared" si="1"/>
        <v>1Y</v>
      </c>
      <c r="C11" s="66"/>
      <c r="D11" s="67" t="s">
        <v>139</v>
      </c>
      <c r="E11" s="54" t="str">
        <f t="shared" si="0"/>
        <v>GBP1YD_LCHQuote</v>
      </c>
      <c r="F11" s="54" t="str">
        <f>_xll.qlSimpleQuote(E11,,RateTickValue,Permanent,Trigger,ObjectOverwrite)</f>
        <v>GBP1YD_LCHQuote#0003</v>
      </c>
      <c r="G11" s="68" t="str">
        <f>_xll.ohRangeRetrieveError(F11)</f>
        <v/>
      </c>
      <c r="H11" s="127"/>
      <c r="J11" s="158"/>
      <c r="K11" s="80" t="s">
        <v>5</v>
      </c>
      <c r="L11" s="248"/>
      <c r="M11" s="248" t="str">
        <f>GBPLibor!K10</f>
        <v>GBPLIBOR1Y=</v>
      </c>
      <c r="N11" s="343">
        <f>GBPLibor!M10</f>
        <v>1.03338</v>
      </c>
      <c r="O11" s="244"/>
      <c r="P11" s="215">
        <v>1.0383800000000001</v>
      </c>
      <c r="Q11" s="216"/>
      <c r="R11" s="215">
        <v>1.03338</v>
      </c>
      <c r="S11" s="183" t="e">
        <f>_xll.qlSimpleQuoteSetValue(F11,R11/100,Trigger)</f>
        <v>#N/A</v>
      </c>
      <c r="T11" s="159"/>
    </row>
    <row r="12" spans="1:20" ht="11.25" customHeight="1" x14ac:dyDescent="0.2">
      <c r="A12" s="112"/>
      <c r="B12" s="113"/>
      <c r="C12" s="113"/>
      <c r="D12" s="113"/>
      <c r="E12" s="113"/>
      <c r="F12" s="113"/>
      <c r="G12" s="113"/>
      <c r="H12" s="114"/>
      <c r="J12" s="197"/>
      <c r="K12" s="198"/>
      <c r="L12" s="198"/>
      <c r="M12" s="198"/>
      <c r="N12" s="198"/>
      <c r="O12" s="198"/>
      <c r="P12" s="198"/>
      <c r="Q12" s="198"/>
      <c r="R12" s="198"/>
      <c r="S12" s="198"/>
      <c r="T12" s="200"/>
    </row>
  </sheetData>
  <conditionalFormatting sqref="S6:S11">
    <cfRule type="cellIs" dxfId="29" priority="1" stopIfTrue="1" operator="greaterThan">
      <formula>0</formula>
    </cfRule>
    <cfRule type="cellIs" dxfId="28" priority="2" stopIfTrue="1" operator="lessThan">
      <formula>0</formula>
    </cfRule>
  </conditionalFormatting>
  <conditionalFormatting sqref="S5">
    <cfRule type="cellIs" dxfId="27" priority="3" stopIfTrue="1" operator="greaterThan">
      <formula>0</formula>
    </cfRule>
    <cfRule type="cellIs" dxfId="26"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O2" sqref="O2"/>
    </sheetView>
  </sheetViews>
  <sheetFormatPr defaultRowHeight="11.25" outlineLevelCol="1" x14ac:dyDescent="0.2"/>
  <cols>
    <col min="1" max="2" width="2.7109375" style="2" hidden="1" customWidth="1" outlineLevel="1"/>
    <col min="3" max="3" width="2.7109375" style="220" hidden="1" customWidth="1" outlineLevel="1"/>
    <col min="4" max="4" width="5" style="2" hidden="1" customWidth="1" outlineLevel="1"/>
    <col min="5" max="5" width="16.140625" style="2" hidden="1" customWidth="1" outlineLevel="1"/>
    <col min="6" max="6" width="21.42578125" style="2" hidden="1" customWidth="1" outlineLevel="1"/>
    <col min="7" max="7" width="25.7109375" style="142"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0"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26" width="10" style="2" bestFit="1" customWidth="1"/>
    <col min="27" max="16384" width="9.140625" style="2"/>
  </cols>
  <sheetData>
    <row r="1" spans="1:25" x14ac:dyDescent="0.2">
      <c r="A1" s="302"/>
      <c r="B1" s="303"/>
      <c r="C1" s="303"/>
      <c r="D1" s="303"/>
      <c r="E1" s="303"/>
      <c r="F1" s="304"/>
      <c r="G1" s="303"/>
      <c r="H1" s="305"/>
      <c r="J1" s="276" t="s">
        <v>136</v>
      </c>
      <c r="K1" s="69"/>
      <c r="L1" s="69"/>
      <c r="M1" s="69"/>
      <c r="N1" s="69"/>
      <c r="O1" s="69" t="str">
        <f>VLOOKUP(J1,AreaTable,2,FALSE)</f>
        <v>ICAP</v>
      </c>
      <c r="P1" s="69"/>
      <c r="Q1" s="69"/>
      <c r="R1" s="69"/>
      <c r="S1" s="69"/>
      <c r="T1" s="69"/>
      <c r="U1" s="69"/>
      <c r="V1" s="69"/>
      <c r="W1" s="69"/>
      <c r="X1" s="69"/>
      <c r="Y1" s="70"/>
    </row>
    <row r="2" spans="1:25" x14ac:dyDescent="0.2">
      <c r="A2" s="306"/>
      <c r="B2" s="143"/>
      <c r="C2" s="143"/>
      <c r="D2" s="143"/>
      <c r="E2" s="143"/>
      <c r="F2" s="143"/>
      <c r="G2" s="307"/>
      <c r="H2" s="308"/>
      <c r="J2" s="71"/>
      <c r="K2" s="154"/>
      <c r="L2" s="154"/>
      <c r="M2" s="154"/>
      <c r="N2" s="154"/>
      <c r="O2" s="240" t="s">
        <v>82</v>
      </c>
      <c r="P2" s="154"/>
      <c r="Q2" s="169" t="s">
        <v>161</v>
      </c>
      <c r="R2" s="358" t="b">
        <f t="array" ref="R2">AND(_xll.ohFilter($Q$5:$Q$58,ISNUMBER($Q$5:$Q$58))=0)</f>
        <v>0</v>
      </c>
      <c r="S2" s="244"/>
      <c r="T2" s="244"/>
      <c r="U2" s="244"/>
      <c r="V2" s="244"/>
      <c r="W2" s="244"/>
      <c r="X2" s="144">
        <f>_xll.ohTrigger(X5:X58)</f>
        <v>55</v>
      </c>
      <c r="Y2" s="192"/>
    </row>
    <row r="3" spans="1:25" x14ac:dyDescent="0.2">
      <c r="A3" s="306"/>
      <c r="B3" s="143"/>
      <c r="C3" s="143"/>
      <c r="D3" s="143"/>
      <c r="E3" s="143"/>
      <c r="F3" s="143"/>
      <c r="G3" s="307"/>
      <c r="H3" s="308"/>
      <c r="J3" s="277"/>
      <c r="K3" s="154"/>
      <c r="L3" s="154"/>
      <c r="M3" s="244"/>
      <c r="N3" s="154"/>
      <c r="O3" s="154"/>
      <c r="P3" s="154"/>
      <c r="Q3" s="154"/>
      <c r="R3" s="154"/>
      <c r="S3" s="154"/>
      <c r="T3" s="244"/>
      <c r="U3" s="244"/>
      <c r="V3" s="244"/>
      <c r="W3" s="154"/>
      <c r="X3" s="154"/>
      <c r="Y3" s="278"/>
    </row>
    <row r="4" spans="1:25" ht="21" customHeight="1" x14ac:dyDescent="0.2">
      <c r="A4" s="158"/>
      <c r="B4" s="274"/>
      <c r="C4" s="275"/>
      <c r="D4" s="193"/>
      <c r="E4" s="191" t="s">
        <v>117</v>
      </c>
      <c r="F4" s="171" t="s">
        <v>127</v>
      </c>
      <c r="G4" s="171" t="str">
        <f>_xll.ohRangeRetrieveError(F4)</f>
        <v/>
      </c>
      <c r="H4" s="196"/>
      <c r="J4" s="277"/>
      <c r="K4" s="170"/>
      <c r="L4" s="170"/>
      <c r="M4" s="170"/>
      <c r="N4" s="191" t="s">
        <v>110</v>
      </c>
      <c r="O4" s="173" t="str">
        <f>_xll.RData(O5:O58,P4:Q4,,ReutersRtMode,,P5)</f>
        <v>Updated at 19:00:01</v>
      </c>
      <c r="P4" s="163" t="s">
        <v>92</v>
      </c>
      <c r="Q4" s="163" t="s">
        <v>73</v>
      </c>
      <c r="R4" s="163" t="s">
        <v>137</v>
      </c>
      <c r="S4" s="163" t="s">
        <v>125</v>
      </c>
      <c r="T4" s="244"/>
      <c r="U4" s="163" t="s">
        <v>90</v>
      </c>
      <c r="V4" s="244"/>
      <c r="W4" s="163" t="s">
        <v>89</v>
      </c>
      <c r="X4" s="163" t="s">
        <v>88</v>
      </c>
      <c r="Y4" s="278"/>
    </row>
    <row r="5" spans="1:25" x14ac:dyDescent="0.2">
      <c r="A5" s="158"/>
      <c r="B5" s="166">
        <f>K5</f>
        <v>1</v>
      </c>
      <c r="C5" s="166" t="str">
        <f>L5</f>
        <v>x</v>
      </c>
      <c r="D5" s="166" t="str">
        <f>M5</f>
        <v>4F</v>
      </c>
      <c r="E5" s="176" t="str">
        <f t="shared" ref="E5:E36" si="0">Currency&amp;$B5&amp;C5&amp;$D5&amp;QuoteSuffix</f>
        <v>GBP1x4F_LCHQuote</v>
      </c>
      <c r="F5" s="166" t="str">
        <f>_xll.qlSimpleQuote(E5,,RateTickValue,Permanent,Trigger,ObjectOverwrite)</f>
        <v>GBP1x4F_LCHQuote#0003</v>
      </c>
      <c r="G5" s="222" t="str">
        <f>_xll.ohRangeRetrieveError(F5)</f>
        <v/>
      </c>
      <c r="H5" s="196"/>
      <c r="J5" s="277"/>
      <c r="K5" s="286">
        <v>1</v>
      </c>
      <c r="L5" s="286" t="s">
        <v>140</v>
      </c>
      <c r="M5" s="286" t="str">
        <f>K5+3&amp;"F"</f>
        <v>4F</v>
      </c>
      <c r="N5" s="84" t="str">
        <f t="shared" ref="N5:N36" si="1">Currency&amp;$K5&amp;L5&amp;$M5</f>
        <v>GBP1x4F</v>
      </c>
      <c r="O5" s="184" t="str">
        <f t="array" ref="O5:O58">UPPER(Instruments)&amp;"="&amp;VLOOKUP(Contributor,ContributorTable,2,FALSE)</f>
        <v>GBP1X4F=ICAP</v>
      </c>
      <c r="P5" s="355">
        <v>0.55999999999999994</v>
      </c>
      <c r="Q5" s="355">
        <v>0.61</v>
      </c>
      <c r="R5" s="214">
        <f>IF($R$2,IF(ISNUMBER(P5),P5,#NUM!), IFERROR(AVERAGE(P5:Q5),#NUM!))</f>
        <v>0.58499999999999996</v>
      </c>
      <c r="S5" s="214">
        <f>(R5-P5)*2</f>
        <v>5.0000000000000044E-2</v>
      </c>
      <c r="T5" s="244"/>
      <c r="U5" s="214">
        <v>0.58499999999999996</v>
      </c>
      <c r="V5" s="244"/>
      <c r="W5" s="118">
        <f t="array" ref="W5:W58">QuoteLive</f>
        <v>0.58499999999999996</v>
      </c>
      <c r="X5" s="282">
        <f>_xll.qlSimpleQuoteSetValue(F5,W5/100,Trigger)</f>
        <v>0</v>
      </c>
      <c r="Y5" s="278"/>
    </row>
    <row r="6" spans="1:25" x14ac:dyDescent="0.2">
      <c r="A6" s="158"/>
      <c r="B6" s="167">
        <f t="shared" ref="B6:B58" si="2">K6</f>
        <v>2</v>
      </c>
      <c r="C6" s="167" t="str">
        <f t="shared" ref="C6:C58" si="3">L6</f>
        <v>x</v>
      </c>
      <c r="D6" s="167" t="str">
        <f t="shared" ref="D6:D58" si="4">M6</f>
        <v>5F</v>
      </c>
      <c r="E6" s="177" t="str">
        <f t="shared" si="0"/>
        <v>GBP2x5F_LCHQuote</v>
      </c>
      <c r="F6" s="167" t="str">
        <f>_xll.qlSimpleQuote(E6,,RateTickValue,Permanent,Trigger,ObjectOverwrite)</f>
        <v>GBP2x5F_LCHQuote#0003</v>
      </c>
      <c r="G6" s="223" t="str">
        <f>_xll.ohRangeRetrieveError(F6)</f>
        <v/>
      </c>
      <c r="H6" s="196"/>
      <c r="J6" s="277"/>
      <c r="K6" s="287">
        <v>2</v>
      </c>
      <c r="L6" s="287" t="s">
        <v>140</v>
      </c>
      <c r="M6" s="287" t="str">
        <f t="shared" ref="M6:M16" si="5">K6+3&amp;"F"</f>
        <v>5F</v>
      </c>
      <c r="N6" s="85" t="str">
        <f t="shared" si="1"/>
        <v>GBP2x5F</v>
      </c>
      <c r="O6" s="179" t="str">
        <v>GBP2X5F=ICAP</v>
      </c>
      <c r="P6" s="356">
        <v>0.57499999999999996</v>
      </c>
      <c r="Q6" s="356">
        <v>0.625</v>
      </c>
      <c r="R6" s="213">
        <f t="shared" ref="R6:R58" si="6">IF($R$2,IF(ISNUMBER(P6),P6,#NUM!), IFERROR(AVERAGE(P6:Q6),#NUM!))</f>
        <v>0.6</v>
      </c>
      <c r="S6" s="213">
        <f t="shared" ref="S6:S58" si="7">(R6-P6)*2</f>
        <v>5.0000000000000044E-2</v>
      </c>
      <c r="T6" s="244"/>
      <c r="U6" s="213">
        <v>0.6</v>
      </c>
      <c r="V6" s="244"/>
      <c r="W6" s="119">
        <v>0.6</v>
      </c>
      <c r="X6" s="283">
        <f>_xll.qlSimpleQuoteSetValue(F6,W6/100,Trigger)</f>
        <v>0</v>
      </c>
      <c r="Y6" s="278"/>
    </row>
    <row r="7" spans="1:25" x14ac:dyDescent="0.2">
      <c r="A7" s="158"/>
      <c r="B7" s="167">
        <f t="shared" si="2"/>
        <v>3</v>
      </c>
      <c r="C7" s="167" t="str">
        <f t="shared" si="3"/>
        <v>x</v>
      </c>
      <c r="D7" s="167" t="str">
        <f t="shared" si="4"/>
        <v>6F</v>
      </c>
      <c r="E7" s="177" t="str">
        <f t="shared" si="0"/>
        <v>GBP3x6F_LCHQuote</v>
      </c>
      <c r="F7" s="167" t="str">
        <f>_xll.qlSimpleQuote(E7,,RateTickValue,Permanent,Trigger,ObjectOverwrite)</f>
        <v>GBP3x6F_LCHQuote#0003</v>
      </c>
      <c r="G7" s="223" t="str">
        <f>_xll.ohRangeRetrieveError(F7)</f>
        <v/>
      </c>
      <c r="H7" s="196"/>
      <c r="J7" s="277"/>
      <c r="K7" s="287">
        <v>3</v>
      </c>
      <c r="L7" s="287" t="s">
        <v>140</v>
      </c>
      <c r="M7" s="287" t="str">
        <f t="shared" si="5"/>
        <v>6F</v>
      </c>
      <c r="N7" s="85" t="str">
        <f t="shared" si="1"/>
        <v>GBP3x6F</v>
      </c>
      <c r="O7" s="179" t="str">
        <v>GBP3X6F=ICAP</v>
      </c>
      <c r="P7" s="356">
        <v>0.58499999999999996</v>
      </c>
      <c r="Q7" s="356">
        <v>0.63500000000000001</v>
      </c>
      <c r="R7" s="213">
        <f t="shared" si="6"/>
        <v>0.61</v>
      </c>
      <c r="S7" s="213">
        <f t="shared" si="7"/>
        <v>5.0000000000000044E-2</v>
      </c>
      <c r="T7" s="244"/>
      <c r="U7" s="213">
        <v>0.62</v>
      </c>
      <c r="V7" s="244"/>
      <c r="W7" s="119">
        <v>0.61</v>
      </c>
      <c r="X7" s="283">
        <f>_xll.qlSimpleQuoteSetValue(F7,W7/100,Trigger)</f>
        <v>0</v>
      </c>
      <c r="Y7" s="278"/>
    </row>
    <row r="8" spans="1:25" x14ac:dyDescent="0.2">
      <c r="A8" s="158"/>
      <c r="B8" s="167">
        <f t="shared" si="2"/>
        <v>4</v>
      </c>
      <c r="C8" s="167" t="str">
        <f t="shared" si="3"/>
        <v>x</v>
      </c>
      <c r="D8" s="167" t="str">
        <f t="shared" si="4"/>
        <v>7F</v>
      </c>
      <c r="E8" s="177" t="str">
        <f t="shared" si="0"/>
        <v>GBP4x7F_LCHQuote</v>
      </c>
      <c r="F8" s="167" t="str">
        <f>_xll.qlSimpleQuote(E8,,RateTickValue,Permanent,Trigger,ObjectOverwrite)</f>
        <v>GBP4x7F_LCHQuote#0003</v>
      </c>
      <c r="G8" s="223" t="str">
        <f>_xll.ohRangeRetrieveError(F8)</f>
        <v/>
      </c>
      <c r="H8" s="196"/>
      <c r="J8" s="277"/>
      <c r="K8" s="287">
        <v>4</v>
      </c>
      <c r="L8" s="287" t="s">
        <v>140</v>
      </c>
      <c r="M8" s="287" t="str">
        <f t="shared" si="5"/>
        <v>7F</v>
      </c>
      <c r="N8" s="85" t="str">
        <f t="shared" si="1"/>
        <v>GBP4x7F</v>
      </c>
      <c r="O8" s="179" t="str">
        <v>GBP4X7F=ICAP</v>
      </c>
      <c r="P8" s="356">
        <v>0.6</v>
      </c>
      <c r="Q8" s="356">
        <v>0.65</v>
      </c>
      <c r="R8" s="213">
        <f t="shared" si="6"/>
        <v>0.625</v>
      </c>
      <c r="S8" s="213">
        <f t="shared" si="7"/>
        <v>5.0000000000000044E-2</v>
      </c>
      <c r="T8" s="244"/>
      <c r="U8" s="213">
        <v>0.63500000000000001</v>
      </c>
      <c r="V8" s="244"/>
      <c r="W8" s="119">
        <v>0.625</v>
      </c>
      <c r="X8" s="283">
        <f>_xll.qlSimpleQuoteSetValue(F8,W8/100,Trigger)</f>
        <v>0</v>
      </c>
      <c r="Y8" s="278"/>
    </row>
    <row r="9" spans="1:25" x14ac:dyDescent="0.2">
      <c r="A9" s="158"/>
      <c r="B9" s="167">
        <f t="shared" si="2"/>
        <v>5</v>
      </c>
      <c r="C9" s="167" t="str">
        <f t="shared" si="3"/>
        <v>x</v>
      </c>
      <c r="D9" s="167" t="str">
        <f t="shared" si="4"/>
        <v>8F</v>
      </c>
      <c r="E9" s="177" t="str">
        <f t="shared" si="0"/>
        <v>GBP5x8F_LCHQuote</v>
      </c>
      <c r="F9" s="167" t="str">
        <f>_xll.qlSimpleQuote(E9,,RateTickValue,Permanent,Trigger,ObjectOverwrite)</f>
        <v>GBP5x8F_LCHQuote#0003</v>
      </c>
      <c r="G9" s="223" t="str">
        <f>_xll.ohRangeRetrieveError(F9)</f>
        <v/>
      </c>
      <c r="H9" s="196"/>
      <c r="J9" s="277"/>
      <c r="K9" s="287">
        <v>5</v>
      </c>
      <c r="L9" s="287" t="s">
        <v>140</v>
      </c>
      <c r="M9" s="287" t="str">
        <f t="shared" si="5"/>
        <v>8F</v>
      </c>
      <c r="N9" s="85" t="str">
        <f t="shared" si="1"/>
        <v>GBP5x8F</v>
      </c>
      <c r="O9" s="179" t="str">
        <v>GBP5X8F=ICAP</v>
      </c>
      <c r="P9" s="356">
        <v>0.625</v>
      </c>
      <c r="Q9" s="356">
        <v>0.67500000000000004</v>
      </c>
      <c r="R9" s="213">
        <f t="shared" si="6"/>
        <v>0.65</v>
      </c>
      <c r="S9" s="213">
        <f t="shared" si="7"/>
        <v>5.0000000000000044E-2</v>
      </c>
      <c r="T9" s="244"/>
      <c r="U9" s="213">
        <v>0.65500000000000003</v>
      </c>
      <c r="V9" s="244"/>
      <c r="W9" s="119">
        <v>0.65</v>
      </c>
      <c r="X9" s="283">
        <f>_xll.qlSimpleQuoteSetValue(F9,W9/100,Trigger)</f>
        <v>0</v>
      </c>
      <c r="Y9" s="278"/>
    </row>
    <row r="10" spans="1:25" x14ac:dyDescent="0.2">
      <c r="A10" s="158"/>
      <c r="B10" s="167">
        <f t="shared" si="2"/>
        <v>6</v>
      </c>
      <c r="C10" s="167" t="str">
        <f t="shared" si="3"/>
        <v>x</v>
      </c>
      <c r="D10" s="167" t="str">
        <f t="shared" si="4"/>
        <v>9F</v>
      </c>
      <c r="E10" s="177" t="str">
        <f t="shared" si="0"/>
        <v>GBP6x9F_LCHQuote</v>
      </c>
      <c r="F10" s="167" t="str">
        <f>_xll.qlSimpleQuote(E10,,RateTickValue,Permanent,Trigger,ObjectOverwrite)</f>
        <v>GBP6x9F_LCHQuote#0003</v>
      </c>
      <c r="G10" s="223" t="str">
        <f>_xll.ohRangeRetrieveError(F10)</f>
        <v/>
      </c>
      <c r="H10" s="196"/>
      <c r="J10" s="277"/>
      <c r="K10" s="287">
        <v>6</v>
      </c>
      <c r="L10" s="287" t="s">
        <v>140</v>
      </c>
      <c r="M10" s="287" t="str">
        <f t="shared" si="5"/>
        <v>9F</v>
      </c>
      <c r="N10" s="85" t="str">
        <f t="shared" si="1"/>
        <v>GBP6x9F</v>
      </c>
      <c r="O10" s="179" t="str">
        <v>GBP6X9F=ICAP</v>
      </c>
      <c r="P10" s="356">
        <v>0.65</v>
      </c>
      <c r="Q10" s="356">
        <v>0.7</v>
      </c>
      <c r="R10" s="213">
        <f t="shared" si="6"/>
        <v>0.67500000000000004</v>
      </c>
      <c r="S10" s="213">
        <f t="shared" si="7"/>
        <v>5.0000000000000044E-2</v>
      </c>
      <c r="T10" s="244"/>
      <c r="U10" s="213">
        <v>0.67999999999999994</v>
      </c>
      <c r="V10" s="244"/>
      <c r="W10" s="119">
        <v>0.67500000000000004</v>
      </c>
      <c r="X10" s="283">
        <f>_xll.qlSimpleQuoteSetValue(F10,W10/100,Trigger)</f>
        <v>0</v>
      </c>
      <c r="Y10" s="278"/>
    </row>
    <row r="11" spans="1:25" x14ac:dyDescent="0.2">
      <c r="A11" s="158"/>
      <c r="B11" s="167">
        <f t="shared" si="2"/>
        <v>7</v>
      </c>
      <c r="C11" s="167" t="str">
        <f t="shared" si="3"/>
        <v>x</v>
      </c>
      <c r="D11" s="167" t="str">
        <f t="shared" si="4"/>
        <v>10F</v>
      </c>
      <c r="E11" s="177" t="str">
        <f t="shared" si="0"/>
        <v>GBP7x10F_LCHQuote</v>
      </c>
      <c r="F11" s="167" t="str">
        <f>_xll.qlSimpleQuote(E11,,RateTickValue,Permanent,Trigger,ObjectOverwrite)</f>
        <v>GBP7x10F_LCHQuote#0003</v>
      </c>
      <c r="G11" s="223" t="str">
        <f>_xll.ohRangeRetrieveError(F11)</f>
        <v/>
      </c>
      <c r="H11" s="196"/>
      <c r="J11" s="277"/>
      <c r="K11" s="287">
        <v>7</v>
      </c>
      <c r="L11" s="287" t="s">
        <v>140</v>
      </c>
      <c r="M11" s="287" t="str">
        <f t="shared" si="5"/>
        <v>10F</v>
      </c>
      <c r="N11" s="85" t="str">
        <f t="shared" si="1"/>
        <v>GBP7x10F</v>
      </c>
      <c r="O11" s="179" t="str">
        <v>GBP7X10F=ICAP</v>
      </c>
      <c r="P11" s="356" t="s">
        <v>162</v>
      </c>
      <c r="Q11" s="356" t="s">
        <v>162</v>
      </c>
      <c r="R11" s="213" t="e">
        <f t="shared" si="6"/>
        <v>#NUM!</v>
      </c>
      <c r="S11" s="213" t="e">
        <f t="shared" si="7"/>
        <v>#NUM!</v>
      </c>
      <c r="T11" s="244"/>
      <c r="U11" s="213" t="e">
        <v>#NUM!</v>
      </c>
      <c r="V11" s="244"/>
      <c r="W11" s="119" t="e">
        <v>#NUM!</v>
      </c>
      <c r="X11" s="283">
        <f>_xll.qlSimpleQuoteSetValue(F11,W11/100,Trigger)</f>
        <v>0</v>
      </c>
      <c r="Y11" s="278"/>
    </row>
    <row r="12" spans="1:25" x14ac:dyDescent="0.2">
      <c r="A12" s="158"/>
      <c r="B12" s="167">
        <f t="shared" si="2"/>
        <v>8</v>
      </c>
      <c r="C12" s="167" t="str">
        <f t="shared" si="3"/>
        <v>x</v>
      </c>
      <c r="D12" s="167" t="str">
        <f t="shared" si="4"/>
        <v>11F</v>
      </c>
      <c r="E12" s="177" t="str">
        <f t="shared" si="0"/>
        <v>GBP8x11F_LCHQuote</v>
      </c>
      <c r="F12" s="167" t="str">
        <f>_xll.qlSimpleQuote(E12,,RateTickValue,Permanent,Trigger,ObjectOverwrite)</f>
        <v>GBP8x11F_LCHQuote#0003</v>
      </c>
      <c r="G12" s="223" t="str">
        <f>_xll.ohRangeRetrieveError(F12)</f>
        <v/>
      </c>
      <c r="H12" s="196"/>
      <c r="J12" s="277"/>
      <c r="K12" s="287">
        <v>8</v>
      </c>
      <c r="L12" s="287" t="s">
        <v>140</v>
      </c>
      <c r="M12" s="287" t="str">
        <f t="shared" si="5"/>
        <v>11F</v>
      </c>
      <c r="N12" s="85" t="str">
        <f t="shared" si="1"/>
        <v>GBP8x11F</v>
      </c>
      <c r="O12" s="179" t="str">
        <v>GBP8X11F=ICAP</v>
      </c>
      <c r="P12" s="356" t="s">
        <v>162</v>
      </c>
      <c r="Q12" s="356" t="s">
        <v>162</v>
      </c>
      <c r="R12" s="213" t="e">
        <f t="shared" si="6"/>
        <v>#NUM!</v>
      </c>
      <c r="S12" s="213" t="e">
        <f t="shared" si="7"/>
        <v>#NUM!</v>
      </c>
      <c r="T12" s="244"/>
      <c r="U12" s="213" t="e">
        <v>#NUM!</v>
      </c>
      <c r="V12" s="244"/>
      <c r="W12" s="119" t="e">
        <v>#NUM!</v>
      </c>
      <c r="X12" s="283">
        <f>_xll.qlSimpleQuoteSetValue(F12,W12/100,Trigger)</f>
        <v>0</v>
      </c>
      <c r="Y12" s="278"/>
    </row>
    <row r="13" spans="1:25" x14ac:dyDescent="0.2">
      <c r="A13" s="158"/>
      <c r="B13" s="167">
        <f t="shared" si="2"/>
        <v>9</v>
      </c>
      <c r="C13" s="167" t="str">
        <f t="shared" si="3"/>
        <v>x</v>
      </c>
      <c r="D13" s="167" t="str">
        <f t="shared" si="4"/>
        <v>12F</v>
      </c>
      <c r="E13" s="177" t="str">
        <f t="shared" si="0"/>
        <v>GBP9x12F_LCHQuote</v>
      </c>
      <c r="F13" s="167" t="str">
        <f>_xll.qlSimpleQuote(E13,,RateTickValue,Permanent,Trigger,ObjectOverwrite)</f>
        <v>GBP9x12F_LCHQuote#0003</v>
      </c>
      <c r="G13" s="223" t="str">
        <f>_xll.ohRangeRetrieveError(F13)</f>
        <v/>
      </c>
      <c r="H13" s="196"/>
      <c r="J13" s="277"/>
      <c r="K13" s="287">
        <v>9</v>
      </c>
      <c r="L13" s="287" t="s">
        <v>140</v>
      </c>
      <c r="M13" s="287" t="str">
        <f t="shared" si="5"/>
        <v>12F</v>
      </c>
      <c r="N13" s="85" t="str">
        <f t="shared" si="1"/>
        <v>GBP9x12F</v>
      </c>
      <c r="O13" s="179" t="str">
        <v>GBP9X12F=ICAP</v>
      </c>
      <c r="P13" s="356">
        <v>0.73</v>
      </c>
      <c r="Q13" s="356">
        <v>0.78</v>
      </c>
      <c r="R13" s="213">
        <f t="shared" si="6"/>
        <v>0.755</v>
      </c>
      <c r="S13" s="213">
        <f t="shared" si="7"/>
        <v>5.0000000000000044E-2</v>
      </c>
      <c r="T13" s="244"/>
      <c r="U13" s="213">
        <v>0.77</v>
      </c>
      <c r="V13" s="244"/>
      <c r="W13" s="119">
        <v>0.755</v>
      </c>
      <c r="X13" s="283">
        <f>_xll.qlSimpleQuoteSetValue(F13,W13/100,Trigger)</f>
        <v>0</v>
      </c>
      <c r="Y13" s="278"/>
    </row>
    <row r="14" spans="1:25" x14ac:dyDescent="0.2">
      <c r="A14" s="158"/>
      <c r="B14" s="167">
        <f t="shared" si="2"/>
        <v>10</v>
      </c>
      <c r="C14" s="167" t="str">
        <f t="shared" si="3"/>
        <v>x</v>
      </c>
      <c r="D14" s="167" t="str">
        <f t="shared" si="4"/>
        <v>13F</v>
      </c>
      <c r="E14" s="177" t="str">
        <f t="shared" si="0"/>
        <v>GBP10x13F_LCHQuote</v>
      </c>
      <c r="F14" s="167" t="str">
        <f>_xll.qlSimpleQuote(E14,,RateTickValue,Permanent,Trigger,ObjectOverwrite)</f>
        <v>GBP10x13F_LCHQuote#0003</v>
      </c>
      <c r="G14" s="223" t="str">
        <f>_xll.ohRangeRetrieveError(F14)</f>
        <v/>
      </c>
      <c r="H14" s="196"/>
      <c r="J14" s="277"/>
      <c r="K14" s="287">
        <v>10</v>
      </c>
      <c r="L14" s="287" t="s">
        <v>140</v>
      </c>
      <c r="M14" s="287" t="str">
        <f t="shared" si="5"/>
        <v>13F</v>
      </c>
      <c r="N14" s="85" t="str">
        <f t="shared" si="1"/>
        <v>GBP10x13F</v>
      </c>
      <c r="O14" s="179" t="str">
        <v>GBP10X13F=ICAP</v>
      </c>
      <c r="P14" s="356" t="s">
        <v>162</v>
      </c>
      <c r="Q14" s="356" t="s">
        <v>162</v>
      </c>
      <c r="R14" s="213" t="e">
        <f t="shared" si="6"/>
        <v>#NUM!</v>
      </c>
      <c r="S14" s="213" t="e">
        <f t="shared" si="7"/>
        <v>#NUM!</v>
      </c>
      <c r="T14" s="244"/>
      <c r="U14" s="213" t="e">
        <v>#NUM!</v>
      </c>
      <c r="V14" s="244"/>
      <c r="W14" s="119" t="e">
        <v>#NUM!</v>
      </c>
      <c r="X14" s="283">
        <f>_xll.qlSimpleQuoteSetValue(F14,W14/100,Trigger)</f>
        <v>0</v>
      </c>
      <c r="Y14" s="278"/>
    </row>
    <row r="15" spans="1:25" x14ac:dyDescent="0.2">
      <c r="A15" s="158"/>
      <c r="B15" s="167">
        <f t="shared" si="2"/>
        <v>11</v>
      </c>
      <c r="C15" s="167" t="str">
        <f t="shared" si="3"/>
        <v>x</v>
      </c>
      <c r="D15" s="167" t="str">
        <f t="shared" si="4"/>
        <v>14F</v>
      </c>
      <c r="E15" s="177" t="str">
        <f t="shared" si="0"/>
        <v>GBP11x14F_LCHQuote</v>
      </c>
      <c r="F15" s="167" t="str">
        <f>_xll.qlSimpleQuote(E15,,RateTickValue,Permanent,Trigger,ObjectOverwrite)</f>
        <v>GBP11x14F_LCHQuote#0003</v>
      </c>
      <c r="G15" s="223" t="str">
        <f>_xll.ohRangeRetrieveError(F15)</f>
        <v/>
      </c>
      <c r="H15" s="196"/>
      <c r="J15" s="277"/>
      <c r="K15" s="287">
        <v>11</v>
      </c>
      <c r="L15" s="287" t="s">
        <v>140</v>
      </c>
      <c r="M15" s="287" t="str">
        <f t="shared" si="5"/>
        <v>14F</v>
      </c>
      <c r="N15" s="85" t="str">
        <f t="shared" si="1"/>
        <v>GBP11x14F</v>
      </c>
      <c r="O15" s="179" t="str">
        <v>GBP11X14F=ICAP</v>
      </c>
      <c r="P15" s="356" t="s">
        <v>162</v>
      </c>
      <c r="Q15" s="356" t="s">
        <v>162</v>
      </c>
      <c r="R15" s="213" t="e">
        <f t="shared" si="6"/>
        <v>#NUM!</v>
      </c>
      <c r="S15" s="213" t="e">
        <f t="shared" si="7"/>
        <v>#NUM!</v>
      </c>
      <c r="T15" s="244"/>
      <c r="U15" s="213" t="e">
        <v>#NUM!</v>
      </c>
      <c r="V15" s="244"/>
      <c r="W15" s="119" t="e">
        <v>#NUM!</v>
      </c>
      <c r="X15" s="283">
        <f>_xll.qlSimpleQuoteSetValue(F15,W15/100,Trigger)</f>
        <v>0</v>
      </c>
      <c r="Y15" s="278"/>
    </row>
    <row r="16" spans="1:25" x14ac:dyDescent="0.2">
      <c r="A16" s="158"/>
      <c r="B16" s="167">
        <f t="shared" si="2"/>
        <v>12</v>
      </c>
      <c r="C16" s="167" t="str">
        <f t="shared" si="3"/>
        <v>x</v>
      </c>
      <c r="D16" s="167" t="str">
        <f t="shared" si="4"/>
        <v>15F</v>
      </c>
      <c r="E16" s="177" t="str">
        <f t="shared" si="0"/>
        <v>GBP12x15F_LCHQuote</v>
      </c>
      <c r="F16" s="167" t="str">
        <f>_xll.qlSimpleQuote(E16,,RateTickValue,Permanent,Trigger,ObjectOverwrite)</f>
        <v>GBP12x15F_LCHQuote#0003</v>
      </c>
      <c r="G16" s="223" t="str">
        <f>_xll.ohRangeRetrieveError(F16)</f>
        <v/>
      </c>
      <c r="H16" s="196"/>
      <c r="J16" s="277"/>
      <c r="K16" s="287">
        <v>12</v>
      </c>
      <c r="L16" s="287" t="s">
        <v>140</v>
      </c>
      <c r="M16" s="287" t="str">
        <f t="shared" si="5"/>
        <v>15F</v>
      </c>
      <c r="N16" s="85" t="str">
        <f t="shared" si="1"/>
        <v>GBP12x15F</v>
      </c>
      <c r="O16" s="179" t="str">
        <v>GBP12X15F=ICAP</v>
      </c>
      <c r="P16" s="356">
        <v>0.84499999999999997</v>
      </c>
      <c r="Q16" s="356">
        <v>0.89499999999999991</v>
      </c>
      <c r="R16" s="213">
        <f t="shared" si="6"/>
        <v>0.86999999999999988</v>
      </c>
      <c r="S16" s="213">
        <f t="shared" si="7"/>
        <v>4.9999999999999822E-2</v>
      </c>
      <c r="T16" s="244"/>
      <c r="U16" s="213">
        <v>0.88500000000000001</v>
      </c>
      <c r="V16" s="244"/>
      <c r="W16" s="119">
        <v>0.86999999999999988</v>
      </c>
      <c r="X16" s="283">
        <f>_xll.qlSimpleQuoteSetValue(F16,W16/100,Trigger)</f>
        <v>0</v>
      </c>
      <c r="Y16" s="278"/>
    </row>
    <row r="17" spans="1:25" x14ac:dyDescent="0.2">
      <c r="A17" s="158"/>
      <c r="B17" s="166">
        <f t="shared" si="2"/>
        <v>1</v>
      </c>
      <c r="C17" s="166" t="str">
        <f t="shared" si="3"/>
        <v>x</v>
      </c>
      <c r="D17" s="166" t="str">
        <f t="shared" si="4"/>
        <v>7F</v>
      </c>
      <c r="E17" s="176" t="str">
        <f t="shared" si="0"/>
        <v>GBP1x7F_LCHQuote</v>
      </c>
      <c r="F17" s="166" t="str">
        <f>_xll.qlSimpleQuote(E17,,RateTickValue,Permanent,Trigger,ObjectOverwrite)</f>
        <v>GBP1x7F_LCHQuote#0003</v>
      </c>
      <c r="G17" s="222" t="str">
        <f>_xll.ohRangeRetrieveError(F17)</f>
        <v/>
      </c>
      <c r="H17" s="196"/>
      <c r="J17" s="277"/>
      <c r="K17" s="286">
        <v>1</v>
      </c>
      <c r="L17" s="286" t="s">
        <v>140</v>
      </c>
      <c r="M17" s="286" t="str">
        <f>K17+6&amp;"F"</f>
        <v>7F</v>
      </c>
      <c r="N17" s="266" t="str">
        <f t="shared" si="1"/>
        <v>GBP1x7F</v>
      </c>
      <c r="O17" s="184" t="str">
        <v>GBP1X7F=ICAP</v>
      </c>
      <c r="P17" s="355">
        <v>0.72</v>
      </c>
      <c r="Q17" s="355">
        <v>0.77</v>
      </c>
      <c r="R17" s="214">
        <f t="shared" si="6"/>
        <v>0.745</v>
      </c>
      <c r="S17" s="214">
        <f t="shared" si="7"/>
        <v>5.0000000000000044E-2</v>
      </c>
      <c r="T17" s="244"/>
      <c r="U17" s="214">
        <v>0.74</v>
      </c>
      <c r="V17" s="244"/>
      <c r="W17" s="118">
        <v>0.745</v>
      </c>
      <c r="X17" s="282">
        <f>_xll.qlSimpleQuoteSetValue(F17,W17/100,Trigger)</f>
        <v>0</v>
      </c>
      <c r="Y17" s="278"/>
    </row>
    <row r="18" spans="1:25" x14ac:dyDescent="0.2">
      <c r="A18" s="158"/>
      <c r="B18" s="167">
        <f t="shared" si="2"/>
        <v>2</v>
      </c>
      <c r="C18" s="167" t="str">
        <f t="shared" si="3"/>
        <v>x</v>
      </c>
      <c r="D18" s="167" t="str">
        <f t="shared" si="4"/>
        <v>8F</v>
      </c>
      <c r="E18" s="177" t="str">
        <f t="shared" si="0"/>
        <v>GBP2x8F_LCHQuote</v>
      </c>
      <c r="F18" s="167" t="str">
        <f>_xll.qlSimpleQuote(E18,,RateTickValue,Permanent,Trigger,ObjectOverwrite)</f>
        <v>GBP2x8F_LCHQuote#0003</v>
      </c>
      <c r="G18" s="223" t="str">
        <f>_xll.ohRangeRetrieveError(F18)</f>
        <v/>
      </c>
      <c r="H18" s="196"/>
      <c r="J18" s="277"/>
      <c r="K18" s="287">
        <v>2</v>
      </c>
      <c r="L18" s="287" t="s">
        <v>140</v>
      </c>
      <c r="M18" s="287" t="str">
        <f t="shared" ref="M18:M34" si="8">K18+6&amp;"F"</f>
        <v>8F</v>
      </c>
      <c r="N18" s="267" t="str">
        <f t="shared" si="1"/>
        <v>GBP2x8F</v>
      </c>
      <c r="O18" s="179" t="str">
        <v>GBP2X8F=ICAP</v>
      </c>
      <c r="P18" s="356">
        <v>0.73499999999999999</v>
      </c>
      <c r="Q18" s="356">
        <v>0.78499999999999992</v>
      </c>
      <c r="R18" s="213">
        <f t="shared" si="6"/>
        <v>0.76</v>
      </c>
      <c r="S18" s="213">
        <f t="shared" si="7"/>
        <v>5.0000000000000044E-2</v>
      </c>
      <c r="T18" s="244"/>
      <c r="U18" s="213">
        <v>0.76</v>
      </c>
      <c r="V18" s="244"/>
      <c r="W18" s="119">
        <v>0.76</v>
      </c>
      <c r="X18" s="283">
        <f>_xll.qlSimpleQuoteSetValue(F18,W18/100,Trigger)</f>
        <v>0</v>
      </c>
      <c r="Y18" s="278"/>
    </row>
    <row r="19" spans="1:25" x14ac:dyDescent="0.2">
      <c r="A19" s="158"/>
      <c r="B19" s="167">
        <f t="shared" si="2"/>
        <v>3</v>
      </c>
      <c r="C19" s="167" t="str">
        <f t="shared" si="3"/>
        <v>x</v>
      </c>
      <c r="D19" s="167" t="str">
        <f t="shared" si="4"/>
        <v>9F</v>
      </c>
      <c r="E19" s="177" t="str">
        <f t="shared" si="0"/>
        <v>GBP3x9F_LCHQuote</v>
      </c>
      <c r="F19" s="167" t="str">
        <f>_xll.qlSimpleQuote(E19,,RateTickValue,Permanent,Trigger,ObjectOverwrite)</f>
        <v>GBP3x9F_LCHQuote#0003</v>
      </c>
      <c r="G19" s="223" t="str">
        <f>_xll.ohRangeRetrieveError(F19)</f>
        <v/>
      </c>
      <c r="H19" s="196"/>
      <c r="J19" s="277"/>
      <c r="K19" s="287">
        <v>3</v>
      </c>
      <c r="L19" s="287" t="s">
        <v>140</v>
      </c>
      <c r="M19" s="287" t="str">
        <f t="shared" si="8"/>
        <v>9F</v>
      </c>
      <c r="N19" s="267" t="str">
        <f t="shared" si="1"/>
        <v>GBP3x9F</v>
      </c>
      <c r="O19" s="179" t="str">
        <v>GBP3X9F=ICAP</v>
      </c>
      <c r="P19" s="356">
        <v>0.75</v>
      </c>
      <c r="Q19" s="356">
        <v>0.8</v>
      </c>
      <c r="R19" s="213">
        <f t="shared" si="6"/>
        <v>0.77500000000000002</v>
      </c>
      <c r="S19" s="213">
        <f t="shared" si="7"/>
        <v>5.0000000000000044E-2</v>
      </c>
      <c r="T19" s="244"/>
      <c r="U19" s="213">
        <v>0.77500000000000002</v>
      </c>
      <c r="V19" s="244"/>
      <c r="W19" s="119">
        <v>0.77500000000000002</v>
      </c>
      <c r="X19" s="283">
        <f>_xll.qlSimpleQuoteSetValue(F19,W19/100,Trigger)</f>
        <v>0</v>
      </c>
      <c r="Y19" s="278"/>
    </row>
    <row r="20" spans="1:25" x14ac:dyDescent="0.2">
      <c r="A20" s="158"/>
      <c r="B20" s="167">
        <f t="shared" si="2"/>
        <v>4</v>
      </c>
      <c r="C20" s="167" t="str">
        <f t="shared" si="3"/>
        <v>x</v>
      </c>
      <c r="D20" s="167" t="str">
        <f t="shared" si="4"/>
        <v>10F</v>
      </c>
      <c r="E20" s="177" t="str">
        <f t="shared" si="0"/>
        <v>GBP4x10F_LCHQuote</v>
      </c>
      <c r="F20" s="167" t="str">
        <f>_xll.qlSimpleQuote(E20,,RateTickValue,Permanent,Trigger,ObjectOverwrite)</f>
        <v>GBP4x10F_LCHQuote#0003</v>
      </c>
      <c r="G20" s="223" t="str">
        <f>_xll.ohRangeRetrieveError(F20)</f>
        <v/>
      </c>
      <c r="H20" s="196"/>
      <c r="J20" s="277"/>
      <c r="K20" s="287">
        <v>4</v>
      </c>
      <c r="L20" s="287" t="s">
        <v>140</v>
      </c>
      <c r="M20" s="287" t="str">
        <f t="shared" si="8"/>
        <v>10F</v>
      </c>
      <c r="N20" s="267" t="str">
        <f t="shared" si="1"/>
        <v>GBP4x10F</v>
      </c>
      <c r="O20" s="179" t="str">
        <v>GBP4X10F=ICAP</v>
      </c>
      <c r="P20" s="356">
        <v>0.76500000000000001</v>
      </c>
      <c r="Q20" s="356">
        <v>0.81500000000000006</v>
      </c>
      <c r="R20" s="213">
        <f t="shared" si="6"/>
        <v>0.79</v>
      </c>
      <c r="S20" s="213">
        <f t="shared" si="7"/>
        <v>5.0000000000000044E-2</v>
      </c>
      <c r="T20" s="244"/>
      <c r="U20" s="213">
        <v>0.79499999999999993</v>
      </c>
      <c r="V20" s="244"/>
      <c r="W20" s="119">
        <v>0.79</v>
      </c>
      <c r="X20" s="283">
        <f>_xll.qlSimpleQuoteSetValue(F20,W20/100,Trigger)</f>
        <v>0</v>
      </c>
      <c r="Y20" s="278"/>
    </row>
    <row r="21" spans="1:25" x14ac:dyDescent="0.2">
      <c r="A21" s="158"/>
      <c r="B21" s="167">
        <f t="shared" si="2"/>
        <v>5</v>
      </c>
      <c r="C21" s="167" t="str">
        <f t="shared" si="3"/>
        <v>x</v>
      </c>
      <c r="D21" s="167" t="str">
        <f t="shared" si="4"/>
        <v>11F</v>
      </c>
      <c r="E21" s="177" t="str">
        <f t="shared" si="0"/>
        <v>GBP5x11F_LCHQuote</v>
      </c>
      <c r="F21" s="167" t="str">
        <f>_xll.qlSimpleQuote(E21,,RateTickValue,Permanent,Trigger,ObjectOverwrite)</f>
        <v>GBP5x11F_LCHQuote#0003</v>
      </c>
      <c r="G21" s="223" t="str">
        <f>_xll.ohRangeRetrieveError(F21)</f>
        <v/>
      </c>
      <c r="H21" s="196"/>
      <c r="J21" s="277"/>
      <c r="K21" s="287">
        <v>5</v>
      </c>
      <c r="L21" s="287" t="s">
        <v>140</v>
      </c>
      <c r="M21" s="287" t="str">
        <f t="shared" si="8"/>
        <v>11F</v>
      </c>
      <c r="N21" s="267" t="str">
        <f t="shared" si="1"/>
        <v>GBP5x11F</v>
      </c>
      <c r="O21" s="179" t="str">
        <v>GBP5X11F=ICAP</v>
      </c>
      <c r="P21" s="356">
        <v>0.78499999999999992</v>
      </c>
      <c r="Q21" s="356">
        <v>0.83499999999999996</v>
      </c>
      <c r="R21" s="213">
        <f t="shared" si="6"/>
        <v>0.80999999999999994</v>
      </c>
      <c r="S21" s="213">
        <f t="shared" si="7"/>
        <v>5.0000000000000044E-2</v>
      </c>
      <c r="T21" s="244"/>
      <c r="U21" s="213">
        <v>0.82000000000000006</v>
      </c>
      <c r="V21" s="244"/>
      <c r="W21" s="119">
        <v>0.80999999999999994</v>
      </c>
      <c r="X21" s="283">
        <f>_xll.qlSimpleQuoteSetValue(F21,W21/100,Trigger)</f>
        <v>0</v>
      </c>
      <c r="Y21" s="278"/>
    </row>
    <row r="22" spans="1:25" x14ac:dyDescent="0.2">
      <c r="A22" s="158"/>
      <c r="B22" s="167">
        <f t="shared" si="2"/>
        <v>6</v>
      </c>
      <c r="C22" s="167" t="str">
        <f t="shared" si="3"/>
        <v>x</v>
      </c>
      <c r="D22" s="167" t="str">
        <f t="shared" si="4"/>
        <v>12F</v>
      </c>
      <c r="E22" s="177" t="str">
        <f t="shared" si="0"/>
        <v>GBP6x12F_LCHQuote</v>
      </c>
      <c r="F22" s="167" t="str">
        <f>_xll.qlSimpleQuote(E22,,RateTickValue,Permanent,Trigger,ObjectOverwrite)</f>
        <v>GBP6x12F_LCHQuote#0003</v>
      </c>
      <c r="G22" s="223" t="str">
        <f>_xll.ohRangeRetrieveError(F22)</f>
        <v/>
      </c>
      <c r="H22" s="196"/>
      <c r="J22" s="277"/>
      <c r="K22" s="287">
        <v>6</v>
      </c>
      <c r="L22" s="287" t="s">
        <v>140</v>
      </c>
      <c r="M22" s="287" t="str">
        <f t="shared" si="8"/>
        <v>12F</v>
      </c>
      <c r="N22" s="267" t="str">
        <f t="shared" si="1"/>
        <v>GBP6x12F</v>
      </c>
      <c r="O22" s="179" t="str">
        <v>GBP6X12F=ICAP</v>
      </c>
      <c r="P22" s="356">
        <v>0.80999999999999994</v>
      </c>
      <c r="Q22" s="356">
        <v>0.86</v>
      </c>
      <c r="R22" s="213">
        <f t="shared" si="6"/>
        <v>0.83499999999999996</v>
      </c>
      <c r="S22" s="213">
        <f t="shared" si="7"/>
        <v>5.0000000000000044E-2</v>
      </c>
      <c r="T22" s="244"/>
      <c r="U22" s="213">
        <v>0.84499999999999997</v>
      </c>
      <c r="V22" s="244"/>
      <c r="W22" s="119">
        <v>0.83499999999999996</v>
      </c>
      <c r="X22" s="283">
        <f>_xll.qlSimpleQuoteSetValue(F22,W22/100,Trigger)</f>
        <v>0</v>
      </c>
      <c r="Y22" s="278"/>
    </row>
    <row r="23" spans="1:25" x14ac:dyDescent="0.2">
      <c r="A23" s="158"/>
      <c r="B23" s="167">
        <f t="shared" si="2"/>
        <v>7</v>
      </c>
      <c r="C23" s="167" t="str">
        <f t="shared" si="3"/>
        <v>x</v>
      </c>
      <c r="D23" s="167" t="str">
        <f t="shared" si="4"/>
        <v>13F</v>
      </c>
      <c r="E23" s="177" t="str">
        <f t="shared" si="0"/>
        <v>GBP7x13F_LCHQuote</v>
      </c>
      <c r="F23" s="167" t="str">
        <f>_xll.qlSimpleQuote(E23,,RateTickValue,Permanent,Trigger,ObjectOverwrite)</f>
        <v>GBP7x13F_LCHQuote#0003</v>
      </c>
      <c r="G23" s="223" t="str">
        <f>_xll.ohRangeRetrieveError(F23)</f>
        <v/>
      </c>
      <c r="H23" s="196"/>
      <c r="J23" s="277"/>
      <c r="K23" s="287">
        <v>7</v>
      </c>
      <c r="L23" s="287" t="s">
        <v>140</v>
      </c>
      <c r="M23" s="287" t="str">
        <f t="shared" si="8"/>
        <v>13F</v>
      </c>
      <c r="N23" s="267" t="str">
        <f t="shared" si="1"/>
        <v>GBP7x13F</v>
      </c>
      <c r="O23" s="179" t="str">
        <v>GBP7X13F=ICAP</v>
      </c>
      <c r="P23" s="356" t="s">
        <v>162</v>
      </c>
      <c r="Q23" s="356" t="s">
        <v>162</v>
      </c>
      <c r="R23" s="213" t="e">
        <f t="shared" si="6"/>
        <v>#NUM!</v>
      </c>
      <c r="S23" s="213" t="e">
        <f t="shared" si="7"/>
        <v>#NUM!</v>
      </c>
      <c r="T23" s="244"/>
      <c r="U23" s="213" t="e">
        <v>#NUM!</v>
      </c>
      <c r="V23" s="244"/>
      <c r="W23" s="119" t="e">
        <v>#NUM!</v>
      </c>
      <c r="X23" s="283">
        <f>_xll.qlSimpleQuoteSetValue(F23,W23/100,Trigger)</f>
        <v>0</v>
      </c>
      <c r="Y23" s="278"/>
    </row>
    <row r="24" spans="1:25" x14ac:dyDescent="0.2">
      <c r="A24" s="158"/>
      <c r="B24" s="167">
        <f t="shared" si="2"/>
        <v>8</v>
      </c>
      <c r="C24" s="167" t="str">
        <f t="shared" si="3"/>
        <v>x</v>
      </c>
      <c r="D24" s="167" t="str">
        <f t="shared" si="4"/>
        <v>14F</v>
      </c>
      <c r="E24" s="177" t="str">
        <f t="shared" si="0"/>
        <v>GBP8x14F_LCHQuote</v>
      </c>
      <c r="F24" s="167" t="str">
        <f>_xll.qlSimpleQuote(E24,,RateTickValue,Permanent,Trigger,ObjectOverwrite)</f>
        <v>GBP8x14F_LCHQuote#0003</v>
      </c>
      <c r="G24" s="223" t="str">
        <f>_xll.ohRangeRetrieveError(F24)</f>
        <v/>
      </c>
      <c r="H24" s="196"/>
      <c r="J24" s="277"/>
      <c r="K24" s="287">
        <v>8</v>
      </c>
      <c r="L24" s="287" t="s">
        <v>140</v>
      </c>
      <c r="M24" s="287" t="str">
        <f t="shared" si="8"/>
        <v>14F</v>
      </c>
      <c r="N24" s="267" t="str">
        <f t="shared" si="1"/>
        <v>GBP8x14F</v>
      </c>
      <c r="O24" s="179" t="str">
        <v>GBP8X14F=ICAP</v>
      </c>
      <c r="P24" s="356" t="s">
        <v>162</v>
      </c>
      <c r="Q24" s="356" t="s">
        <v>162</v>
      </c>
      <c r="R24" s="213" t="e">
        <f t="shared" si="6"/>
        <v>#NUM!</v>
      </c>
      <c r="S24" s="213" t="e">
        <f t="shared" si="7"/>
        <v>#NUM!</v>
      </c>
      <c r="T24" s="244"/>
      <c r="U24" s="213" t="e">
        <v>#NUM!</v>
      </c>
      <c r="V24" s="244"/>
      <c r="W24" s="119" t="e">
        <v>#NUM!</v>
      </c>
      <c r="X24" s="283">
        <f>_xll.qlSimpleQuoteSetValue(F24,W24/100,Trigger)</f>
        <v>0</v>
      </c>
      <c r="Y24" s="278"/>
    </row>
    <row r="25" spans="1:25" x14ac:dyDescent="0.2">
      <c r="A25" s="158"/>
      <c r="B25" s="167">
        <f t="shared" si="2"/>
        <v>9</v>
      </c>
      <c r="C25" s="167" t="str">
        <f t="shared" si="3"/>
        <v>x</v>
      </c>
      <c r="D25" s="167" t="str">
        <f t="shared" si="4"/>
        <v>15F</v>
      </c>
      <c r="E25" s="177" t="str">
        <f t="shared" si="0"/>
        <v>GBP9x15F_LCHQuote</v>
      </c>
      <c r="F25" s="167" t="str">
        <f>_xll.qlSimpleQuote(E25,,RateTickValue,Permanent,Trigger,ObjectOverwrite)</f>
        <v>GBP9x15F_LCHQuote#0003</v>
      </c>
      <c r="G25" s="223" t="str">
        <f>_xll.ohRangeRetrieveError(F25)</f>
        <v/>
      </c>
      <c r="H25" s="196"/>
      <c r="J25" s="277"/>
      <c r="K25" s="287">
        <v>9</v>
      </c>
      <c r="L25" s="287" t="s">
        <v>140</v>
      </c>
      <c r="M25" s="287" t="str">
        <f t="shared" si="8"/>
        <v>15F</v>
      </c>
      <c r="N25" s="267" t="str">
        <f t="shared" si="1"/>
        <v>GBP9x15F</v>
      </c>
      <c r="O25" s="179" t="str">
        <v>GBP9X15F=ICAP</v>
      </c>
      <c r="P25" s="356">
        <v>0.90500000000000003</v>
      </c>
      <c r="Q25" s="356">
        <v>0.95500000000000007</v>
      </c>
      <c r="R25" s="213">
        <f t="shared" si="6"/>
        <v>0.93</v>
      </c>
      <c r="S25" s="213">
        <f t="shared" si="7"/>
        <v>5.0000000000000044E-2</v>
      </c>
      <c r="T25" s="244"/>
      <c r="U25" s="213">
        <v>0.95</v>
      </c>
      <c r="V25" s="244"/>
      <c r="W25" s="119">
        <v>0.93</v>
      </c>
      <c r="X25" s="283">
        <f>_xll.qlSimpleQuoteSetValue(F25,W25/100,Trigger)</f>
        <v>0</v>
      </c>
      <c r="Y25" s="278"/>
    </row>
    <row r="26" spans="1:25" x14ac:dyDescent="0.2">
      <c r="A26" s="158"/>
      <c r="B26" s="167">
        <f t="shared" si="2"/>
        <v>10</v>
      </c>
      <c r="C26" s="167" t="str">
        <f t="shared" si="3"/>
        <v>x</v>
      </c>
      <c r="D26" s="167" t="str">
        <f t="shared" si="4"/>
        <v>16F</v>
      </c>
      <c r="E26" s="177" t="str">
        <f t="shared" si="0"/>
        <v>GBP10x16F_LCHQuote</v>
      </c>
      <c r="F26" s="167" t="str">
        <f>_xll.qlSimpleQuote(E26,,RateTickValue,Permanent,Trigger,ObjectOverwrite)</f>
        <v>GBP10x16F_LCHQuote#0003</v>
      </c>
      <c r="G26" s="223" t="str">
        <f>_xll.ohRangeRetrieveError(F26)</f>
        <v/>
      </c>
      <c r="H26" s="196"/>
      <c r="J26" s="277"/>
      <c r="K26" s="287">
        <v>10</v>
      </c>
      <c r="L26" s="287" t="s">
        <v>140</v>
      </c>
      <c r="M26" s="287" t="str">
        <f t="shared" si="8"/>
        <v>16F</v>
      </c>
      <c r="N26" s="267" t="str">
        <f t="shared" si="1"/>
        <v>GBP10x16F</v>
      </c>
      <c r="O26" s="179" t="str">
        <v>GBP10X16F=ICAP</v>
      </c>
      <c r="P26" s="356" t="s">
        <v>162</v>
      </c>
      <c r="Q26" s="356" t="s">
        <v>162</v>
      </c>
      <c r="R26" s="213" t="e">
        <f t="shared" si="6"/>
        <v>#NUM!</v>
      </c>
      <c r="S26" s="213" t="e">
        <f t="shared" si="7"/>
        <v>#NUM!</v>
      </c>
      <c r="T26" s="244"/>
      <c r="U26" s="213" t="e">
        <v>#NUM!</v>
      </c>
      <c r="V26" s="244"/>
      <c r="W26" s="119" t="e">
        <v>#NUM!</v>
      </c>
      <c r="X26" s="283">
        <f>_xll.qlSimpleQuoteSetValue(F26,W26/100,Trigger)</f>
        <v>0</v>
      </c>
      <c r="Y26" s="278"/>
    </row>
    <row r="27" spans="1:25" x14ac:dyDescent="0.2">
      <c r="A27" s="158"/>
      <c r="B27" s="167">
        <f t="shared" si="2"/>
        <v>11</v>
      </c>
      <c r="C27" s="167" t="str">
        <f t="shared" si="3"/>
        <v>x</v>
      </c>
      <c r="D27" s="167" t="str">
        <f t="shared" si="4"/>
        <v>17F</v>
      </c>
      <c r="E27" s="177" t="str">
        <f t="shared" si="0"/>
        <v>GBP11x17F_LCHQuote</v>
      </c>
      <c r="F27" s="167" t="str">
        <f>_xll.qlSimpleQuote(E27,,RateTickValue,Permanent,Trigger,ObjectOverwrite)</f>
        <v>GBP11x17F_LCHQuote#0003</v>
      </c>
      <c r="G27" s="223" t="str">
        <f>_xll.ohRangeRetrieveError(F27)</f>
        <v/>
      </c>
      <c r="H27" s="196"/>
      <c r="J27" s="277"/>
      <c r="K27" s="287">
        <v>11</v>
      </c>
      <c r="L27" s="287" t="s">
        <v>140</v>
      </c>
      <c r="M27" s="287" t="str">
        <f t="shared" si="8"/>
        <v>17F</v>
      </c>
      <c r="N27" s="267" t="str">
        <f t="shared" si="1"/>
        <v>GBP11x17F</v>
      </c>
      <c r="O27" s="179" t="str">
        <v>GBP11X17F=ICAP</v>
      </c>
      <c r="P27" s="356" t="s">
        <v>162</v>
      </c>
      <c r="Q27" s="356" t="s">
        <v>162</v>
      </c>
      <c r="R27" s="213" t="e">
        <f t="shared" si="6"/>
        <v>#NUM!</v>
      </c>
      <c r="S27" s="213" t="e">
        <f t="shared" si="7"/>
        <v>#NUM!</v>
      </c>
      <c r="T27" s="244"/>
      <c r="U27" s="213" t="e">
        <v>#NUM!</v>
      </c>
      <c r="V27" s="244"/>
      <c r="W27" s="119" t="e">
        <v>#NUM!</v>
      </c>
      <c r="X27" s="283">
        <f>_xll.qlSimpleQuoteSetValue(F27,W27/100,Trigger)</f>
        <v>0</v>
      </c>
      <c r="Y27" s="278"/>
    </row>
    <row r="28" spans="1:25" x14ac:dyDescent="0.2">
      <c r="A28" s="158"/>
      <c r="B28" s="167">
        <f t="shared" si="2"/>
        <v>12</v>
      </c>
      <c r="C28" s="167" t="str">
        <f t="shared" si="3"/>
        <v>x</v>
      </c>
      <c r="D28" s="167" t="str">
        <f t="shared" si="4"/>
        <v>18F</v>
      </c>
      <c r="E28" s="177" t="str">
        <f t="shared" si="0"/>
        <v>GBP12x18F_LCHQuote</v>
      </c>
      <c r="F28" s="167" t="str">
        <f>_xll.qlSimpleQuote(E28,,RateTickValue,Permanent,Trigger,ObjectOverwrite)</f>
        <v>GBP12x18F_LCHQuote#0003</v>
      </c>
      <c r="G28" s="223" t="str">
        <f>_xll.ohRangeRetrieveError(F28)</f>
        <v/>
      </c>
      <c r="H28" s="196"/>
      <c r="J28" s="277"/>
      <c r="K28" s="287">
        <v>12</v>
      </c>
      <c r="L28" s="287" t="s">
        <v>140</v>
      </c>
      <c r="M28" s="287" t="str">
        <f t="shared" si="8"/>
        <v>18F</v>
      </c>
      <c r="N28" s="267" t="str">
        <f t="shared" si="1"/>
        <v>GBP12x18F</v>
      </c>
      <c r="O28" s="179" t="str">
        <v>GBP12X18F=ICAP</v>
      </c>
      <c r="P28" s="356">
        <v>1.02</v>
      </c>
      <c r="Q28" s="356">
        <v>1.07</v>
      </c>
      <c r="R28" s="213">
        <f t="shared" si="6"/>
        <v>1.0449999999999999</v>
      </c>
      <c r="S28" s="213">
        <f t="shared" si="7"/>
        <v>4.9999999999999822E-2</v>
      </c>
      <c r="T28" s="244"/>
      <c r="U28" s="213">
        <v>1.0649999999999999</v>
      </c>
      <c r="V28" s="244"/>
      <c r="W28" s="119">
        <v>1.0449999999999999</v>
      </c>
      <c r="X28" s="283">
        <f>_xll.qlSimpleQuoteSetValue(F28,W28/100,Trigger)</f>
        <v>0</v>
      </c>
      <c r="Y28" s="278"/>
    </row>
    <row r="29" spans="1:25" x14ac:dyDescent="0.2">
      <c r="A29" s="158"/>
      <c r="B29" s="167">
        <f t="shared" si="2"/>
        <v>13</v>
      </c>
      <c r="C29" s="167" t="str">
        <f t="shared" si="3"/>
        <v>x</v>
      </c>
      <c r="D29" s="167" t="str">
        <f t="shared" si="4"/>
        <v>19F</v>
      </c>
      <c r="E29" s="177" t="str">
        <f t="shared" si="0"/>
        <v>GBP13x19F_LCHQuote</v>
      </c>
      <c r="F29" s="167" t="str">
        <f>_xll.qlSimpleQuote(E29,,RateTickValue,Permanent,Trigger,ObjectOverwrite)</f>
        <v>GBP13x19F_LCHQuote#0003</v>
      </c>
      <c r="G29" s="223" t="str">
        <f>_xll.ohRangeRetrieveError(F29)</f>
        <v/>
      </c>
      <c r="H29" s="196"/>
      <c r="J29" s="277"/>
      <c r="K29" s="287">
        <v>13</v>
      </c>
      <c r="L29" s="287" t="s">
        <v>140</v>
      </c>
      <c r="M29" s="287" t="str">
        <f t="shared" si="8"/>
        <v>19F</v>
      </c>
      <c r="N29" s="267" t="str">
        <f t="shared" si="1"/>
        <v>GBP13x19F</v>
      </c>
      <c r="O29" s="179" t="str">
        <v>GBP13X19F=ICAP</v>
      </c>
      <c r="P29" s="356" t="s">
        <v>162</v>
      </c>
      <c r="Q29" s="356" t="s">
        <v>162</v>
      </c>
      <c r="R29" s="213" t="e">
        <f t="shared" si="6"/>
        <v>#NUM!</v>
      </c>
      <c r="S29" s="213" t="e">
        <f t="shared" si="7"/>
        <v>#NUM!</v>
      </c>
      <c r="T29" s="244"/>
      <c r="U29" s="213" t="e">
        <v>#NUM!</v>
      </c>
      <c r="V29" s="244"/>
      <c r="W29" s="119" t="e">
        <v>#NUM!</v>
      </c>
      <c r="X29" s="283">
        <f>_xll.qlSimpleQuoteSetValue(F29,W29/100,Trigger)</f>
        <v>0</v>
      </c>
      <c r="Y29" s="278"/>
    </row>
    <row r="30" spans="1:25" x14ac:dyDescent="0.2">
      <c r="A30" s="158"/>
      <c r="B30" s="167">
        <f t="shared" si="2"/>
        <v>14</v>
      </c>
      <c r="C30" s="167" t="str">
        <f t="shared" si="3"/>
        <v>x</v>
      </c>
      <c r="D30" s="167" t="str">
        <f t="shared" si="4"/>
        <v>20F</v>
      </c>
      <c r="E30" s="177" t="str">
        <f t="shared" si="0"/>
        <v>GBP14x20F_LCHQuote</v>
      </c>
      <c r="F30" s="167" t="str">
        <f>_xll.qlSimpleQuote(E30,,RateTickValue,Permanent,Trigger,ObjectOverwrite)</f>
        <v>GBP14x20F_LCHQuote#0003</v>
      </c>
      <c r="G30" s="223" t="str">
        <f>_xll.ohRangeRetrieveError(F30)</f>
        <v/>
      </c>
      <c r="H30" s="196"/>
      <c r="J30" s="277"/>
      <c r="K30" s="287">
        <v>14</v>
      </c>
      <c r="L30" s="287" t="s">
        <v>140</v>
      </c>
      <c r="M30" s="287" t="str">
        <f t="shared" si="8"/>
        <v>20F</v>
      </c>
      <c r="N30" s="267" t="str">
        <f t="shared" si="1"/>
        <v>GBP14x20F</v>
      </c>
      <c r="O30" s="179" t="str">
        <v>GBP14X20F=ICAP</v>
      </c>
      <c r="P30" s="356" t="s">
        <v>162</v>
      </c>
      <c r="Q30" s="356" t="s">
        <v>162</v>
      </c>
      <c r="R30" s="213" t="e">
        <f t="shared" si="6"/>
        <v>#NUM!</v>
      </c>
      <c r="S30" s="213" t="e">
        <f t="shared" si="7"/>
        <v>#NUM!</v>
      </c>
      <c r="T30" s="244"/>
      <c r="U30" s="213" t="e">
        <v>#NUM!</v>
      </c>
      <c r="V30" s="244"/>
      <c r="W30" s="119" t="e">
        <v>#NUM!</v>
      </c>
      <c r="X30" s="283">
        <f>_xll.qlSimpleQuoteSetValue(F30,W30/100,Trigger)</f>
        <v>0</v>
      </c>
      <c r="Y30" s="278"/>
    </row>
    <row r="31" spans="1:25" x14ac:dyDescent="0.2">
      <c r="A31" s="158"/>
      <c r="B31" s="167">
        <f t="shared" si="2"/>
        <v>15</v>
      </c>
      <c r="C31" s="167" t="str">
        <f t="shared" si="3"/>
        <v>x</v>
      </c>
      <c r="D31" s="167" t="str">
        <f t="shared" si="4"/>
        <v>21F</v>
      </c>
      <c r="E31" s="177" t="str">
        <f t="shared" si="0"/>
        <v>GBP15x21F_LCHQuote</v>
      </c>
      <c r="F31" s="167" t="str">
        <f>_xll.qlSimpleQuote(E31,,RateTickValue,Permanent,Trigger,ObjectOverwrite)</f>
        <v>GBP15x21F_LCHQuote#0003</v>
      </c>
      <c r="G31" s="223" t="str">
        <f>_xll.ohRangeRetrieveError(F31)</f>
        <v/>
      </c>
      <c r="H31" s="196"/>
      <c r="J31" s="277"/>
      <c r="K31" s="287">
        <v>15</v>
      </c>
      <c r="L31" s="287" t="s">
        <v>140</v>
      </c>
      <c r="M31" s="287" t="str">
        <f t="shared" si="8"/>
        <v>21F</v>
      </c>
      <c r="N31" s="267" t="str">
        <f t="shared" si="1"/>
        <v>GBP15x21F</v>
      </c>
      <c r="O31" s="179" t="str">
        <v>GBP15X21F=ICAP</v>
      </c>
      <c r="P31" s="356" t="s">
        <v>162</v>
      </c>
      <c r="Q31" s="356" t="s">
        <v>162</v>
      </c>
      <c r="R31" s="213" t="e">
        <f t="shared" si="6"/>
        <v>#NUM!</v>
      </c>
      <c r="S31" s="213" t="e">
        <f t="shared" si="7"/>
        <v>#NUM!</v>
      </c>
      <c r="T31" s="244"/>
      <c r="U31" s="213" t="e">
        <v>#NUM!</v>
      </c>
      <c r="V31" s="244"/>
      <c r="W31" s="119" t="e">
        <v>#NUM!</v>
      </c>
      <c r="X31" s="283">
        <f>_xll.qlSimpleQuoteSetValue(F31,W31/100,Trigger)</f>
        <v>0</v>
      </c>
      <c r="Y31" s="278"/>
    </row>
    <row r="32" spans="1:25" x14ac:dyDescent="0.2">
      <c r="A32" s="158"/>
      <c r="B32" s="167">
        <f t="shared" si="2"/>
        <v>16</v>
      </c>
      <c r="C32" s="167" t="str">
        <f t="shared" si="3"/>
        <v>x</v>
      </c>
      <c r="D32" s="167" t="str">
        <f t="shared" si="4"/>
        <v>22F</v>
      </c>
      <c r="E32" s="177" t="str">
        <f t="shared" si="0"/>
        <v>GBP16x22F_LCHQuote</v>
      </c>
      <c r="F32" s="167" t="str">
        <f>_xll.qlSimpleQuote(E32,,RateTickValue,Permanent,Trigger,ObjectOverwrite)</f>
        <v>GBP16x22F_LCHQuote#0003</v>
      </c>
      <c r="G32" s="223" t="str">
        <f>_xll.ohRangeRetrieveError(F32)</f>
        <v/>
      </c>
      <c r="H32" s="196"/>
      <c r="J32" s="277"/>
      <c r="K32" s="287">
        <v>16</v>
      </c>
      <c r="L32" s="287" t="s">
        <v>140</v>
      </c>
      <c r="M32" s="287" t="str">
        <f t="shared" si="8"/>
        <v>22F</v>
      </c>
      <c r="N32" s="267" t="str">
        <f t="shared" si="1"/>
        <v>GBP16x22F</v>
      </c>
      <c r="O32" s="179" t="str">
        <v>GBP16X22F=ICAP</v>
      </c>
      <c r="P32" s="356" t="s">
        <v>162</v>
      </c>
      <c r="Q32" s="356" t="s">
        <v>162</v>
      </c>
      <c r="R32" s="213" t="e">
        <f t="shared" si="6"/>
        <v>#NUM!</v>
      </c>
      <c r="S32" s="213" t="e">
        <f t="shared" si="7"/>
        <v>#NUM!</v>
      </c>
      <c r="T32" s="244"/>
      <c r="U32" s="213" t="e">
        <v>#NUM!</v>
      </c>
      <c r="V32" s="244"/>
      <c r="W32" s="119" t="e">
        <v>#NUM!</v>
      </c>
      <c r="X32" s="283">
        <f>_xll.qlSimpleQuoteSetValue(F32,W32/100,Trigger)</f>
        <v>0</v>
      </c>
      <c r="Y32" s="278"/>
    </row>
    <row r="33" spans="1:25" x14ac:dyDescent="0.2">
      <c r="A33" s="158"/>
      <c r="B33" s="167">
        <f t="shared" si="2"/>
        <v>17</v>
      </c>
      <c r="C33" s="167" t="str">
        <f t="shared" si="3"/>
        <v>x</v>
      </c>
      <c r="D33" s="167" t="str">
        <f t="shared" si="4"/>
        <v>23F</v>
      </c>
      <c r="E33" s="177" t="str">
        <f t="shared" si="0"/>
        <v>GBP17x23F_LCHQuote</v>
      </c>
      <c r="F33" s="167" t="str">
        <f>_xll.qlSimpleQuote(E33,,RateTickValue,Permanent,Trigger,ObjectOverwrite)</f>
        <v>GBP17x23F_LCHQuote#0003</v>
      </c>
      <c r="G33" s="223" t="str">
        <f>_xll.ohRangeRetrieveError(F33)</f>
        <v/>
      </c>
      <c r="H33" s="196"/>
      <c r="J33" s="277"/>
      <c r="K33" s="287">
        <v>17</v>
      </c>
      <c r="L33" s="287" t="s">
        <v>140</v>
      </c>
      <c r="M33" s="287" t="str">
        <f t="shared" si="8"/>
        <v>23F</v>
      </c>
      <c r="N33" s="267" t="str">
        <f t="shared" si="1"/>
        <v>GBP17x23F</v>
      </c>
      <c r="O33" s="179" t="str">
        <v>GBP17X23F=ICAP</v>
      </c>
      <c r="P33" s="356" t="s">
        <v>162</v>
      </c>
      <c r="Q33" s="356" t="s">
        <v>162</v>
      </c>
      <c r="R33" s="213" t="e">
        <f t="shared" si="6"/>
        <v>#NUM!</v>
      </c>
      <c r="S33" s="213" t="e">
        <f t="shared" si="7"/>
        <v>#NUM!</v>
      </c>
      <c r="T33" s="244"/>
      <c r="U33" s="213" t="e">
        <v>#NUM!</v>
      </c>
      <c r="V33" s="244"/>
      <c r="W33" s="119" t="e">
        <v>#NUM!</v>
      </c>
      <c r="X33" s="283">
        <f>_xll.qlSimpleQuoteSetValue(F33,W33/100,Trigger)</f>
        <v>0</v>
      </c>
      <c r="Y33" s="278"/>
    </row>
    <row r="34" spans="1:25" x14ac:dyDescent="0.2">
      <c r="A34" s="158"/>
      <c r="B34" s="168">
        <f t="shared" si="2"/>
        <v>18</v>
      </c>
      <c r="C34" s="168" t="str">
        <f t="shared" si="3"/>
        <v>x</v>
      </c>
      <c r="D34" s="168" t="str">
        <f t="shared" si="4"/>
        <v>24F</v>
      </c>
      <c r="E34" s="178" t="str">
        <f t="shared" si="0"/>
        <v>GBP18x24F_LCHQuote</v>
      </c>
      <c r="F34" s="168" t="str">
        <f>_xll.qlSimpleQuote(E34,,RateTickValue,Permanent,Trigger,ObjectOverwrite)</f>
        <v>GBP18x24F_LCHQuote#0003</v>
      </c>
      <c r="G34" s="224" t="str">
        <f>_xll.ohRangeRetrieveError(F34)</f>
        <v/>
      </c>
      <c r="H34" s="196"/>
      <c r="J34" s="277"/>
      <c r="K34" s="288">
        <v>18</v>
      </c>
      <c r="L34" s="288" t="s">
        <v>140</v>
      </c>
      <c r="M34" s="288" t="str">
        <f t="shared" si="8"/>
        <v>24F</v>
      </c>
      <c r="N34" s="268" t="str">
        <f t="shared" si="1"/>
        <v>GBP18x24F</v>
      </c>
      <c r="O34" s="182" t="str">
        <v>GBP18X24F=ICAP</v>
      </c>
      <c r="P34" s="357" t="s">
        <v>162</v>
      </c>
      <c r="Q34" s="357" t="s">
        <v>162</v>
      </c>
      <c r="R34" s="215" t="e">
        <f t="shared" si="6"/>
        <v>#NUM!</v>
      </c>
      <c r="S34" s="215" t="e">
        <f t="shared" si="7"/>
        <v>#NUM!</v>
      </c>
      <c r="T34" s="244"/>
      <c r="U34" s="215" t="e">
        <v>#NUM!</v>
      </c>
      <c r="V34" s="244"/>
      <c r="W34" s="284" t="e">
        <v>#NUM!</v>
      </c>
      <c r="X34" s="285">
        <f>_xll.qlSimpleQuoteSetValue(F34,W34/100,Trigger)</f>
        <v>0</v>
      </c>
      <c r="Y34" s="278"/>
    </row>
    <row r="35" spans="1:25" x14ac:dyDescent="0.2">
      <c r="A35" s="158"/>
      <c r="B35" s="167">
        <f t="shared" si="2"/>
        <v>1</v>
      </c>
      <c r="C35" s="167" t="str">
        <f t="shared" si="3"/>
        <v>x</v>
      </c>
      <c r="D35" s="167" t="str">
        <f t="shared" si="4"/>
        <v>13F</v>
      </c>
      <c r="E35" s="177" t="str">
        <f t="shared" si="0"/>
        <v>GBP1x13F_LCHQuote</v>
      </c>
      <c r="F35" s="167" t="str">
        <f>_xll.qlSimpleQuote(E35,,RateTickValue,Permanent,Trigger,ObjectOverwrite)</f>
        <v>GBP1x13F_LCHQuote#0003</v>
      </c>
      <c r="G35" s="223" t="str">
        <f>_xll.ohRangeRetrieveError(F35)</f>
        <v/>
      </c>
      <c r="H35" s="196"/>
      <c r="J35" s="277"/>
      <c r="K35" s="287">
        <v>1</v>
      </c>
      <c r="L35" s="287" t="s">
        <v>140</v>
      </c>
      <c r="M35" s="287" t="str">
        <f>K35+12&amp;"F"</f>
        <v>13F</v>
      </c>
      <c r="N35" s="85" t="str">
        <f t="shared" si="1"/>
        <v>GBP1x13F</v>
      </c>
      <c r="O35" s="179" t="str">
        <v>GBP1X13F=ICAP</v>
      </c>
      <c r="P35" s="356">
        <v>1.0249999999999999</v>
      </c>
      <c r="Q35" s="356">
        <v>1.125</v>
      </c>
      <c r="R35" s="213">
        <f t="shared" si="6"/>
        <v>1.075</v>
      </c>
      <c r="S35" s="213">
        <f t="shared" si="7"/>
        <v>0.10000000000000009</v>
      </c>
      <c r="T35" s="244"/>
      <c r="U35" s="213">
        <v>1.085</v>
      </c>
      <c r="V35" s="244"/>
      <c r="W35" s="119">
        <v>1.075</v>
      </c>
      <c r="X35" s="283">
        <f>_xll.qlSimpleQuoteSetValue(F35,W35/100,Trigger)</f>
        <v>0</v>
      </c>
      <c r="Y35" s="278"/>
    </row>
    <row r="36" spans="1:25" x14ac:dyDescent="0.2">
      <c r="A36" s="158"/>
      <c r="B36" s="167">
        <f t="shared" si="2"/>
        <v>2</v>
      </c>
      <c r="C36" s="167" t="str">
        <f t="shared" si="3"/>
        <v>x</v>
      </c>
      <c r="D36" s="167" t="str">
        <f t="shared" si="4"/>
        <v>14F</v>
      </c>
      <c r="E36" s="177" t="str">
        <f t="shared" si="0"/>
        <v>GBP2x14F_LCHQuote</v>
      </c>
      <c r="F36" s="167" t="str">
        <f>_xll.qlSimpleQuote(E36,,RateTickValue,Permanent,Trigger,ObjectOverwrite)</f>
        <v>GBP2x14F_LCHQuote#0003</v>
      </c>
      <c r="G36" s="223" t="str">
        <f>_xll.ohRangeRetrieveError(F36)</f>
        <v/>
      </c>
      <c r="H36" s="196"/>
      <c r="J36" s="277"/>
      <c r="K36" s="287">
        <v>2</v>
      </c>
      <c r="L36" s="287" t="s">
        <v>140</v>
      </c>
      <c r="M36" s="287" t="str">
        <f t="shared" ref="M36:M58" si="9">K36+12&amp;"F"</f>
        <v>14F</v>
      </c>
      <c r="N36" s="85" t="str">
        <f t="shared" si="1"/>
        <v>GBP2x14F</v>
      </c>
      <c r="O36" s="179" t="str">
        <v>GBP2X14F=ICAP</v>
      </c>
      <c r="P36" s="356">
        <v>1.0549999999999999</v>
      </c>
      <c r="Q36" s="356">
        <v>1.155</v>
      </c>
      <c r="R36" s="213">
        <f t="shared" si="6"/>
        <v>1.105</v>
      </c>
      <c r="S36" s="213">
        <f t="shared" si="7"/>
        <v>0.10000000000000009</v>
      </c>
      <c r="T36" s="244"/>
      <c r="U36" s="213">
        <v>1.115</v>
      </c>
      <c r="V36" s="244"/>
      <c r="W36" s="119">
        <v>1.105</v>
      </c>
      <c r="X36" s="283">
        <f>_xll.qlSimpleQuoteSetValue(F36,W36/100,Trigger)</f>
        <v>0</v>
      </c>
      <c r="Y36" s="278"/>
    </row>
    <row r="37" spans="1:25" x14ac:dyDescent="0.2">
      <c r="A37" s="158"/>
      <c r="B37" s="167">
        <f t="shared" si="2"/>
        <v>3</v>
      </c>
      <c r="C37" s="167" t="str">
        <f t="shared" si="3"/>
        <v>x</v>
      </c>
      <c r="D37" s="167" t="str">
        <f t="shared" si="4"/>
        <v>15F</v>
      </c>
      <c r="E37" s="177" t="str">
        <f t="shared" ref="E37:E58" si="10">Currency&amp;$B37&amp;C37&amp;$D37&amp;QuoteSuffix</f>
        <v>GBP3x15F_LCHQuote</v>
      </c>
      <c r="F37" s="167" t="str">
        <f>_xll.qlSimpleQuote(E37,,RateTickValue,Permanent,Trigger,ObjectOverwrite)</f>
        <v>GBP3x15F_LCHQuote#0003</v>
      </c>
      <c r="G37" s="223" t="str">
        <f>_xll.ohRangeRetrieveError(F37)</f>
        <v/>
      </c>
      <c r="H37" s="196"/>
      <c r="J37" s="277"/>
      <c r="K37" s="287">
        <v>3</v>
      </c>
      <c r="L37" s="287" t="s">
        <v>140</v>
      </c>
      <c r="M37" s="287" t="str">
        <f t="shared" si="9"/>
        <v>15F</v>
      </c>
      <c r="N37" s="85" t="str">
        <f t="shared" ref="N37:N58" si="11">Currency&amp;$K37&amp;L37&amp;$M37</f>
        <v>GBP3x15F</v>
      </c>
      <c r="O37" s="179" t="str">
        <v>GBP3X15F=ICAP</v>
      </c>
      <c r="P37" s="356">
        <v>1.08</v>
      </c>
      <c r="Q37" s="356">
        <v>1.18</v>
      </c>
      <c r="R37" s="213">
        <f t="shared" si="6"/>
        <v>1.1299999999999999</v>
      </c>
      <c r="S37" s="213">
        <f t="shared" si="7"/>
        <v>9.9999999999999645E-2</v>
      </c>
      <c r="T37" s="244"/>
      <c r="U37" s="213">
        <v>1.145</v>
      </c>
      <c r="V37" s="244"/>
      <c r="W37" s="119">
        <v>1.1299999999999999</v>
      </c>
      <c r="X37" s="283">
        <f>_xll.qlSimpleQuoteSetValue(F37,W37/100,Trigger)</f>
        <v>0</v>
      </c>
      <c r="Y37" s="278"/>
    </row>
    <row r="38" spans="1:25" x14ac:dyDescent="0.2">
      <c r="A38" s="158"/>
      <c r="B38" s="167">
        <f t="shared" si="2"/>
        <v>4</v>
      </c>
      <c r="C38" s="167" t="str">
        <f t="shared" si="3"/>
        <v>x</v>
      </c>
      <c r="D38" s="167" t="str">
        <f t="shared" si="4"/>
        <v>16F</v>
      </c>
      <c r="E38" s="177" t="str">
        <f t="shared" si="10"/>
        <v>GBP4x16F_LCHQuote</v>
      </c>
      <c r="F38" s="167" t="str">
        <f>_xll.qlSimpleQuote(E38,,RateTickValue,Permanent,Trigger,ObjectOverwrite)</f>
        <v>GBP4x16F_LCHQuote#0003</v>
      </c>
      <c r="G38" s="223" t="str">
        <f>_xll.ohRangeRetrieveError(F38)</f>
        <v/>
      </c>
      <c r="H38" s="196"/>
      <c r="J38" s="277"/>
      <c r="K38" s="287">
        <v>4</v>
      </c>
      <c r="L38" s="287" t="s">
        <v>140</v>
      </c>
      <c r="M38" s="287" t="str">
        <f t="shared" si="9"/>
        <v>16F</v>
      </c>
      <c r="N38" s="85" t="str">
        <f t="shared" si="11"/>
        <v>GBP4x16F</v>
      </c>
      <c r="O38" s="179" t="str">
        <v>GBP4X16F=ICAP</v>
      </c>
      <c r="P38" s="356">
        <v>1.105</v>
      </c>
      <c r="Q38" s="356">
        <v>1.2050000000000001</v>
      </c>
      <c r="R38" s="213">
        <f t="shared" si="6"/>
        <v>1.155</v>
      </c>
      <c r="S38" s="213">
        <f t="shared" si="7"/>
        <v>0.10000000000000009</v>
      </c>
      <c r="T38" s="244"/>
      <c r="U38" s="213">
        <v>1.17</v>
      </c>
      <c r="V38" s="244"/>
      <c r="W38" s="119">
        <v>1.155</v>
      </c>
      <c r="X38" s="283">
        <f>_xll.qlSimpleQuoteSetValue(F38,W38/100,Trigger)</f>
        <v>0</v>
      </c>
      <c r="Y38" s="278"/>
    </row>
    <row r="39" spans="1:25" x14ac:dyDescent="0.2">
      <c r="A39" s="158"/>
      <c r="B39" s="167">
        <f t="shared" si="2"/>
        <v>5</v>
      </c>
      <c r="C39" s="167" t="str">
        <f t="shared" si="3"/>
        <v>x</v>
      </c>
      <c r="D39" s="167" t="str">
        <f t="shared" si="4"/>
        <v>17F</v>
      </c>
      <c r="E39" s="177" t="str">
        <f t="shared" si="10"/>
        <v>GBP5x17F_LCHQuote</v>
      </c>
      <c r="F39" s="167" t="str">
        <f>_xll.qlSimpleQuote(E39,,RateTickValue,Permanent,Trigger,ObjectOverwrite)</f>
        <v>GBP5x17F_LCHQuote#0003</v>
      </c>
      <c r="G39" s="223" t="str">
        <f>_xll.ohRangeRetrieveError(F39)</f>
        <v/>
      </c>
      <c r="H39" s="196"/>
      <c r="J39" s="277"/>
      <c r="K39" s="287">
        <v>5</v>
      </c>
      <c r="L39" s="287" t="s">
        <v>140</v>
      </c>
      <c r="M39" s="287" t="str">
        <f t="shared" si="9"/>
        <v>17F</v>
      </c>
      <c r="N39" s="85" t="str">
        <f t="shared" si="11"/>
        <v>GBP5x17F</v>
      </c>
      <c r="O39" s="179" t="str">
        <v>GBP5X17F=ICAP</v>
      </c>
      <c r="P39" s="356">
        <v>1.145</v>
      </c>
      <c r="Q39" s="356">
        <v>1.2450000000000001</v>
      </c>
      <c r="R39" s="213">
        <f t="shared" si="6"/>
        <v>1.1950000000000001</v>
      </c>
      <c r="S39" s="213">
        <f t="shared" si="7"/>
        <v>0.10000000000000009</v>
      </c>
      <c r="T39" s="244"/>
      <c r="U39" s="213">
        <v>1.21</v>
      </c>
      <c r="V39" s="244"/>
      <c r="W39" s="119">
        <v>1.1950000000000001</v>
      </c>
      <c r="X39" s="283">
        <f>_xll.qlSimpleQuoteSetValue(F39,W39/100,Trigger)</f>
        <v>0</v>
      </c>
      <c r="Y39" s="278"/>
    </row>
    <row r="40" spans="1:25" x14ac:dyDescent="0.2">
      <c r="A40" s="158"/>
      <c r="B40" s="167">
        <f t="shared" si="2"/>
        <v>6</v>
      </c>
      <c r="C40" s="167" t="str">
        <f t="shared" si="3"/>
        <v>x</v>
      </c>
      <c r="D40" s="167" t="str">
        <f t="shared" si="4"/>
        <v>18F</v>
      </c>
      <c r="E40" s="177" t="str">
        <f t="shared" si="10"/>
        <v>GBP6x18F_LCHQuote</v>
      </c>
      <c r="F40" s="167" t="str">
        <f>_xll.qlSimpleQuote(E40,,RateTickValue,Permanent,Trigger,ObjectOverwrite)</f>
        <v>GBP6x18F_LCHQuote#0003</v>
      </c>
      <c r="G40" s="223" t="str">
        <f>_xll.ohRangeRetrieveError(F40)</f>
        <v/>
      </c>
      <c r="H40" s="196"/>
      <c r="J40" s="277"/>
      <c r="K40" s="287">
        <v>6</v>
      </c>
      <c r="L40" s="287" t="s">
        <v>140</v>
      </c>
      <c r="M40" s="287" t="str">
        <f t="shared" si="9"/>
        <v>18F</v>
      </c>
      <c r="N40" s="85" t="str">
        <f t="shared" si="11"/>
        <v>GBP6x18F</v>
      </c>
      <c r="O40" s="179" t="str">
        <v>GBP6X18F=ICAP</v>
      </c>
      <c r="P40" s="356">
        <v>1.165</v>
      </c>
      <c r="Q40" s="356">
        <v>1.2650000000000001</v>
      </c>
      <c r="R40" s="213">
        <f t="shared" si="6"/>
        <v>1.2150000000000001</v>
      </c>
      <c r="S40" s="213">
        <f t="shared" si="7"/>
        <v>0.10000000000000009</v>
      </c>
      <c r="T40" s="244"/>
      <c r="U40" s="213">
        <v>1.2350000000000001</v>
      </c>
      <c r="V40" s="244"/>
      <c r="W40" s="119">
        <v>1.2150000000000001</v>
      </c>
      <c r="X40" s="283">
        <f>_xll.qlSimpleQuoteSetValue(F40,W40/100,Trigger)</f>
        <v>-4.9999999999997963E-5</v>
      </c>
      <c r="Y40" s="278"/>
    </row>
    <row r="41" spans="1:25" x14ac:dyDescent="0.2">
      <c r="A41" s="158"/>
      <c r="B41" s="167">
        <f t="shared" si="2"/>
        <v>7</v>
      </c>
      <c r="C41" s="167" t="str">
        <f t="shared" si="3"/>
        <v>x</v>
      </c>
      <c r="D41" s="167" t="str">
        <f t="shared" si="4"/>
        <v>19F</v>
      </c>
      <c r="E41" s="177" t="str">
        <f t="shared" si="10"/>
        <v>GBP7x19F_LCHQuote</v>
      </c>
      <c r="F41" s="167" t="str">
        <f>_xll.qlSimpleQuote(E41,,RateTickValue,Permanent,Trigger,ObjectOverwrite)</f>
        <v>GBP7x19F_LCHQuote#0003</v>
      </c>
      <c r="G41" s="223" t="str">
        <f>_xll.ohRangeRetrieveError(F41)</f>
        <v/>
      </c>
      <c r="H41" s="196"/>
      <c r="J41" s="277"/>
      <c r="K41" s="287">
        <v>7</v>
      </c>
      <c r="L41" s="287" t="s">
        <v>140</v>
      </c>
      <c r="M41" s="287" t="str">
        <f t="shared" si="9"/>
        <v>19F</v>
      </c>
      <c r="N41" s="85" t="str">
        <f t="shared" si="11"/>
        <v>GBP7x19F</v>
      </c>
      <c r="O41" s="179" t="str">
        <v>GBP7X19F=ICAP</v>
      </c>
      <c r="P41" s="356" t="s">
        <v>162</v>
      </c>
      <c r="Q41" s="356" t="s">
        <v>162</v>
      </c>
      <c r="R41" s="213" t="e">
        <f t="shared" si="6"/>
        <v>#NUM!</v>
      </c>
      <c r="S41" s="213" t="e">
        <f t="shared" si="7"/>
        <v>#NUM!</v>
      </c>
      <c r="T41" s="244"/>
      <c r="U41" s="213" t="e">
        <v>#NUM!</v>
      </c>
      <c r="V41" s="244"/>
      <c r="W41" s="119" t="e">
        <v>#NUM!</v>
      </c>
      <c r="X41" s="283">
        <f>_xll.qlSimpleQuoteSetValue(F41,W41/100,Trigger)</f>
        <v>0</v>
      </c>
      <c r="Y41" s="278"/>
    </row>
    <row r="42" spans="1:25" x14ac:dyDescent="0.2">
      <c r="A42" s="158"/>
      <c r="B42" s="167">
        <f t="shared" si="2"/>
        <v>8</v>
      </c>
      <c r="C42" s="167" t="str">
        <f t="shared" si="3"/>
        <v>x</v>
      </c>
      <c r="D42" s="167" t="str">
        <f t="shared" si="4"/>
        <v>20F</v>
      </c>
      <c r="E42" s="177" t="str">
        <f t="shared" si="10"/>
        <v>GBP8x20F_LCHQuote</v>
      </c>
      <c r="F42" s="167" t="str">
        <f>_xll.qlSimpleQuote(E42,,RateTickValue,Permanent,Trigger,ObjectOverwrite)</f>
        <v>GBP8x20F_LCHQuote#0003</v>
      </c>
      <c r="G42" s="223" t="str">
        <f>_xll.ohRangeRetrieveError(F42)</f>
        <v/>
      </c>
      <c r="H42" s="196"/>
      <c r="J42" s="277"/>
      <c r="K42" s="287">
        <v>8</v>
      </c>
      <c r="L42" s="287" t="s">
        <v>140</v>
      </c>
      <c r="M42" s="287" t="str">
        <f t="shared" si="9"/>
        <v>20F</v>
      </c>
      <c r="N42" s="85" t="str">
        <f t="shared" si="11"/>
        <v>GBP8x20F</v>
      </c>
      <c r="O42" s="179" t="str">
        <v>GBP8X20F=ICAP</v>
      </c>
      <c r="P42" s="356" t="s">
        <v>162</v>
      </c>
      <c r="Q42" s="356" t="s">
        <v>162</v>
      </c>
      <c r="R42" s="213" t="e">
        <f t="shared" si="6"/>
        <v>#NUM!</v>
      </c>
      <c r="S42" s="213" t="e">
        <f t="shared" si="7"/>
        <v>#NUM!</v>
      </c>
      <c r="T42" s="244"/>
      <c r="U42" s="213" t="e">
        <v>#NUM!</v>
      </c>
      <c r="V42" s="244"/>
      <c r="W42" s="119" t="e">
        <v>#NUM!</v>
      </c>
      <c r="X42" s="283">
        <f>_xll.qlSimpleQuoteSetValue(F42,W42/100,Trigger)</f>
        <v>0</v>
      </c>
      <c r="Y42" s="278"/>
    </row>
    <row r="43" spans="1:25" x14ac:dyDescent="0.2">
      <c r="A43" s="158"/>
      <c r="B43" s="167">
        <f t="shared" si="2"/>
        <v>9</v>
      </c>
      <c r="C43" s="167" t="str">
        <f t="shared" si="3"/>
        <v>x</v>
      </c>
      <c r="D43" s="167" t="str">
        <f t="shared" si="4"/>
        <v>21F</v>
      </c>
      <c r="E43" s="177" t="str">
        <f t="shared" si="10"/>
        <v>GBP9x21F_LCHQuote</v>
      </c>
      <c r="F43" s="167" t="str">
        <f>_xll.qlSimpleQuote(E43,,RateTickValue,Permanent,Trigger,ObjectOverwrite)</f>
        <v>GBP9x21F_LCHQuote#0003</v>
      </c>
      <c r="G43" s="223" t="str">
        <f>_xll.ohRangeRetrieveError(F43)</f>
        <v/>
      </c>
      <c r="H43" s="196"/>
      <c r="J43" s="277"/>
      <c r="K43" s="287">
        <v>9</v>
      </c>
      <c r="L43" s="287" t="s">
        <v>140</v>
      </c>
      <c r="M43" s="287" t="str">
        <f t="shared" si="9"/>
        <v>21F</v>
      </c>
      <c r="N43" s="85" t="str">
        <f t="shared" si="11"/>
        <v>GBP9x21F</v>
      </c>
      <c r="O43" s="179" t="str">
        <v>GBP9X21F=ICAP</v>
      </c>
      <c r="P43" s="356">
        <v>1.2749999999999999</v>
      </c>
      <c r="Q43" s="356">
        <v>1.375</v>
      </c>
      <c r="R43" s="213">
        <f t="shared" si="6"/>
        <v>1.325</v>
      </c>
      <c r="S43" s="213">
        <f t="shared" si="7"/>
        <v>0.10000000000000009</v>
      </c>
      <c r="T43" s="244"/>
      <c r="U43" s="213">
        <v>1.345</v>
      </c>
      <c r="V43" s="244"/>
      <c r="W43" s="119">
        <v>1.325</v>
      </c>
      <c r="X43" s="283">
        <f>_xll.qlSimpleQuoteSetValue(F43,W43/100,Trigger)</f>
        <v>0</v>
      </c>
      <c r="Y43" s="278"/>
    </row>
    <row r="44" spans="1:25" x14ac:dyDescent="0.2">
      <c r="A44" s="158"/>
      <c r="B44" s="167">
        <f t="shared" si="2"/>
        <v>10</v>
      </c>
      <c r="C44" s="167" t="str">
        <f t="shared" si="3"/>
        <v>x</v>
      </c>
      <c r="D44" s="167" t="str">
        <f t="shared" si="4"/>
        <v>22F</v>
      </c>
      <c r="E44" s="177" t="str">
        <f t="shared" si="10"/>
        <v>GBP10x22F_LCHQuote</v>
      </c>
      <c r="F44" s="167" t="str">
        <f>_xll.qlSimpleQuote(E44,,RateTickValue,Permanent,Trigger,ObjectOverwrite)</f>
        <v>GBP10x22F_LCHQuote#0003</v>
      </c>
      <c r="G44" s="223" t="str">
        <f>_xll.ohRangeRetrieveError(F44)</f>
        <v/>
      </c>
      <c r="H44" s="196"/>
      <c r="J44" s="277"/>
      <c r="K44" s="287">
        <v>10</v>
      </c>
      <c r="L44" s="287" t="s">
        <v>140</v>
      </c>
      <c r="M44" s="287" t="str">
        <f t="shared" si="9"/>
        <v>22F</v>
      </c>
      <c r="N44" s="85" t="str">
        <f t="shared" si="11"/>
        <v>GBP10x22F</v>
      </c>
      <c r="O44" s="179" t="str">
        <v>GBP10X22F=ICAP</v>
      </c>
      <c r="P44" s="356" t="s">
        <v>162</v>
      </c>
      <c r="Q44" s="356" t="s">
        <v>162</v>
      </c>
      <c r="R44" s="213" t="e">
        <f t="shared" si="6"/>
        <v>#NUM!</v>
      </c>
      <c r="S44" s="213" t="e">
        <f t="shared" si="7"/>
        <v>#NUM!</v>
      </c>
      <c r="T44" s="244"/>
      <c r="U44" s="213" t="e">
        <v>#NUM!</v>
      </c>
      <c r="V44" s="244"/>
      <c r="W44" s="119" t="e">
        <v>#NUM!</v>
      </c>
      <c r="X44" s="283">
        <f>_xll.qlSimpleQuoteSetValue(F44,W44/100,Trigger)</f>
        <v>0</v>
      </c>
      <c r="Y44" s="278"/>
    </row>
    <row r="45" spans="1:25" x14ac:dyDescent="0.2">
      <c r="A45" s="158"/>
      <c r="B45" s="167">
        <f t="shared" si="2"/>
        <v>11</v>
      </c>
      <c r="C45" s="167" t="str">
        <f t="shared" si="3"/>
        <v>x</v>
      </c>
      <c r="D45" s="167" t="str">
        <f t="shared" si="4"/>
        <v>23F</v>
      </c>
      <c r="E45" s="177" t="str">
        <f t="shared" si="10"/>
        <v>GBP11x23F_LCHQuote</v>
      </c>
      <c r="F45" s="167" t="str">
        <f>_xll.qlSimpleQuote(E45,,RateTickValue,Permanent,Trigger,ObjectOverwrite)</f>
        <v>GBP11x23F_LCHQuote#0003</v>
      </c>
      <c r="G45" s="223" t="str">
        <f>_xll.ohRangeRetrieveError(F45)</f>
        <v/>
      </c>
      <c r="H45" s="196"/>
      <c r="J45" s="277"/>
      <c r="K45" s="287">
        <v>11</v>
      </c>
      <c r="L45" s="287" t="s">
        <v>140</v>
      </c>
      <c r="M45" s="287" t="str">
        <f t="shared" si="9"/>
        <v>23F</v>
      </c>
      <c r="N45" s="85" t="str">
        <f t="shared" si="11"/>
        <v>GBP11x23F</v>
      </c>
      <c r="O45" s="179" t="str">
        <v>GBP11X23F=ICAP</v>
      </c>
      <c r="P45" s="356" t="s">
        <v>162</v>
      </c>
      <c r="Q45" s="356" t="s">
        <v>162</v>
      </c>
      <c r="R45" s="213" t="e">
        <f t="shared" si="6"/>
        <v>#NUM!</v>
      </c>
      <c r="S45" s="213" t="e">
        <f t="shared" si="7"/>
        <v>#NUM!</v>
      </c>
      <c r="T45" s="244"/>
      <c r="U45" s="213" t="e">
        <v>#NUM!</v>
      </c>
      <c r="V45" s="244"/>
      <c r="W45" s="119" t="e">
        <v>#NUM!</v>
      </c>
      <c r="X45" s="283">
        <f>_xll.qlSimpleQuoteSetValue(F45,W45/100,Trigger)</f>
        <v>0</v>
      </c>
      <c r="Y45" s="278"/>
    </row>
    <row r="46" spans="1:25" x14ac:dyDescent="0.2">
      <c r="A46" s="158"/>
      <c r="B46" s="167">
        <f t="shared" si="2"/>
        <v>12</v>
      </c>
      <c r="C46" s="167" t="str">
        <f t="shared" si="3"/>
        <v>x</v>
      </c>
      <c r="D46" s="167" t="str">
        <f t="shared" si="4"/>
        <v>24F</v>
      </c>
      <c r="E46" s="177" t="str">
        <f t="shared" si="10"/>
        <v>GBP12x24F_LCHQuote</v>
      </c>
      <c r="F46" s="167" t="str">
        <f>_xll.qlSimpleQuote(E46,,RateTickValue,Permanent,Trigger,ObjectOverwrite)</f>
        <v>GBP12x24F_LCHQuote#0003</v>
      </c>
      <c r="G46" s="223" t="str">
        <f>_xll.ohRangeRetrieveError(F46)</f>
        <v/>
      </c>
      <c r="H46" s="196"/>
      <c r="J46" s="277"/>
      <c r="K46" s="287">
        <v>12</v>
      </c>
      <c r="L46" s="287" t="s">
        <v>140</v>
      </c>
      <c r="M46" s="287" t="str">
        <f t="shared" si="9"/>
        <v>24F</v>
      </c>
      <c r="N46" s="85" t="str">
        <f t="shared" si="11"/>
        <v>GBP12x24F</v>
      </c>
      <c r="O46" s="179" t="str">
        <v>GBP12X24F=ICAP</v>
      </c>
      <c r="P46" s="356">
        <v>1.38</v>
      </c>
      <c r="Q46" s="356">
        <v>1.48</v>
      </c>
      <c r="R46" s="213">
        <f t="shared" si="6"/>
        <v>1.43</v>
      </c>
      <c r="S46" s="213">
        <f t="shared" si="7"/>
        <v>0.10000000000000009</v>
      </c>
      <c r="T46" s="244"/>
      <c r="U46" s="213">
        <v>1.4550000000000001</v>
      </c>
      <c r="V46" s="244"/>
      <c r="W46" s="119">
        <v>1.43</v>
      </c>
      <c r="X46" s="283">
        <f>_xll.qlSimpleQuoteSetValue(F46,W46/100,Trigger)</f>
        <v>0</v>
      </c>
      <c r="Y46" s="278"/>
    </row>
    <row r="47" spans="1:25" x14ac:dyDescent="0.2">
      <c r="A47" s="158"/>
      <c r="B47" s="167">
        <f t="shared" si="2"/>
        <v>13</v>
      </c>
      <c r="C47" s="167" t="str">
        <f t="shared" si="3"/>
        <v>x</v>
      </c>
      <c r="D47" s="167" t="str">
        <f t="shared" si="4"/>
        <v>25F</v>
      </c>
      <c r="E47" s="177" t="str">
        <f t="shared" si="10"/>
        <v>GBP13x25F_LCHQuote</v>
      </c>
      <c r="F47" s="167" t="str">
        <f>_xll.qlSimpleQuote(E47,,RateTickValue,Permanent,Trigger,ObjectOverwrite)</f>
        <v>GBP13x25F_LCHQuote#0003</v>
      </c>
      <c r="G47" s="223" t="str">
        <f>_xll.ohRangeRetrieveError(F47)</f>
        <v/>
      </c>
      <c r="H47" s="196"/>
      <c r="J47" s="277"/>
      <c r="K47" s="287">
        <v>13</v>
      </c>
      <c r="L47" s="287" t="s">
        <v>140</v>
      </c>
      <c r="M47" s="287" t="str">
        <f t="shared" si="9"/>
        <v>25F</v>
      </c>
      <c r="N47" s="85" t="str">
        <f t="shared" si="11"/>
        <v>GBP13x25F</v>
      </c>
      <c r="O47" s="179" t="str">
        <v>GBP13X25F=ICAP</v>
      </c>
      <c r="P47" s="356" t="s">
        <v>162</v>
      </c>
      <c r="Q47" s="356" t="s">
        <v>162</v>
      </c>
      <c r="R47" s="213" t="e">
        <f t="shared" si="6"/>
        <v>#NUM!</v>
      </c>
      <c r="S47" s="213" t="e">
        <f t="shared" si="7"/>
        <v>#NUM!</v>
      </c>
      <c r="T47" s="244"/>
      <c r="U47" s="213" t="e">
        <v>#NUM!</v>
      </c>
      <c r="V47" s="244"/>
      <c r="W47" s="119" t="e">
        <v>#NUM!</v>
      </c>
      <c r="X47" s="283">
        <f>_xll.qlSimpleQuoteSetValue(F47,W47/100,Trigger)</f>
        <v>0</v>
      </c>
      <c r="Y47" s="278"/>
    </row>
    <row r="48" spans="1:25" x14ac:dyDescent="0.2">
      <c r="A48" s="158"/>
      <c r="B48" s="167">
        <f t="shared" si="2"/>
        <v>14</v>
      </c>
      <c r="C48" s="167" t="str">
        <f t="shared" si="3"/>
        <v>x</v>
      </c>
      <c r="D48" s="167" t="str">
        <f t="shared" si="4"/>
        <v>26F</v>
      </c>
      <c r="E48" s="177" t="str">
        <f t="shared" si="10"/>
        <v>GBP14x26F_LCHQuote</v>
      </c>
      <c r="F48" s="167" t="str">
        <f>_xll.qlSimpleQuote(E48,,RateTickValue,Permanent,Trigger,ObjectOverwrite)</f>
        <v>GBP14x26F_LCHQuote#0003</v>
      </c>
      <c r="G48" s="223" t="str">
        <f>_xll.ohRangeRetrieveError(F48)</f>
        <v/>
      </c>
      <c r="H48" s="196"/>
      <c r="J48" s="277"/>
      <c r="K48" s="287">
        <v>14</v>
      </c>
      <c r="L48" s="287" t="s">
        <v>140</v>
      </c>
      <c r="M48" s="287" t="str">
        <f t="shared" si="9"/>
        <v>26F</v>
      </c>
      <c r="N48" s="85" t="str">
        <f t="shared" si="11"/>
        <v>GBP14x26F</v>
      </c>
      <c r="O48" s="179" t="str">
        <v>GBP14X26F=ICAP</v>
      </c>
      <c r="P48" s="356" t="s">
        <v>162</v>
      </c>
      <c r="Q48" s="356" t="s">
        <v>162</v>
      </c>
      <c r="R48" s="213" t="e">
        <f t="shared" si="6"/>
        <v>#NUM!</v>
      </c>
      <c r="S48" s="213" t="e">
        <f t="shared" si="7"/>
        <v>#NUM!</v>
      </c>
      <c r="T48" s="244"/>
      <c r="U48" s="213" t="e">
        <v>#NUM!</v>
      </c>
      <c r="V48" s="244"/>
      <c r="W48" s="119" t="e">
        <v>#NUM!</v>
      </c>
      <c r="X48" s="283">
        <f>_xll.qlSimpleQuoteSetValue(F48,W48/100,Trigger)</f>
        <v>0</v>
      </c>
      <c r="Y48" s="278"/>
    </row>
    <row r="49" spans="1:25" x14ac:dyDescent="0.2">
      <c r="A49" s="158"/>
      <c r="B49" s="167">
        <f t="shared" si="2"/>
        <v>15</v>
      </c>
      <c r="C49" s="167" t="str">
        <f t="shared" si="3"/>
        <v>x</v>
      </c>
      <c r="D49" s="167" t="str">
        <f t="shared" si="4"/>
        <v>27F</v>
      </c>
      <c r="E49" s="177" t="str">
        <f t="shared" si="10"/>
        <v>GBP15x27F_LCHQuote</v>
      </c>
      <c r="F49" s="167" t="str">
        <f>_xll.qlSimpleQuote(E49,,RateTickValue,Permanent,Trigger,ObjectOverwrite)</f>
        <v>GBP15x27F_LCHQuote#0003</v>
      </c>
      <c r="G49" s="223" t="str">
        <f>_xll.ohRangeRetrieveError(F49)</f>
        <v/>
      </c>
      <c r="H49" s="196"/>
      <c r="J49" s="277"/>
      <c r="K49" s="287">
        <v>15</v>
      </c>
      <c r="L49" s="287" t="s">
        <v>140</v>
      </c>
      <c r="M49" s="287" t="str">
        <f t="shared" si="9"/>
        <v>27F</v>
      </c>
      <c r="N49" s="85" t="str">
        <f t="shared" si="11"/>
        <v>GBP15x27F</v>
      </c>
      <c r="O49" s="179" t="str">
        <v>GBP15X27F=ICAP</v>
      </c>
      <c r="P49" s="356" t="s">
        <v>162</v>
      </c>
      <c r="Q49" s="356" t="s">
        <v>162</v>
      </c>
      <c r="R49" s="213" t="e">
        <f t="shared" si="6"/>
        <v>#NUM!</v>
      </c>
      <c r="S49" s="213" t="e">
        <f t="shared" si="7"/>
        <v>#NUM!</v>
      </c>
      <c r="T49" s="244"/>
      <c r="U49" s="213" t="e">
        <v>#NUM!</v>
      </c>
      <c r="V49" s="244"/>
      <c r="W49" s="119" t="e">
        <v>#NUM!</v>
      </c>
      <c r="X49" s="283">
        <f>_xll.qlSimpleQuoteSetValue(F49,W49/100,Trigger)</f>
        <v>0</v>
      </c>
      <c r="Y49" s="278"/>
    </row>
    <row r="50" spans="1:25" x14ac:dyDescent="0.2">
      <c r="A50" s="158"/>
      <c r="B50" s="167">
        <f t="shared" si="2"/>
        <v>16</v>
      </c>
      <c r="C50" s="167" t="str">
        <f t="shared" si="3"/>
        <v>x</v>
      </c>
      <c r="D50" s="167" t="str">
        <f t="shared" si="4"/>
        <v>28F</v>
      </c>
      <c r="E50" s="177" t="str">
        <f t="shared" si="10"/>
        <v>GBP16x28F_LCHQuote</v>
      </c>
      <c r="F50" s="167" t="str">
        <f>_xll.qlSimpleQuote(E50,,RateTickValue,Permanent,Trigger,ObjectOverwrite)</f>
        <v>GBP16x28F_LCHQuote#0003</v>
      </c>
      <c r="G50" s="223" t="str">
        <f>_xll.ohRangeRetrieveError(F50)</f>
        <v/>
      </c>
      <c r="H50" s="196"/>
      <c r="J50" s="277"/>
      <c r="K50" s="287">
        <v>16</v>
      </c>
      <c r="L50" s="287" t="s">
        <v>140</v>
      </c>
      <c r="M50" s="287" t="str">
        <f t="shared" si="9"/>
        <v>28F</v>
      </c>
      <c r="N50" s="85" t="str">
        <f t="shared" si="11"/>
        <v>GBP16x28F</v>
      </c>
      <c r="O50" s="179" t="str">
        <v>GBP16X28F=ICAP</v>
      </c>
      <c r="P50" s="356" t="s">
        <v>162</v>
      </c>
      <c r="Q50" s="356" t="s">
        <v>162</v>
      </c>
      <c r="R50" s="213" t="e">
        <f t="shared" si="6"/>
        <v>#NUM!</v>
      </c>
      <c r="S50" s="213" t="e">
        <f t="shared" si="7"/>
        <v>#NUM!</v>
      </c>
      <c r="T50" s="244"/>
      <c r="U50" s="213" t="e">
        <v>#NUM!</v>
      </c>
      <c r="V50" s="244"/>
      <c r="W50" s="119" t="e">
        <v>#NUM!</v>
      </c>
      <c r="X50" s="283">
        <f>_xll.qlSimpleQuoteSetValue(F50,W50/100,Trigger)</f>
        <v>0</v>
      </c>
      <c r="Y50" s="278"/>
    </row>
    <row r="51" spans="1:25" x14ac:dyDescent="0.2">
      <c r="A51" s="158"/>
      <c r="B51" s="167">
        <f t="shared" si="2"/>
        <v>17</v>
      </c>
      <c r="C51" s="167" t="str">
        <f t="shared" si="3"/>
        <v>x</v>
      </c>
      <c r="D51" s="167" t="str">
        <f t="shared" si="4"/>
        <v>29F</v>
      </c>
      <c r="E51" s="177" t="str">
        <f t="shared" si="10"/>
        <v>GBP17x29F_LCHQuote</v>
      </c>
      <c r="F51" s="167" t="str">
        <f>_xll.qlSimpleQuote(E51,,RateTickValue,Permanent,Trigger,ObjectOverwrite)</f>
        <v>GBP17x29F_LCHQuote#0003</v>
      </c>
      <c r="G51" s="223" t="str">
        <f>_xll.ohRangeRetrieveError(F51)</f>
        <v/>
      </c>
      <c r="H51" s="196"/>
      <c r="J51" s="277"/>
      <c r="K51" s="287">
        <v>17</v>
      </c>
      <c r="L51" s="287" t="s">
        <v>140</v>
      </c>
      <c r="M51" s="287" t="str">
        <f t="shared" si="9"/>
        <v>29F</v>
      </c>
      <c r="N51" s="85" t="str">
        <f t="shared" si="11"/>
        <v>GBP17x29F</v>
      </c>
      <c r="O51" s="179" t="str">
        <v>GBP17X29F=ICAP</v>
      </c>
      <c r="P51" s="356" t="s">
        <v>162</v>
      </c>
      <c r="Q51" s="356" t="s">
        <v>162</v>
      </c>
      <c r="R51" s="213" t="e">
        <f t="shared" si="6"/>
        <v>#NUM!</v>
      </c>
      <c r="S51" s="213" t="e">
        <f t="shared" si="7"/>
        <v>#NUM!</v>
      </c>
      <c r="T51" s="244"/>
      <c r="U51" s="213" t="e">
        <v>#NUM!</v>
      </c>
      <c r="V51" s="244"/>
      <c r="W51" s="119" t="e">
        <v>#NUM!</v>
      </c>
      <c r="X51" s="283">
        <f>_xll.qlSimpleQuoteSetValue(F51,W51/100,Trigger)</f>
        <v>0</v>
      </c>
      <c r="Y51" s="278"/>
    </row>
    <row r="52" spans="1:25" x14ac:dyDescent="0.2">
      <c r="A52" s="158"/>
      <c r="B52" s="167">
        <f t="shared" si="2"/>
        <v>18</v>
      </c>
      <c r="C52" s="167" t="str">
        <f t="shared" si="3"/>
        <v>x</v>
      </c>
      <c r="D52" s="167" t="str">
        <f t="shared" si="4"/>
        <v>30F</v>
      </c>
      <c r="E52" s="177" t="str">
        <f t="shared" si="10"/>
        <v>GBP18x30F_LCHQuote</v>
      </c>
      <c r="F52" s="167" t="str">
        <f>_xll.qlSimpleQuote(E52,,RateTickValue,Permanent,Trigger,ObjectOverwrite)</f>
        <v>GBP18x30F_LCHQuote#0003</v>
      </c>
      <c r="G52" s="223" t="str">
        <f>_xll.ohRangeRetrieveError(F52)</f>
        <v/>
      </c>
      <c r="H52" s="196"/>
      <c r="J52" s="277"/>
      <c r="K52" s="287">
        <v>18</v>
      </c>
      <c r="L52" s="287" t="s">
        <v>140</v>
      </c>
      <c r="M52" s="287" t="str">
        <f t="shared" si="9"/>
        <v>30F</v>
      </c>
      <c r="N52" s="85" t="str">
        <f t="shared" si="11"/>
        <v>GBP18x30F</v>
      </c>
      <c r="O52" s="179" t="str">
        <v>GBP18X30F=ICAP</v>
      </c>
      <c r="P52" s="356" t="s">
        <v>162</v>
      </c>
      <c r="Q52" s="356" t="s">
        <v>162</v>
      </c>
      <c r="R52" s="213" t="e">
        <f t="shared" si="6"/>
        <v>#NUM!</v>
      </c>
      <c r="S52" s="213" t="e">
        <f t="shared" si="7"/>
        <v>#NUM!</v>
      </c>
      <c r="T52" s="244"/>
      <c r="U52" s="213" t="e">
        <v>#NUM!</v>
      </c>
      <c r="V52" s="244"/>
      <c r="W52" s="119" t="e">
        <v>#NUM!</v>
      </c>
      <c r="X52" s="283">
        <f>_xll.qlSimpleQuoteSetValue(F52,W52/100,Trigger)</f>
        <v>0</v>
      </c>
      <c r="Y52" s="278"/>
    </row>
    <row r="53" spans="1:25" x14ac:dyDescent="0.2">
      <c r="A53" s="158"/>
      <c r="B53" s="167">
        <f t="shared" si="2"/>
        <v>19</v>
      </c>
      <c r="C53" s="167" t="str">
        <f t="shared" si="3"/>
        <v>x</v>
      </c>
      <c r="D53" s="167" t="str">
        <f t="shared" si="4"/>
        <v>31F</v>
      </c>
      <c r="E53" s="177" t="str">
        <f t="shared" si="10"/>
        <v>GBP19x31F_LCHQuote</v>
      </c>
      <c r="F53" s="167" t="str">
        <f>_xll.qlSimpleQuote(E53,,RateTickValue,Permanent,Trigger,ObjectOverwrite)</f>
        <v>GBP19x31F_LCHQuote#0003</v>
      </c>
      <c r="G53" s="223" t="str">
        <f>_xll.ohRangeRetrieveError(F53)</f>
        <v/>
      </c>
      <c r="H53" s="196"/>
      <c r="J53" s="277"/>
      <c r="K53" s="287">
        <v>19</v>
      </c>
      <c r="L53" s="287" t="s">
        <v>140</v>
      </c>
      <c r="M53" s="287" t="str">
        <f t="shared" si="9"/>
        <v>31F</v>
      </c>
      <c r="N53" s="85" t="str">
        <f t="shared" si="11"/>
        <v>GBP19x31F</v>
      </c>
      <c r="O53" s="179" t="str">
        <v>GBP19X31F=ICAP</v>
      </c>
      <c r="P53" s="356" t="s">
        <v>162</v>
      </c>
      <c r="Q53" s="356" t="s">
        <v>162</v>
      </c>
      <c r="R53" s="213" t="e">
        <f t="shared" si="6"/>
        <v>#NUM!</v>
      </c>
      <c r="S53" s="213" t="e">
        <f t="shared" si="7"/>
        <v>#NUM!</v>
      </c>
      <c r="T53" s="244"/>
      <c r="U53" s="213" t="e">
        <v>#NUM!</v>
      </c>
      <c r="V53" s="244"/>
      <c r="W53" s="119" t="e">
        <v>#NUM!</v>
      </c>
      <c r="X53" s="283">
        <f>_xll.qlSimpleQuoteSetValue(F53,W53/100,Trigger)</f>
        <v>0</v>
      </c>
      <c r="Y53" s="278"/>
    </row>
    <row r="54" spans="1:25" x14ac:dyDescent="0.2">
      <c r="A54" s="158"/>
      <c r="B54" s="167">
        <f t="shared" si="2"/>
        <v>20</v>
      </c>
      <c r="C54" s="167" t="str">
        <f t="shared" si="3"/>
        <v>x</v>
      </c>
      <c r="D54" s="167" t="str">
        <f t="shared" si="4"/>
        <v>32F</v>
      </c>
      <c r="E54" s="177" t="str">
        <f t="shared" si="10"/>
        <v>GBP20x32F_LCHQuote</v>
      </c>
      <c r="F54" s="167" t="str">
        <f>_xll.qlSimpleQuote(E54,,RateTickValue,Permanent,Trigger,ObjectOverwrite)</f>
        <v>GBP20x32F_LCHQuote#0003</v>
      </c>
      <c r="G54" s="223" t="str">
        <f>_xll.ohRangeRetrieveError(F54)</f>
        <v/>
      </c>
      <c r="H54" s="196"/>
      <c r="J54" s="277"/>
      <c r="K54" s="287">
        <v>20</v>
      </c>
      <c r="L54" s="287" t="s">
        <v>140</v>
      </c>
      <c r="M54" s="287" t="str">
        <f t="shared" si="9"/>
        <v>32F</v>
      </c>
      <c r="N54" s="85" t="str">
        <f t="shared" si="11"/>
        <v>GBP20x32F</v>
      </c>
      <c r="O54" s="179" t="str">
        <v>GBP20X32F=ICAP</v>
      </c>
      <c r="P54" s="356" t="s">
        <v>162</v>
      </c>
      <c r="Q54" s="356" t="s">
        <v>162</v>
      </c>
      <c r="R54" s="213" t="e">
        <f t="shared" si="6"/>
        <v>#NUM!</v>
      </c>
      <c r="S54" s="213" t="e">
        <f t="shared" si="7"/>
        <v>#NUM!</v>
      </c>
      <c r="T54" s="244"/>
      <c r="U54" s="213" t="e">
        <v>#NUM!</v>
      </c>
      <c r="V54" s="244"/>
      <c r="W54" s="119" t="e">
        <v>#NUM!</v>
      </c>
      <c r="X54" s="283">
        <f>_xll.qlSimpleQuoteSetValue(F54,W54/100,Trigger)</f>
        <v>0</v>
      </c>
      <c r="Y54" s="278"/>
    </row>
    <row r="55" spans="1:25" x14ac:dyDescent="0.2">
      <c r="A55" s="158"/>
      <c r="B55" s="167">
        <f t="shared" si="2"/>
        <v>21</v>
      </c>
      <c r="C55" s="167" t="str">
        <f t="shared" si="3"/>
        <v>x</v>
      </c>
      <c r="D55" s="167" t="str">
        <f t="shared" si="4"/>
        <v>33F</v>
      </c>
      <c r="E55" s="177" t="str">
        <f t="shared" si="10"/>
        <v>GBP21x33F_LCHQuote</v>
      </c>
      <c r="F55" s="167" t="str">
        <f>_xll.qlSimpleQuote(E55,,RateTickValue,Permanent,Trigger,ObjectOverwrite)</f>
        <v>GBP21x33F_LCHQuote#0003</v>
      </c>
      <c r="G55" s="223" t="str">
        <f>_xll.ohRangeRetrieveError(F55)</f>
        <v/>
      </c>
      <c r="H55" s="196"/>
      <c r="J55" s="277"/>
      <c r="K55" s="287">
        <v>21</v>
      </c>
      <c r="L55" s="287" t="s">
        <v>140</v>
      </c>
      <c r="M55" s="287" t="str">
        <f t="shared" si="9"/>
        <v>33F</v>
      </c>
      <c r="N55" s="85" t="str">
        <f t="shared" si="11"/>
        <v>GBP21x33F</v>
      </c>
      <c r="O55" s="179" t="str">
        <v>GBP21X33F=ICAP</v>
      </c>
      <c r="P55" s="356" t="s">
        <v>162</v>
      </c>
      <c r="Q55" s="356" t="s">
        <v>162</v>
      </c>
      <c r="R55" s="213" t="e">
        <f t="shared" si="6"/>
        <v>#NUM!</v>
      </c>
      <c r="S55" s="213" t="e">
        <f t="shared" si="7"/>
        <v>#NUM!</v>
      </c>
      <c r="T55" s="244"/>
      <c r="U55" s="213" t="e">
        <v>#NUM!</v>
      </c>
      <c r="V55" s="244"/>
      <c r="W55" s="119" t="e">
        <v>#NUM!</v>
      </c>
      <c r="X55" s="283">
        <f>_xll.qlSimpleQuoteSetValue(F55,W55/100,Trigger)</f>
        <v>0</v>
      </c>
      <c r="Y55" s="278"/>
    </row>
    <row r="56" spans="1:25" x14ac:dyDescent="0.2">
      <c r="A56" s="158"/>
      <c r="B56" s="167">
        <f t="shared" si="2"/>
        <v>22</v>
      </c>
      <c r="C56" s="167" t="str">
        <f t="shared" si="3"/>
        <v>x</v>
      </c>
      <c r="D56" s="167" t="str">
        <f t="shared" si="4"/>
        <v>34F</v>
      </c>
      <c r="E56" s="177" t="str">
        <f t="shared" si="10"/>
        <v>GBP22x34F_LCHQuote</v>
      </c>
      <c r="F56" s="167" t="str">
        <f>_xll.qlSimpleQuote(E56,,RateTickValue,Permanent,Trigger,ObjectOverwrite)</f>
        <v>GBP22x34F_LCHQuote#0003</v>
      </c>
      <c r="G56" s="223" t="str">
        <f>_xll.ohRangeRetrieveError(F56)</f>
        <v/>
      </c>
      <c r="H56" s="196"/>
      <c r="J56" s="277"/>
      <c r="K56" s="287">
        <v>22</v>
      </c>
      <c r="L56" s="287" t="s">
        <v>140</v>
      </c>
      <c r="M56" s="287" t="str">
        <f t="shared" si="9"/>
        <v>34F</v>
      </c>
      <c r="N56" s="85" t="str">
        <f t="shared" si="11"/>
        <v>GBP22x34F</v>
      </c>
      <c r="O56" s="179" t="str">
        <v>GBP22X34F=ICAP</v>
      </c>
      <c r="P56" s="356" t="s">
        <v>162</v>
      </c>
      <c r="Q56" s="356" t="s">
        <v>162</v>
      </c>
      <c r="R56" s="213" t="e">
        <f t="shared" si="6"/>
        <v>#NUM!</v>
      </c>
      <c r="S56" s="213" t="e">
        <f t="shared" si="7"/>
        <v>#NUM!</v>
      </c>
      <c r="T56" s="244"/>
      <c r="U56" s="213" t="e">
        <v>#NUM!</v>
      </c>
      <c r="V56" s="244"/>
      <c r="W56" s="119" t="e">
        <v>#NUM!</v>
      </c>
      <c r="X56" s="283">
        <f>_xll.qlSimpleQuoteSetValue(F56,W56/100,Trigger)</f>
        <v>0</v>
      </c>
      <c r="Y56" s="278"/>
    </row>
    <row r="57" spans="1:25" x14ac:dyDescent="0.2">
      <c r="A57" s="158"/>
      <c r="B57" s="167">
        <f t="shared" si="2"/>
        <v>23</v>
      </c>
      <c r="C57" s="167" t="str">
        <f t="shared" si="3"/>
        <v>x</v>
      </c>
      <c r="D57" s="167" t="str">
        <f t="shared" si="4"/>
        <v>35F</v>
      </c>
      <c r="E57" s="177" t="str">
        <f t="shared" si="10"/>
        <v>GBP23x35F_LCHQuote</v>
      </c>
      <c r="F57" s="167" t="str">
        <f>_xll.qlSimpleQuote(E57,,RateTickValue,Permanent,Trigger,ObjectOverwrite)</f>
        <v>GBP23x35F_LCHQuote#0003</v>
      </c>
      <c r="G57" s="223" t="str">
        <f>_xll.ohRangeRetrieveError(F57)</f>
        <v/>
      </c>
      <c r="H57" s="196"/>
      <c r="J57" s="277"/>
      <c r="K57" s="287">
        <v>23</v>
      </c>
      <c r="L57" s="287" t="s">
        <v>140</v>
      </c>
      <c r="M57" s="287" t="str">
        <f t="shared" si="9"/>
        <v>35F</v>
      </c>
      <c r="N57" s="85" t="str">
        <f t="shared" si="11"/>
        <v>GBP23x35F</v>
      </c>
      <c r="O57" s="179" t="str">
        <v>GBP23X35F=ICAP</v>
      </c>
      <c r="P57" s="356" t="s">
        <v>162</v>
      </c>
      <c r="Q57" s="356" t="s">
        <v>162</v>
      </c>
      <c r="R57" s="213" t="e">
        <f t="shared" si="6"/>
        <v>#NUM!</v>
      </c>
      <c r="S57" s="213" t="e">
        <f t="shared" si="7"/>
        <v>#NUM!</v>
      </c>
      <c r="T57" s="244"/>
      <c r="U57" s="213" t="e">
        <v>#NUM!</v>
      </c>
      <c r="V57" s="244"/>
      <c r="W57" s="119" t="e">
        <v>#NUM!</v>
      </c>
      <c r="X57" s="283">
        <f>_xll.qlSimpleQuoteSetValue(F57,W57/100,Trigger)</f>
        <v>0</v>
      </c>
      <c r="Y57" s="278"/>
    </row>
    <row r="58" spans="1:25" x14ac:dyDescent="0.2">
      <c r="A58" s="158"/>
      <c r="B58" s="168">
        <f t="shared" si="2"/>
        <v>24</v>
      </c>
      <c r="C58" s="168" t="str">
        <f t="shared" si="3"/>
        <v>x</v>
      </c>
      <c r="D58" s="168" t="str">
        <f t="shared" si="4"/>
        <v>36F</v>
      </c>
      <c r="E58" s="178" t="str">
        <f t="shared" si="10"/>
        <v>GBP24x36F_LCHQuote</v>
      </c>
      <c r="F58" s="168" t="str">
        <f>_xll.qlSimpleQuote(E58,,RateTickValue,Permanent,Trigger,ObjectOverwrite)</f>
        <v>GBP24x36F_LCHQuote#0003</v>
      </c>
      <c r="G58" s="224" t="str">
        <f>_xll.ohRangeRetrieveError(F58)</f>
        <v/>
      </c>
      <c r="H58" s="196"/>
      <c r="J58" s="277"/>
      <c r="K58" s="288">
        <v>24</v>
      </c>
      <c r="L58" s="288" t="s">
        <v>140</v>
      </c>
      <c r="M58" s="288" t="str">
        <f t="shared" si="9"/>
        <v>36F</v>
      </c>
      <c r="N58" s="85" t="str">
        <f t="shared" si="11"/>
        <v>GBP24x36F</v>
      </c>
      <c r="O58" s="179" t="str">
        <v>GBP24X36F=ICAP</v>
      </c>
      <c r="P58" s="356" t="s">
        <v>162</v>
      </c>
      <c r="Q58" s="356" t="s">
        <v>162</v>
      </c>
      <c r="R58" s="213" t="e">
        <f t="shared" si="6"/>
        <v>#NUM!</v>
      </c>
      <c r="S58" s="215" t="e">
        <f t="shared" si="7"/>
        <v>#NUM!</v>
      </c>
      <c r="T58" s="244"/>
      <c r="U58" s="213" t="e">
        <v>#NUM!</v>
      </c>
      <c r="V58" s="244"/>
      <c r="W58" s="119" t="e">
        <v>#NUM!</v>
      </c>
      <c r="X58" s="283">
        <f>_xll.qlSimpleQuoteSetValue(F58,W58/100,Trigger)</f>
        <v>0</v>
      </c>
      <c r="Y58" s="278"/>
    </row>
    <row r="59" spans="1:25" x14ac:dyDescent="0.2">
      <c r="A59" s="197"/>
      <c r="B59" s="198"/>
      <c r="C59" s="198"/>
      <c r="D59" s="198"/>
      <c r="E59" s="198"/>
      <c r="F59" s="199"/>
      <c r="G59" s="199"/>
      <c r="H59" s="200"/>
      <c r="J59" s="279"/>
      <c r="K59" s="280"/>
      <c r="L59" s="280"/>
      <c r="M59" s="280"/>
      <c r="N59" s="280"/>
      <c r="O59" s="280"/>
      <c r="P59" s="280"/>
      <c r="Q59" s="280"/>
      <c r="R59" s="280"/>
      <c r="S59" s="273"/>
      <c r="T59" s="273"/>
      <c r="U59" s="280"/>
      <c r="V59" s="273"/>
      <c r="W59" s="280"/>
      <c r="X59" s="280"/>
      <c r="Y59" s="281"/>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X2" sqref="X2"/>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6.140625" style="2" hidden="1" customWidth="1" outlineLevel="1"/>
    <col min="6" max="6" width="21.42578125" style="142"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0"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16384" width="9.140625" style="2"/>
  </cols>
  <sheetData>
    <row r="1" spans="1:25" ht="11.25" customHeight="1" x14ac:dyDescent="0.2">
      <c r="A1" s="190"/>
      <c r="B1" s="69"/>
      <c r="C1" s="69"/>
      <c r="D1" s="69"/>
      <c r="E1" s="69"/>
      <c r="F1" s="69"/>
      <c r="G1" s="69"/>
      <c r="H1" s="70"/>
      <c r="J1" s="186" t="s">
        <v>68</v>
      </c>
      <c r="K1" s="157"/>
      <c r="L1" s="157"/>
      <c r="M1" s="157"/>
      <c r="N1" s="157"/>
      <c r="O1" s="157"/>
      <c r="P1" s="157"/>
      <c r="Q1" s="157"/>
      <c r="R1" s="157"/>
      <c r="S1" s="157"/>
      <c r="T1" s="157"/>
      <c r="U1" s="157"/>
      <c r="V1" s="157"/>
      <c r="W1" s="157"/>
      <c r="X1" s="157"/>
      <c r="Y1" s="194"/>
    </row>
    <row r="2" spans="1:25" ht="11.25" customHeight="1" x14ac:dyDescent="0.2">
      <c r="A2" s="71"/>
      <c r="B2" s="154"/>
      <c r="C2" s="154"/>
      <c r="D2" s="154"/>
      <c r="E2" s="154"/>
      <c r="F2" s="154"/>
      <c r="G2" s="154"/>
      <c r="H2" s="192"/>
      <c r="J2" s="195"/>
      <c r="K2" s="153"/>
      <c r="L2" s="153"/>
      <c r="M2" s="153"/>
      <c r="N2" s="153"/>
      <c r="O2" s="240" t="s">
        <v>81</v>
      </c>
      <c r="P2" s="153"/>
      <c r="Q2" s="169" t="s">
        <v>161</v>
      </c>
      <c r="R2" s="110" t="b">
        <f t="array" ref="R2">AND(_xll.ohFilter($Q$5:$Q$40,ISNUMBER($Q$5:$Q$40))=0)</f>
        <v>0</v>
      </c>
      <c r="S2" s="153"/>
      <c r="T2" s="156"/>
      <c r="U2" s="156"/>
      <c r="V2" s="156"/>
      <c r="W2" s="156"/>
      <c r="X2" s="175">
        <f>_xll.ohTrigger(X5:X40)</f>
        <v>290</v>
      </c>
      <c r="Y2" s="196"/>
    </row>
    <row r="3" spans="1:25" ht="11.25" customHeight="1" x14ac:dyDescent="0.2">
      <c r="A3" s="188"/>
      <c r="B3" s="145"/>
      <c r="C3" s="145"/>
      <c r="D3" s="244"/>
      <c r="E3" s="244"/>
      <c r="F3" s="154"/>
      <c r="G3" s="154"/>
      <c r="H3" s="289"/>
      <c r="J3" s="158"/>
      <c r="K3" s="156"/>
      <c r="L3" s="156"/>
      <c r="M3" s="153"/>
      <c r="N3" s="153"/>
      <c r="O3" s="153"/>
      <c r="P3" s="153"/>
      <c r="Q3" s="153"/>
      <c r="R3" s="153"/>
      <c r="S3" s="153"/>
      <c r="T3" s="156"/>
      <c r="U3" s="156"/>
      <c r="V3" s="156"/>
      <c r="W3" s="153"/>
      <c r="X3" s="154"/>
      <c r="Y3" s="159"/>
    </row>
    <row r="4" spans="1:25" ht="21" customHeight="1" x14ac:dyDescent="0.2">
      <c r="A4" s="195"/>
      <c r="B4" s="191" t="s">
        <v>20</v>
      </c>
      <c r="C4" s="254"/>
      <c r="D4" s="254"/>
      <c r="E4" s="191" t="s">
        <v>117</v>
      </c>
      <c r="F4" s="191" t="s">
        <v>127</v>
      </c>
      <c r="G4" s="191" t="s">
        <v>126</v>
      </c>
      <c r="H4" s="196"/>
      <c r="J4" s="158"/>
      <c r="K4" s="240"/>
      <c r="L4" s="240"/>
      <c r="M4" s="240"/>
      <c r="N4" s="202" t="s">
        <v>110</v>
      </c>
      <c r="O4" s="203" t="str">
        <f>_xll.RData(O5:O40,P4:Q4,,ReutersRtMode,,P5)</f>
        <v>Updated at 18:30:50</v>
      </c>
      <c r="P4" s="204" t="s">
        <v>92</v>
      </c>
      <c r="Q4" s="204" t="s">
        <v>73</v>
      </c>
      <c r="R4" s="205" t="s">
        <v>141</v>
      </c>
      <c r="S4" s="164" t="s">
        <v>125</v>
      </c>
      <c r="T4" s="156"/>
      <c r="U4" s="163" t="s">
        <v>90</v>
      </c>
      <c r="V4" s="156"/>
      <c r="W4" s="172" t="s">
        <v>89</v>
      </c>
      <c r="X4" s="172" t="s">
        <v>88</v>
      </c>
      <c r="Y4" s="159"/>
    </row>
    <row r="5" spans="1:25" ht="11.25" customHeight="1" x14ac:dyDescent="0.2">
      <c r="A5" s="255"/>
      <c r="B5" s="88" t="str">
        <f>K5</f>
        <v>SW</v>
      </c>
      <c r="C5" s="89" t="s">
        <v>68</v>
      </c>
      <c r="D5" s="88"/>
      <c r="E5" s="176" t="str">
        <f t="shared" ref="E5:E40" si="0">Currency&amp;$B5&amp;$C5&amp;QuoteSuffix</f>
        <v>GBPSWOIS_LCHQuote</v>
      </c>
      <c r="F5" s="166" t="str">
        <f>_xll.qlSimpleQuote(E5,,RateTickValue,Permanent,Trigger,ObjectOverwrite)</f>
        <v>GBPSWOIS_LCHQuote#0003</v>
      </c>
      <c r="G5" s="222" t="str">
        <f>_xll.ohRangeRetrieveError(F5)</f>
        <v/>
      </c>
      <c r="H5" s="196"/>
      <c r="J5" s="158"/>
      <c r="K5" s="206" t="s">
        <v>19</v>
      </c>
      <c r="L5" s="206" t="s">
        <v>68</v>
      </c>
      <c r="M5" s="206"/>
      <c r="N5" s="207" t="str">
        <f t="shared" ref="N5:N40" si="1">Currency&amp;$K5&amp;L5</f>
        <v>GBPSWOIS</v>
      </c>
      <c r="O5" s="207" t="str">
        <f t="shared" ref="O5:O40" si="2">N5&amp;"="&amp;VLOOKUP(Contributor,ContributorTable,2,FALSE)</f>
        <v>GBPSWOIS=TTKL</v>
      </c>
      <c r="P5" s="355">
        <v>0.45499999999999996</v>
      </c>
      <c r="Q5" s="355">
        <v>0.47499999999999998</v>
      </c>
      <c r="R5" s="160">
        <f>IF($R$2,IF(ISNUMBER(P5),P5,#NUM!), IFERROR(AVERAGE(P5:Q5),#NUM!))</f>
        <v>0.46499999999999997</v>
      </c>
      <c r="S5" s="161">
        <f t="shared" ref="S5:S40" si="3">(R5-P5)*2</f>
        <v>2.0000000000000018E-2</v>
      </c>
      <c r="T5" s="217"/>
      <c r="U5" s="218">
        <v>0.46499999999999997</v>
      </c>
      <c r="V5" s="217"/>
      <c r="W5" s="160">
        <f t="array" ref="W5:W40">QuoteLive</f>
        <v>0.46499999999999997</v>
      </c>
      <c r="X5" s="211">
        <f>_xll.qlSimpleQuoteSetValue(F5,W5/100,Trigger)</f>
        <v>0</v>
      </c>
      <c r="Y5" s="159"/>
    </row>
    <row r="6" spans="1:25" ht="11.25" customHeight="1" x14ac:dyDescent="0.2">
      <c r="A6" s="255"/>
      <c r="B6" s="51" t="str">
        <f t="shared" ref="B6:B40" si="4">K6</f>
        <v>2W</v>
      </c>
      <c r="C6" s="90" t="s">
        <v>68</v>
      </c>
      <c r="D6" s="51"/>
      <c r="E6" s="177" t="str">
        <f t="shared" si="0"/>
        <v>GBP2WOIS_LCHQuote</v>
      </c>
      <c r="F6" s="167" t="str">
        <f>_xll.qlSimpleQuote(E6,,RateTickValue,Permanent,Trigger,ObjectOverwrite)</f>
        <v>GBP2WOIS_LCHQuote#0003</v>
      </c>
      <c r="G6" s="223" t="str">
        <f>_xll.ohRangeRetrieveError(F6)</f>
        <v/>
      </c>
      <c r="H6" s="196"/>
      <c r="J6" s="158"/>
      <c r="K6" s="208" t="s">
        <v>18</v>
      </c>
      <c r="L6" s="208" t="s">
        <v>68</v>
      </c>
      <c r="M6" s="208"/>
      <c r="N6" s="209" t="str">
        <f t="shared" si="1"/>
        <v>GBP2WOIS</v>
      </c>
      <c r="O6" s="209" t="str">
        <f t="shared" si="2"/>
        <v>GBP2WOIS=TTKL</v>
      </c>
      <c r="P6" s="356">
        <v>0.45499999999999996</v>
      </c>
      <c r="Q6" s="356">
        <v>0.47499999999999998</v>
      </c>
      <c r="R6" s="161">
        <f t="shared" ref="R6:R40" si="5">IF($R$2,IF(ISNUMBER(P6),P6,#NUM!), IFERROR(AVERAGE(P6:Q6),#NUM!))</f>
        <v>0.46499999999999997</v>
      </c>
      <c r="S6" s="161">
        <f t="shared" si="3"/>
        <v>2.0000000000000018E-2</v>
      </c>
      <c r="T6" s="217"/>
      <c r="U6" s="219">
        <v>0.46499999999999997</v>
      </c>
      <c r="V6" s="217"/>
      <c r="W6" s="161">
        <v>0.46499999999999997</v>
      </c>
      <c r="X6" s="212">
        <f>_xll.qlSimpleQuoteSetValue(F6,W6/100,Trigger)</f>
        <v>0</v>
      </c>
      <c r="Y6" s="159"/>
    </row>
    <row r="7" spans="1:25" ht="11.25" customHeight="1" x14ac:dyDescent="0.2">
      <c r="A7" s="255"/>
      <c r="B7" s="51" t="str">
        <f t="shared" si="4"/>
        <v>3W</v>
      </c>
      <c r="C7" s="90" t="s">
        <v>68</v>
      </c>
      <c r="D7" s="51"/>
      <c r="E7" s="177" t="str">
        <f t="shared" si="0"/>
        <v>GBP3WOIS_LCHQuote</v>
      </c>
      <c r="F7" s="167" t="str">
        <f>_xll.qlSimpleQuote(E7,,RateTickValue,Permanent,Trigger,ObjectOverwrite)</f>
        <v>GBP3WOIS_LCHQuote#0003</v>
      </c>
      <c r="G7" s="223" t="str">
        <f>_xll.ohRangeRetrieveError(F7)</f>
        <v/>
      </c>
      <c r="H7" s="196"/>
      <c r="J7" s="158"/>
      <c r="K7" s="208" t="s">
        <v>17</v>
      </c>
      <c r="L7" s="208" t="s">
        <v>68</v>
      </c>
      <c r="M7" s="208"/>
      <c r="N7" s="209" t="str">
        <f t="shared" si="1"/>
        <v>GBP3WOIS</v>
      </c>
      <c r="O7" s="209" t="str">
        <f t="shared" si="2"/>
        <v>GBP3WOIS=TTKL</v>
      </c>
      <c r="P7" s="356">
        <v>0.4551</v>
      </c>
      <c r="Q7" s="356">
        <v>0.47510000000000002</v>
      </c>
      <c r="R7" s="161">
        <f t="shared" si="5"/>
        <v>0.46510000000000001</v>
      </c>
      <c r="S7" s="161">
        <f t="shared" si="3"/>
        <v>2.0000000000000018E-2</v>
      </c>
      <c r="T7" s="217"/>
      <c r="U7" s="219">
        <v>0.46510000000000001</v>
      </c>
      <c r="V7" s="217"/>
      <c r="W7" s="161">
        <v>0.46510000000000001</v>
      </c>
      <c r="X7" s="212">
        <f>_xll.qlSimpleQuoteSetValue(F7,W7/100,Trigger)</f>
        <v>0</v>
      </c>
      <c r="Y7" s="159"/>
    </row>
    <row r="8" spans="1:25" ht="11.25" customHeight="1" x14ac:dyDescent="0.2">
      <c r="A8" s="158"/>
      <c r="B8" s="51" t="str">
        <f t="shared" si="4"/>
        <v>1M</v>
      </c>
      <c r="C8" s="90" t="s">
        <v>68</v>
      </c>
      <c r="D8" s="51"/>
      <c r="E8" s="177" t="str">
        <f t="shared" si="0"/>
        <v>GBP1MOIS_LCHQuote</v>
      </c>
      <c r="F8" s="167" t="str">
        <f>_xll.qlSimpleQuote(E8,,RateTickValue,Permanent,Trigger,ObjectOverwrite)</f>
        <v>GBP1MOIS_LCHQuote#0003</v>
      </c>
      <c r="G8" s="223" t="str">
        <f>_xll.ohRangeRetrieveError(F8)</f>
        <v/>
      </c>
      <c r="H8" s="196"/>
      <c r="J8" s="158"/>
      <c r="K8" s="208" t="s">
        <v>16</v>
      </c>
      <c r="L8" s="208" t="s">
        <v>68</v>
      </c>
      <c r="M8" s="208"/>
      <c r="N8" s="209" t="str">
        <f t="shared" si="1"/>
        <v>GBP1MOIS</v>
      </c>
      <c r="O8" s="209" t="str">
        <f t="shared" si="2"/>
        <v>GBP1MOIS=TTKL</v>
      </c>
      <c r="P8" s="356">
        <v>0.45129999999999998</v>
      </c>
      <c r="Q8" s="356">
        <v>0.4713</v>
      </c>
      <c r="R8" s="161">
        <f t="shared" si="5"/>
        <v>0.46129999999999999</v>
      </c>
      <c r="S8" s="161">
        <f t="shared" si="3"/>
        <v>2.0000000000000018E-2</v>
      </c>
      <c r="T8" s="217"/>
      <c r="U8" s="219">
        <v>0.46260000000000001</v>
      </c>
      <c r="V8" s="217"/>
      <c r="W8" s="161">
        <v>0.46129999999999999</v>
      </c>
      <c r="X8" s="212">
        <f>_xll.qlSimpleQuoteSetValue(F8,W8/100,Trigger)</f>
        <v>0</v>
      </c>
      <c r="Y8" s="159"/>
    </row>
    <row r="9" spans="1:25" ht="11.25" customHeight="1" x14ac:dyDescent="0.2">
      <c r="A9" s="158"/>
      <c r="B9" s="51" t="str">
        <f t="shared" si="4"/>
        <v>2M</v>
      </c>
      <c r="C9" s="90" t="s">
        <v>68</v>
      </c>
      <c r="D9" s="51"/>
      <c r="E9" s="177" t="str">
        <f t="shared" si="0"/>
        <v>GBP2MOIS_LCHQuote</v>
      </c>
      <c r="F9" s="167" t="str">
        <f>_xll.qlSimpleQuote(E9,,RateTickValue,Permanent,Trigger,ObjectOverwrite)</f>
        <v>GBP2MOIS_LCHQuote#0003</v>
      </c>
      <c r="G9" s="223" t="str">
        <f>_xll.ohRangeRetrieveError(F9)</f>
        <v/>
      </c>
      <c r="H9" s="196"/>
      <c r="J9" s="158"/>
      <c r="K9" s="208" t="s">
        <v>15</v>
      </c>
      <c r="L9" s="208" t="s">
        <v>68</v>
      </c>
      <c r="M9" s="208"/>
      <c r="N9" s="209" t="str">
        <f t="shared" si="1"/>
        <v>GBP2MOIS</v>
      </c>
      <c r="O9" s="209" t="str">
        <f t="shared" si="2"/>
        <v>GBP2MOIS=TTKL</v>
      </c>
      <c r="P9" s="356">
        <v>0.44469999999999998</v>
      </c>
      <c r="Q9" s="356">
        <v>0.4647</v>
      </c>
      <c r="R9" s="161">
        <f t="shared" si="5"/>
        <v>0.45469999999999999</v>
      </c>
      <c r="S9" s="161">
        <f t="shared" si="3"/>
        <v>2.0000000000000018E-2</v>
      </c>
      <c r="T9" s="217"/>
      <c r="U9" s="219">
        <v>0.45429999999999998</v>
      </c>
      <c r="V9" s="217"/>
      <c r="W9" s="161">
        <v>0.45469999999999999</v>
      </c>
      <c r="X9" s="212">
        <f>_xll.qlSimpleQuoteSetValue(F9,W9/100,Trigger)</f>
        <v>0</v>
      </c>
      <c r="Y9" s="159"/>
    </row>
    <row r="10" spans="1:25" ht="11.25" customHeight="1" x14ac:dyDescent="0.2">
      <c r="A10" s="158"/>
      <c r="B10" s="51" t="str">
        <f t="shared" si="4"/>
        <v>3M</v>
      </c>
      <c r="C10" s="90" t="s">
        <v>68</v>
      </c>
      <c r="D10" s="51"/>
      <c r="E10" s="177" t="str">
        <f t="shared" si="0"/>
        <v>GBP3MOIS_LCHQuote</v>
      </c>
      <c r="F10" s="167" t="str">
        <f>_xll.qlSimpleQuote(E10,,RateTickValue,Permanent,Trigger,ObjectOverwrite)</f>
        <v>GBP3MOIS_LCHQuote#0003</v>
      </c>
      <c r="G10" s="223" t="str">
        <f>_xll.ohRangeRetrieveError(F10)</f>
        <v/>
      </c>
      <c r="H10" s="196"/>
      <c r="J10" s="158"/>
      <c r="K10" s="208" t="s">
        <v>14</v>
      </c>
      <c r="L10" s="208" t="s">
        <v>68</v>
      </c>
      <c r="M10" s="208"/>
      <c r="N10" s="209" t="str">
        <f t="shared" si="1"/>
        <v>GBP3MOIS</v>
      </c>
      <c r="O10" s="209" t="str">
        <f t="shared" si="2"/>
        <v>GBP3MOIS=TTKL</v>
      </c>
      <c r="P10" s="356">
        <v>0.45050000000000001</v>
      </c>
      <c r="Q10" s="356">
        <v>0.47050000000000003</v>
      </c>
      <c r="R10" s="161">
        <f t="shared" si="5"/>
        <v>0.46050000000000002</v>
      </c>
      <c r="S10" s="161">
        <f t="shared" si="3"/>
        <v>2.0000000000000018E-2</v>
      </c>
      <c r="T10" s="217"/>
      <c r="U10" s="219">
        <v>0.46060000000000001</v>
      </c>
      <c r="V10" s="217"/>
      <c r="W10" s="161">
        <v>0.46050000000000002</v>
      </c>
      <c r="X10" s="212">
        <f>_xll.qlSimpleQuoteSetValue(F10,W10/100,Trigger)</f>
        <v>0</v>
      </c>
      <c r="Y10" s="159"/>
    </row>
    <row r="11" spans="1:25" ht="11.25" customHeight="1" x14ac:dyDescent="0.2">
      <c r="A11" s="158"/>
      <c r="B11" s="51" t="str">
        <f t="shared" si="4"/>
        <v>4M</v>
      </c>
      <c r="C11" s="90" t="s">
        <v>68</v>
      </c>
      <c r="D11" s="51"/>
      <c r="E11" s="177" t="str">
        <f t="shared" si="0"/>
        <v>GBP4MOIS_LCHQuote</v>
      </c>
      <c r="F11" s="167" t="str">
        <f>_xll.qlSimpleQuote(E11,,RateTickValue,Permanent,Trigger,ObjectOverwrite)</f>
        <v>GBP4MOIS_LCHQuote#0003</v>
      </c>
      <c r="G11" s="223" t="str">
        <f>_xll.ohRangeRetrieveError(F11)</f>
        <v/>
      </c>
      <c r="H11" s="196"/>
      <c r="J11" s="158"/>
      <c r="K11" s="208" t="s">
        <v>13</v>
      </c>
      <c r="L11" s="208" t="s">
        <v>68</v>
      </c>
      <c r="M11" s="208"/>
      <c r="N11" s="209" t="str">
        <f t="shared" si="1"/>
        <v>GBP4MOIS</v>
      </c>
      <c r="O11" s="209" t="str">
        <f t="shared" si="2"/>
        <v>GBP4MOIS=TTKL</v>
      </c>
      <c r="P11" s="356">
        <v>0.45669999999999999</v>
      </c>
      <c r="Q11" s="356">
        <v>0.47670000000000001</v>
      </c>
      <c r="R11" s="161">
        <f t="shared" si="5"/>
        <v>0.4667</v>
      </c>
      <c r="S11" s="161">
        <f t="shared" si="3"/>
        <v>2.0000000000000018E-2</v>
      </c>
      <c r="T11" s="217"/>
      <c r="U11" s="219">
        <v>0.46739999999999998</v>
      </c>
      <c r="V11" s="217"/>
      <c r="W11" s="161">
        <v>0.4667</v>
      </c>
      <c r="X11" s="212">
        <f>_xll.qlSimpleQuoteSetValue(F11,W11/100,Trigger)</f>
        <v>0</v>
      </c>
      <c r="Y11" s="159"/>
    </row>
    <row r="12" spans="1:25" ht="11.25" customHeight="1" x14ac:dyDescent="0.2">
      <c r="A12" s="158"/>
      <c r="B12" s="51" t="str">
        <f t="shared" si="4"/>
        <v>5M</v>
      </c>
      <c r="C12" s="90" t="s">
        <v>68</v>
      </c>
      <c r="D12" s="51"/>
      <c r="E12" s="177" t="str">
        <f t="shared" si="0"/>
        <v>GBP5MOIS_LCHQuote</v>
      </c>
      <c r="F12" s="167" t="str">
        <f>_xll.qlSimpleQuote(E12,,RateTickValue,Permanent,Trigger,ObjectOverwrite)</f>
        <v>GBP5MOIS_LCHQuote#0003</v>
      </c>
      <c r="G12" s="223" t="str">
        <f>_xll.ohRangeRetrieveError(F12)</f>
        <v/>
      </c>
      <c r="H12" s="196"/>
      <c r="J12" s="158"/>
      <c r="K12" s="208" t="s">
        <v>12</v>
      </c>
      <c r="L12" s="208" t="s">
        <v>68</v>
      </c>
      <c r="M12" s="208"/>
      <c r="N12" s="209" t="str">
        <f t="shared" si="1"/>
        <v>GBP5MOIS</v>
      </c>
      <c r="O12" s="209" t="str">
        <f t="shared" si="2"/>
        <v>GBP5MOIS=TTKL</v>
      </c>
      <c r="P12" s="356">
        <v>0.46089999999999998</v>
      </c>
      <c r="Q12" s="356">
        <v>0.48089999999999999</v>
      </c>
      <c r="R12" s="161">
        <f t="shared" si="5"/>
        <v>0.47089999999999999</v>
      </c>
      <c r="S12" s="161">
        <f t="shared" si="3"/>
        <v>2.0000000000000018E-2</v>
      </c>
      <c r="T12" s="217"/>
      <c r="U12" s="219">
        <v>0.47210000000000002</v>
      </c>
      <c r="V12" s="217"/>
      <c r="W12" s="161">
        <v>0.47089999999999999</v>
      </c>
      <c r="X12" s="212">
        <f>_xll.qlSimpleQuoteSetValue(F12,W12/100,Trigger)</f>
        <v>0</v>
      </c>
      <c r="Y12" s="159"/>
    </row>
    <row r="13" spans="1:25" ht="11.25" customHeight="1" x14ac:dyDescent="0.2">
      <c r="A13" s="158"/>
      <c r="B13" s="51" t="str">
        <f t="shared" si="4"/>
        <v>6M</v>
      </c>
      <c r="C13" s="90" t="s">
        <v>68</v>
      </c>
      <c r="D13" s="51"/>
      <c r="E13" s="177" t="str">
        <f t="shared" si="0"/>
        <v>GBP6MOIS_LCHQuote</v>
      </c>
      <c r="F13" s="167" t="str">
        <f>_xll.qlSimpleQuote(E13,,RateTickValue,Permanent,Trigger,ObjectOverwrite)</f>
        <v>GBP6MOIS_LCHQuote#0003</v>
      </c>
      <c r="G13" s="223" t="str">
        <f>_xll.ohRangeRetrieveError(F13)</f>
        <v/>
      </c>
      <c r="H13" s="196"/>
      <c r="J13" s="158"/>
      <c r="K13" s="208" t="s">
        <v>11</v>
      </c>
      <c r="L13" s="208" t="s">
        <v>68</v>
      </c>
      <c r="M13" s="208"/>
      <c r="N13" s="209" t="str">
        <f t="shared" si="1"/>
        <v>GBP6MOIS</v>
      </c>
      <c r="O13" s="209" t="str">
        <f t="shared" si="2"/>
        <v>GBP6MOIS=TTKL</v>
      </c>
      <c r="P13" s="356">
        <v>0.46449999999999997</v>
      </c>
      <c r="Q13" s="356">
        <v>0.48449999999999999</v>
      </c>
      <c r="R13" s="161">
        <f t="shared" si="5"/>
        <v>0.47449999999999998</v>
      </c>
      <c r="S13" s="161">
        <f t="shared" si="3"/>
        <v>2.0000000000000018E-2</v>
      </c>
      <c r="T13" s="217"/>
      <c r="U13" s="219">
        <v>0.47639999999999999</v>
      </c>
      <c r="V13" s="217"/>
      <c r="W13" s="161">
        <v>0.47449999999999998</v>
      </c>
      <c r="X13" s="212">
        <f>_xll.qlSimpleQuoteSetValue(F13,W13/100,Trigger)</f>
        <v>0</v>
      </c>
      <c r="Y13" s="159"/>
    </row>
    <row r="14" spans="1:25" ht="11.25" customHeight="1" x14ac:dyDescent="0.2">
      <c r="A14" s="158"/>
      <c r="B14" s="51" t="str">
        <f t="shared" si="4"/>
        <v>7M</v>
      </c>
      <c r="C14" s="90" t="s">
        <v>68</v>
      </c>
      <c r="D14" s="51"/>
      <c r="E14" s="177" t="str">
        <f t="shared" si="0"/>
        <v>GBP7MOIS_LCHQuote</v>
      </c>
      <c r="F14" s="167" t="str">
        <f>_xll.qlSimpleQuote(E14,,RateTickValue,Permanent,Trigger,ObjectOverwrite)</f>
        <v>GBP7MOIS_LCHQuote#0003</v>
      </c>
      <c r="G14" s="223" t="str">
        <f>_xll.ohRangeRetrieveError(F14)</f>
        <v/>
      </c>
      <c r="H14" s="196"/>
      <c r="J14" s="158"/>
      <c r="K14" s="208" t="s">
        <v>10</v>
      </c>
      <c r="L14" s="208" t="s">
        <v>68</v>
      </c>
      <c r="M14" s="208"/>
      <c r="N14" s="209" t="str">
        <f t="shared" si="1"/>
        <v>GBP7MOIS</v>
      </c>
      <c r="O14" s="209" t="str">
        <f t="shared" si="2"/>
        <v>GBP7MOIS=TTKL</v>
      </c>
      <c r="P14" s="356">
        <v>0.47260000000000002</v>
      </c>
      <c r="Q14" s="356">
        <v>0.49260000000000004</v>
      </c>
      <c r="R14" s="161">
        <f t="shared" si="5"/>
        <v>0.48260000000000003</v>
      </c>
      <c r="S14" s="161">
        <f t="shared" si="3"/>
        <v>2.0000000000000018E-2</v>
      </c>
      <c r="T14" s="217"/>
      <c r="U14" s="219">
        <v>0.48640000000000005</v>
      </c>
      <c r="V14" s="217"/>
      <c r="W14" s="161">
        <v>0.48260000000000003</v>
      </c>
      <c r="X14" s="212">
        <f>_xll.qlSimpleQuoteSetValue(F14,W14/100,Trigger)</f>
        <v>0</v>
      </c>
      <c r="Y14" s="159"/>
    </row>
    <row r="15" spans="1:25" ht="11.25" customHeight="1" x14ac:dyDescent="0.2">
      <c r="A15" s="158"/>
      <c r="B15" s="51" t="str">
        <f t="shared" si="4"/>
        <v>8M</v>
      </c>
      <c r="C15" s="90" t="s">
        <v>68</v>
      </c>
      <c r="D15" s="51"/>
      <c r="E15" s="177" t="str">
        <f t="shared" si="0"/>
        <v>GBP8MOIS_LCHQuote</v>
      </c>
      <c r="F15" s="167" t="str">
        <f>_xll.qlSimpleQuote(E15,,RateTickValue,Permanent,Trigger,ObjectOverwrite)</f>
        <v>GBP8MOIS_LCHQuote#0003</v>
      </c>
      <c r="G15" s="223" t="str">
        <f>_xll.ohRangeRetrieveError(F15)</f>
        <v/>
      </c>
      <c r="H15" s="196"/>
      <c r="J15" s="158"/>
      <c r="K15" s="208" t="s">
        <v>9</v>
      </c>
      <c r="L15" s="208" t="s">
        <v>68</v>
      </c>
      <c r="M15" s="208"/>
      <c r="N15" s="209" t="str">
        <f t="shared" si="1"/>
        <v>GBP8MOIS</v>
      </c>
      <c r="O15" s="209" t="str">
        <f t="shared" si="2"/>
        <v>GBP8MOIS=TTKL</v>
      </c>
      <c r="P15" s="356">
        <v>0.47910000000000003</v>
      </c>
      <c r="Q15" s="356">
        <v>0.49909999999999999</v>
      </c>
      <c r="R15" s="161">
        <f t="shared" si="5"/>
        <v>0.48909999999999998</v>
      </c>
      <c r="S15" s="161">
        <f t="shared" si="3"/>
        <v>1.9999999999999907E-2</v>
      </c>
      <c r="T15" s="217"/>
      <c r="U15" s="219">
        <v>0.49419999999999997</v>
      </c>
      <c r="V15" s="217"/>
      <c r="W15" s="161">
        <v>0.48909999999999998</v>
      </c>
      <c r="X15" s="212">
        <f>_xll.qlSimpleQuoteSetValue(F15,W15/100,Trigger)</f>
        <v>0</v>
      </c>
      <c r="Y15" s="159"/>
    </row>
    <row r="16" spans="1:25" ht="11.25" customHeight="1" x14ac:dyDescent="0.2">
      <c r="A16" s="158"/>
      <c r="B16" s="51" t="str">
        <f t="shared" si="4"/>
        <v>9M</v>
      </c>
      <c r="C16" s="90" t="s">
        <v>68</v>
      </c>
      <c r="D16" s="51"/>
      <c r="E16" s="177" t="str">
        <f t="shared" si="0"/>
        <v>GBP9MOIS_LCHQuote</v>
      </c>
      <c r="F16" s="167" t="str">
        <f>_xll.qlSimpleQuote(E16,,RateTickValue,Permanent,Trigger,ObjectOverwrite)</f>
        <v>GBP9MOIS_LCHQuote#0003</v>
      </c>
      <c r="G16" s="223" t="str">
        <f>_xll.ohRangeRetrieveError(F16)</f>
        <v/>
      </c>
      <c r="H16" s="196"/>
      <c r="J16" s="158"/>
      <c r="K16" s="208" t="s">
        <v>8</v>
      </c>
      <c r="L16" s="208" t="s">
        <v>68</v>
      </c>
      <c r="M16" s="208"/>
      <c r="N16" s="209" t="str">
        <f t="shared" si="1"/>
        <v>GBP9MOIS</v>
      </c>
      <c r="O16" s="209" t="str">
        <f t="shared" si="2"/>
        <v>GBP9MOIS=TTKL</v>
      </c>
      <c r="P16" s="356">
        <v>0.48650000000000004</v>
      </c>
      <c r="Q16" s="356">
        <v>0.50650000000000006</v>
      </c>
      <c r="R16" s="161">
        <f t="shared" si="5"/>
        <v>0.49650000000000005</v>
      </c>
      <c r="S16" s="161">
        <f t="shared" si="3"/>
        <v>2.0000000000000018E-2</v>
      </c>
      <c r="T16" s="217"/>
      <c r="U16" s="219">
        <v>0.504</v>
      </c>
      <c r="V16" s="217"/>
      <c r="W16" s="161">
        <v>0.49650000000000005</v>
      </c>
      <c r="X16" s="212">
        <f>_xll.qlSimpleQuoteSetValue(F16,W16/100,Trigger)</f>
        <v>0</v>
      </c>
      <c r="Y16" s="159"/>
    </row>
    <row r="17" spans="1:25" ht="11.25" customHeight="1" x14ac:dyDescent="0.2">
      <c r="A17" s="158"/>
      <c r="B17" s="51" t="str">
        <f t="shared" si="4"/>
        <v>10M</v>
      </c>
      <c r="C17" s="90" t="s">
        <v>68</v>
      </c>
      <c r="D17" s="51"/>
      <c r="E17" s="177" t="str">
        <f t="shared" si="0"/>
        <v>GBP10MOIS_LCHQuote</v>
      </c>
      <c r="F17" s="167" t="str">
        <f>_xll.qlSimpleQuote(E17,,RateTickValue,Permanent,Trigger,ObjectOverwrite)</f>
        <v>GBP10MOIS_LCHQuote#0003</v>
      </c>
      <c r="G17" s="223" t="str">
        <f>_xll.ohRangeRetrieveError(F17)</f>
        <v/>
      </c>
      <c r="H17" s="196"/>
      <c r="J17" s="158"/>
      <c r="K17" s="208" t="s">
        <v>7</v>
      </c>
      <c r="L17" s="208" t="s">
        <v>68</v>
      </c>
      <c r="M17" s="208"/>
      <c r="N17" s="209" t="str">
        <f t="shared" si="1"/>
        <v>GBP10MOIS</v>
      </c>
      <c r="O17" s="209" t="str">
        <f t="shared" si="2"/>
        <v>GBP10MOIS=TTKL</v>
      </c>
      <c r="P17" s="356">
        <v>0.4965</v>
      </c>
      <c r="Q17" s="356">
        <v>0.51649999999999996</v>
      </c>
      <c r="R17" s="161">
        <f t="shared" si="5"/>
        <v>0.50649999999999995</v>
      </c>
      <c r="S17" s="161">
        <f t="shared" si="3"/>
        <v>1.9999999999999907E-2</v>
      </c>
      <c r="T17" s="217"/>
      <c r="U17" s="219">
        <v>0.51460000000000006</v>
      </c>
      <c r="V17" s="217"/>
      <c r="W17" s="161">
        <v>0.50649999999999995</v>
      </c>
      <c r="X17" s="212">
        <f>_xll.qlSimpleQuoteSetValue(F17,W17/100,Trigger)</f>
        <v>0</v>
      </c>
      <c r="Y17" s="159"/>
    </row>
    <row r="18" spans="1:25" ht="11.25" customHeight="1" x14ac:dyDescent="0.2">
      <c r="A18" s="158"/>
      <c r="B18" s="51" t="str">
        <f t="shared" si="4"/>
        <v>11M</v>
      </c>
      <c r="C18" s="90" t="s">
        <v>68</v>
      </c>
      <c r="D18" s="51"/>
      <c r="E18" s="177" t="str">
        <f t="shared" si="0"/>
        <v>GBP11MOIS_LCHQuote</v>
      </c>
      <c r="F18" s="167" t="str">
        <f>_xll.qlSimpleQuote(E18,,RateTickValue,Permanent,Trigger,ObjectOverwrite)</f>
        <v>GBP11MOIS_LCHQuote#0003</v>
      </c>
      <c r="G18" s="223" t="str">
        <f>_xll.ohRangeRetrieveError(F18)</f>
        <v/>
      </c>
      <c r="H18" s="196"/>
      <c r="J18" s="158"/>
      <c r="K18" s="208" t="s">
        <v>6</v>
      </c>
      <c r="L18" s="208" t="s">
        <v>68</v>
      </c>
      <c r="M18" s="208"/>
      <c r="N18" s="209" t="str">
        <f t="shared" si="1"/>
        <v>GBP11MOIS</v>
      </c>
      <c r="O18" s="209" t="str">
        <f t="shared" si="2"/>
        <v>GBP11MOIS=TTKL</v>
      </c>
      <c r="P18" s="356">
        <v>0.50509999999999999</v>
      </c>
      <c r="Q18" s="356">
        <v>0.52510000000000001</v>
      </c>
      <c r="R18" s="161">
        <f t="shared" si="5"/>
        <v>0.5151</v>
      </c>
      <c r="S18" s="161">
        <f t="shared" si="3"/>
        <v>2.0000000000000018E-2</v>
      </c>
      <c r="T18" s="217"/>
      <c r="U18" s="219">
        <v>0.52439999999999998</v>
      </c>
      <c r="V18" s="217"/>
      <c r="W18" s="161">
        <v>0.5151</v>
      </c>
      <c r="X18" s="212">
        <f>_xll.qlSimpleQuoteSetValue(F18,W18/100,Trigger)</f>
        <v>0</v>
      </c>
      <c r="Y18" s="159"/>
    </row>
    <row r="19" spans="1:25" ht="11.25" customHeight="1" x14ac:dyDescent="0.2">
      <c r="A19" s="158"/>
      <c r="B19" s="51" t="str">
        <f t="shared" si="4"/>
        <v>1Y</v>
      </c>
      <c r="C19" s="90" t="s">
        <v>68</v>
      </c>
      <c r="D19" s="51"/>
      <c r="E19" s="177" t="str">
        <f t="shared" si="0"/>
        <v>GBP1YOIS_LCHQuote</v>
      </c>
      <c r="F19" s="167" t="str">
        <f>_xll.qlSimpleQuote(E19,,RateTickValue,Permanent,Trigger,ObjectOverwrite)</f>
        <v>GBP1YOIS_LCHQuote#0003</v>
      </c>
      <c r="G19" s="223" t="str">
        <f>_xll.ohRangeRetrieveError(F19)</f>
        <v/>
      </c>
      <c r="H19" s="196"/>
      <c r="J19" s="158"/>
      <c r="K19" s="208" t="s">
        <v>5</v>
      </c>
      <c r="L19" s="208" t="s">
        <v>68</v>
      </c>
      <c r="M19" s="208"/>
      <c r="N19" s="209" t="str">
        <f t="shared" si="1"/>
        <v>GBP1YOIS</v>
      </c>
      <c r="O19" s="209" t="str">
        <f t="shared" si="2"/>
        <v>GBP1YOIS=TTKL</v>
      </c>
      <c r="P19" s="356">
        <v>0.5151</v>
      </c>
      <c r="Q19" s="356">
        <v>0.53510000000000002</v>
      </c>
      <c r="R19" s="161">
        <f t="shared" si="5"/>
        <v>0.52510000000000001</v>
      </c>
      <c r="S19" s="161">
        <f t="shared" si="3"/>
        <v>2.0000000000000018E-2</v>
      </c>
      <c r="T19" s="217"/>
      <c r="U19" s="219">
        <v>0.53590000000000004</v>
      </c>
      <c r="V19" s="217"/>
      <c r="W19" s="161">
        <v>0.52510000000000001</v>
      </c>
      <c r="X19" s="212">
        <f>_xll.qlSimpleQuoteSetValue(F19,W19/100,Trigger)</f>
        <v>0</v>
      </c>
      <c r="Y19" s="159"/>
    </row>
    <row r="20" spans="1:25" ht="11.25" customHeight="1" x14ac:dyDescent="0.2">
      <c r="A20" s="158"/>
      <c r="B20" s="51" t="str">
        <f t="shared" si="4"/>
        <v>15M</v>
      </c>
      <c r="C20" s="90" t="s">
        <v>68</v>
      </c>
      <c r="D20" s="51"/>
      <c r="E20" s="177" t="str">
        <f t="shared" si="0"/>
        <v>GBP15MOIS_LCHQuote</v>
      </c>
      <c r="F20" s="167" t="str">
        <f>_xll.qlSimpleQuote(E20,,RateTickValue,Permanent,Trigger,ObjectOverwrite)</f>
        <v>GBP15MOIS_LCHQuote#0003</v>
      </c>
      <c r="G20" s="223" t="str">
        <f>_xll.ohRangeRetrieveError(F20)</f>
        <v/>
      </c>
      <c r="H20" s="196"/>
      <c r="J20" s="158"/>
      <c r="K20" s="208" t="s">
        <v>60</v>
      </c>
      <c r="L20" s="208" t="s">
        <v>68</v>
      </c>
      <c r="M20" s="208"/>
      <c r="N20" s="209" t="str">
        <f t="shared" si="1"/>
        <v>GBP15MOIS</v>
      </c>
      <c r="O20" s="209" t="str">
        <f t="shared" si="2"/>
        <v>GBP15MOIS=TTKL</v>
      </c>
      <c r="P20" s="356">
        <v>0.55249999999999999</v>
      </c>
      <c r="Q20" s="356">
        <v>0.57250000000000001</v>
      </c>
      <c r="R20" s="161">
        <f t="shared" si="5"/>
        <v>0.5625</v>
      </c>
      <c r="S20" s="161">
        <f t="shared" si="3"/>
        <v>2.0000000000000018E-2</v>
      </c>
      <c r="T20" s="217"/>
      <c r="U20" s="219">
        <v>0.57529999999999992</v>
      </c>
      <c r="V20" s="217"/>
      <c r="W20" s="161">
        <v>0.5625</v>
      </c>
      <c r="X20" s="212">
        <f>_xll.qlSimpleQuoteSetValue(F20,W20/100,Trigger)</f>
        <v>0</v>
      </c>
      <c r="Y20" s="159"/>
    </row>
    <row r="21" spans="1:25" ht="11.25" customHeight="1" x14ac:dyDescent="0.2">
      <c r="A21" s="158"/>
      <c r="B21" s="51" t="str">
        <f t="shared" si="4"/>
        <v>18M</v>
      </c>
      <c r="C21" s="90" t="s">
        <v>68</v>
      </c>
      <c r="D21" s="51"/>
      <c r="E21" s="177" t="str">
        <f t="shared" si="0"/>
        <v>GBP18MOIS_LCHQuote</v>
      </c>
      <c r="F21" s="167" t="str">
        <f>_xll.qlSimpleQuote(E21,,RateTickValue,Permanent,Trigger,ObjectOverwrite)</f>
        <v>GBP18MOIS_LCHQuote#0003</v>
      </c>
      <c r="G21" s="223" t="str">
        <f>_xll.ohRangeRetrieveError(F21)</f>
        <v/>
      </c>
      <c r="H21" s="196"/>
      <c r="J21" s="158"/>
      <c r="K21" s="208" t="s">
        <v>59</v>
      </c>
      <c r="L21" s="208" t="s">
        <v>68</v>
      </c>
      <c r="M21" s="208"/>
      <c r="N21" s="209" t="str">
        <f t="shared" si="1"/>
        <v>GBP18MOIS</v>
      </c>
      <c r="O21" s="209" t="str">
        <f t="shared" si="2"/>
        <v>GBP18MOIS=TTKL</v>
      </c>
      <c r="P21" s="356">
        <v>0.59519999999999995</v>
      </c>
      <c r="Q21" s="356">
        <v>0.61519999999999997</v>
      </c>
      <c r="R21" s="161">
        <f t="shared" si="5"/>
        <v>0.60519999999999996</v>
      </c>
      <c r="S21" s="161">
        <f t="shared" si="3"/>
        <v>2.0000000000000018E-2</v>
      </c>
      <c r="T21" s="217"/>
      <c r="U21" s="219">
        <v>0.622</v>
      </c>
      <c r="V21" s="217"/>
      <c r="W21" s="161">
        <v>0.60519999999999996</v>
      </c>
      <c r="X21" s="212">
        <f>_xll.qlSimpleQuoteSetValue(F21,W21/100,Trigger)</f>
        <v>9.9999999999926537E-7</v>
      </c>
      <c r="Y21" s="159"/>
    </row>
    <row r="22" spans="1:25" ht="11.25" customHeight="1" x14ac:dyDescent="0.2">
      <c r="A22" s="158"/>
      <c r="B22" s="51" t="str">
        <f t="shared" si="4"/>
        <v>21M</v>
      </c>
      <c r="C22" s="90" t="s">
        <v>68</v>
      </c>
      <c r="D22" s="51"/>
      <c r="E22" s="177" t="str">
        <f t="shared" si="0"/>
        <v>GBP21MOIS_LCHQuote</v>
      </c>
      <c r="F22" s="167" t="str">
        <f>_xll.qlSimpleQuote(E22,,RateTickValue,Permanent,Trigger,ObjectOverwrite)</f>
        <v>GBP21MOIS_LCHQuote#0003</v>
      </c>
      <c r="G22" s="223" t="str">
        <f>_xll.ohRangeRetrieveError(F22)</f>
        <v/>
      </c>
      <c r="H22" s="196"/>
      <c r="J22" s="158"/>
      <c r="K22" s="208" t="s">
        <v>58</v>
      </c>
      <c r="L22" s="208" t="s">
        <v>68</v>
      </c>
      <c r="M22" s="208"/>
      <c r="N22" s="209" t="str">
        <f t="shared" si="1"/>
        <v>GBP21MOIS</v>
      </c>
      <c r="O22" s="209" t="str">
        <f t="shared" si="2"/>
        <v>GBP21MOIS=TTKL</v>
      </c>
      <c r="P22" s="356">
        <v>0.64249999999999996</v>
      </c>
      <c r="Q22" s="356">
        <v>0.66249999999999998</v>
      </c>
      <c r="R22" s="161">
        <f t="shared" si="5"/>
        <v>0.65249999999999997</v>
      </c>
      <c r="S22" s="161">
        <f t="shared" si="3"/>
        <v>2.0000000000000018E-2</v>
      </c>
      <c r="T22" s="217"/>
      <c r="U22" s="219">
        <v>0.67079999999999995</v>
      </c>
      <c r="V22" s="217"/>
      <c r="W22" s="161">
        <v>0.65249999999999997</v>
      </c>
      <c r="X22" s="212">
        <f>_xll.qlSimpleQuoteSetValue(F22,W22/100,Trigger)</f>
        <v>9.99999999998398E-7</v>
      </c>
      <c r="Y22" s="159"/>
    </row>
    <row r="23" spans="1:25" ht="11.25" customHeight="1" x14ac:dyDescent="0.2">
      <c r="A23" s="158"/>
      <c r="B23" s="51" t="str">
        <f t="shared" si="4"/>
        <v>2Y</v>
      </c>
      <c r="C23" s="90" t="s">
        <v>68</v>
      </c>
      <c r="D23" s="51"/>
      <c r="E23" s="177" t="str">
        <f t="shared" si="0"/>
        <v>GBP2YOIS_LCHQuote</v>
      </c>
      <c r="F23" s="167" t="str">
        <f>_xll.qlSimpleQuote(E23,,RateTickValue,Permanent,Trigger,ObjectOverwrite)</f>
        <v>GBP2YOIS_LCHQuote#0003</v>
      </c>
      <c r="G23" s="223" t="str">
        <f>_xll.ohRangeRetrieveError(F23)</f>
        <v/>
      </c>
      <c r="H23" s="196"/>
      <c r="J23" s="158"/>
      <c r="K23" s="208" t="s">
        <v>54</v>
      </c>
      <c r="L23" s="208" t="s">
        <v>68</v>
      </c>
      <c r="M23" s="208"/>
      <c r="N23" s="209" t="str">
        <f t="shared" si="1"/>
        <v>GBP2YOIS</v>
      </c>
      <c r="O23" s="209" t="str">
        <f t="shared" si="2"/>
        <v>GBP2YOIS=TTKL</v>
      </c>
      <c r="P23" s="356">
        <v>0.69029999999999991</v>
      </c>
      <c r="Q23" s="356">
        <v>0.71029999999999993</v>
      </c>
      <c r="R23" s="161">
        <f t="shared" si="5"/>
        <v>0.70029999999999992</v>
      </c>
      <c r="S23" s="161">
        <f t="shared" si="3"/>
        <v>2.0000000000000018E-2</v>
      </c>
      <c r="T23" s="217"/>
      <c r="U23" s="219">
        <v>0.72</v>
      </c>
      <c r="V23" s="217"/>
      <c r="W23" s="161">
        <v>0.70029999999999992</v>
      </c>
      <c r="X23" s="212">
        <f>_xll.qlSimpleQuoteSetValue(F23,W23/100,Trigger)</f>
        <v>0</v>
      </c>
      <c r="Y23" s="159"/>
    </row>
    <row r="24" spans="1:25" ht="11.25" customHeight="1" x14ac:dyDescent="0.2">
      <c r="A24" s="158"/>
      <c r="B24" s="51" t="str">
        <f t="shared" si="4"/>
        <v>3Y</v>
      </c>
      <c r="C24" s="90" t="s">
        <v>68</v>
      </c>
      <c r="D24" s="51"/>
      <c r="E24" s="177" t="str">
        <f t="shared" si="0"/>
        <v>GBP3YOIS_LCHQuote</v>
      </c>
      <c r="F24" s="167" t="str">
        <f>_xll.qlSimpleQuote(E24,,RateTickValue,Permanent,Trigger,ObjectOverwrite)</f>
        <v>GBP3YOIS_LCHQuote#0003</v>
      </c>
      <c r="G24" s="223" t="str">
        <f>_xll.ohRangeRetrieveError(F24)</f>
        <v/>
      </c>
      <c r="H24" s="196"/>
      <c r="J24" s="158"/>
      <c r="K24" s="208" t="s">
        <v>53</v>
      </c>
      <c r="L24" s="208" t="s">
        <v>68</v>
      </c>
      <c r="M24" s="208"/>
      <c r="N24" s="209" t="str">
        <f t="shared" si="1"/>
        <v>GBP3YOIS</v>
      </c>
      <c r="O24" s="209" t="str">
        <f t="shared" si="2"/>
        <v>GBP3YOIS=TTKL</v>
      </c>
      <c r="P24" s="356" t="s">
        <v>162</v>
      </c>
      <c r="Q24" s="356" t="s">
        <v>162</v>
      </c>
      <c r="R24" s="161" t="e">
        <f t="shared" si="5"/>
        <v>#NUM!</v>
      </c>
      <c r="S24" s="161" t="e">
        <f t="shared" si="3"/>
        <v>#NUM!</v>
      </c>
      <c r="T24" s="217"/>
      <c r="U24" s="219" t="e">
        <v>#NUM!</v>
      </c>
      <c r="V24" s="217"/>
      <c r="W24" s="161" t="e">
        <v>#NUM!</v>
      </c>
      <c r="X24" s="212">
        <f>_xll.qlSimpleQuoteSetValue(F24,W24/100,Trigger)</f>
        <v>0</v>
      </c>
      <c r="Y24" s="159"/>
    </row>
    <row r="25" spans="1:25" ht="11.25" customHeight="1" x14ac:dyDescent="0.2">
      <c r="A25" s="158"/>
      <c r="B25" s="51" t="str">
        <f t="shared" si="4"/>
        <v>4Y</v>
      </c>
      <c r="C25" s="90" t="s">
        <v>68</v>
      </c>
      <c r="D25" s="51"/>
      <c r="E25" s="177" t="str">
        <f t="shared" si="0"/>
        <v>GBP4YOIS_LCHQuote</v>
      </c>
      <c r="F25" s="167" t="str">
        <f>_xll.qlSimpleQuote(E25,,RateTickValue,Permanent,Trigger,ObjectOverwrite)</f>
        <v>GBP4YOIS_LCHQuote#0003</v>
      </c>
      <c r="G25" s="223" t="str">
        <f>_xll.ohRangeRetrieveError(F25)</f>
        <v/>
      </c>
      <c r="H25" s="196"/>
      <c r="J25" s="158"/>
      <c r="K25" s="208" t="s">
        <v>52</v>
      </c>
      <c r="L25" s="208" t="s">
        <v>68</v>
      </c>
      <c r="M25" s="208"/>
      <c r="N25" s="209" t="str">
        <f t="shared" si="1"/>
        <v>GBP4YOIS</v>
      </c>
      <c r="O25" s="209" t="str">
        <f t="shared" si="2"/>
        <v>GBP4YOIS=TTKL</v>
      </c>
      <c r="P25" s="356" t="s">
        <v>162</v>
      </c>
      <c r="Q25" s="356" t="s">
        <v>162</v>
      </c>
      <c r="R25" s="161" t="e">
        <f t="shared" si="5"/>
        <v>#NUM!</v>
      </c>
      <c r="S25" s="161" t="e">
        <f t="shared" si="3"/>
        <v>#NUM!</v>
      </c>
      <c r="T25" s="217"/>
      <c r="U25" s="219" t="e">
        <v>#NUM!</v>
      </c>
      <c r="V25" s="217"/>
      <c r="W25" s="161" t="e">
        <v>#NUM!</v>
      </c>
      <c r="X25" s="212">
        <f>_xll.qlSimpleQuoteSetValue(F25,W25/100,Trigger)</f>
        <v>0</v>
      </c>
      <c r="Y25" s="159"/>
    </row>
    <row r="26" spans="1:25" ht="11.25" customHeight="1" x14ac:dyDescent="0.2">
      <c r="A26" s="158"/>
      <c r="B26" s="51" t="str">
        <f t="shared" si="4"/>
        <v>5Y</v>
      </c>
      <c r="C26" s="90" t="s">
        <v>68</v>
      </c>
      <c r="D26" s="51"/>
      <c r="E26" s="177" t="str">
        <f t="shared" si="0"/>
        <v>GBP5YOIS_LCHQuote</v>
      </c>
      <c r="F26" s="167" t="str">
        <f>_xll.qlSimpleQuote(E26,,RateTickValue,Permanent,Trigger,ObjectOverwrite)</f>
        <v>GBP5YOIS_LCHQuote#0003</v>
      </c>
      <c r="G26" s="223" t="str">
        <f>_xll.ohRangeRetrieveError(F26)</f>
        <v/>
      </c>
      <c r="H26" s="196"/>
      <c r="J26" s="158"/>
      <c r="K26" s="208" t="s">
        <v>51</v>
      </c>
      <c r="L26" s="208" t="s">
        <v>68</v>
      </c>
      <c r="M26" s="208"/>
      <c r="N26" s="209" t="str">
        <f t="shared" si="1"/>
        <v>GBP5YOIS</v>
      </c>
      <c r="O26" s="209" t="str">
        <f t="shared" si="2"/>
        <v>GBP5YOIS=TTKL</v>
      </c>
      <c r="P26" s="356" t="s">
        <v>162</v>
      </c>
      <c r="Q26" s="356" t="s">
        <v>162</v>
      </c>
      <c r="R26" s="161" t="e">
        <f t="shared" si="5"/>
        <v>#NUM!</v>
      </c>
      <c r="S26" s="161" t="e">
        <f t="shared" si="3"/>
        <v>#NUM!</v>
      </c>
      <c r="T26" s="217"/>
      <c r="U26" s="219" t="e">
        <v>#NUM!</v>
      </c>
      <c r="V26" s="217"/>
      <c r="W26" s="161" t="e">
        <v>#NUM!</v>
      </c>
      <c r="X26" s="212">
        <f>_xll.qlSimpleQuoteSetValue(F26,W26/100,Trigger)</f>
        <v>0</v>
      </c>
      <c r="Y26" s="159"/>
    </row>
    <row r="27" spans="1:25" ht="11.25" customHeight="1" x14ac:dyDescent="0.2">
      <c r="A27" s="158"/>
      <c r="B27" s="51" t="str">
        <f t="shared" si="4"/>
        <v>6Y</v>
      </c>
      <c r="C27" s="90" t="s">
        <v>68</v>
      </c>
      <c r="D27" s="51"/>
      <c r="E27" s="177" t="str">
        <f t="shared" si="0"/>
        <v>GBP6YOIS_LCHQuote</v>
      </c>
      <c r="F27" s="167" t="str">
        <f>_xll.qlSimpleQuote(E27,,RateTickValue,Permanent,Trigger,ObjectOverwrite)</f>
        <v>GBP6YOIS_LCHQuote#0003</v>
      </c>
      <c r="G27" s="223" t="str">
        <f>_xll.ohRangeRetrieveError(F27)</f>
        <v/>
      </c>
      <c r="H27" s="196"/>
      <c r="J27" s="158"/>
      <c r="K27" s="208" t="s">
        <v>50</v>
      </c>
      <c r="L27" s="208" t="s">
        <v>68</v>
      </c>
      <c r="M27" s="208"/>
      <c r="N27" s="209" t="str">
        <f t="shared" si="1"/>
        <v>GBP6YOIS</v>
      </c>
      <c r="O27" s="209" t="str">
        <f t="shared" si="2"/>
        <v>GBP6YOIS=TTKL</v>
      </c>
      <c r="P27" s="356" t="s">
        <v>162</v>
      </c>
      <c r="Q27" s="356" t="s">
        <v>162</v>
      </c>
      <c r="R27" s="161" t="e">
        <f t="shared" si="5"/>
        <v>#NUM!</v>
      </c>
      <c r="S27" s="161" t="e">
        <f t="shared" si="3"/>
        <v>#NUM!</v>
      </c>
      <c r="T27" s="217"/>
      <c r="U27" s="219" t="e">
        <v>#NUM!</v>
      </c>
      <c r="V27" s="217"/>
      <c r="W27" s="161" t="e">
        <v>#NUM!</v>
      </c>
      <c r="X27" s="212">
        <f>_xll.qlSimpleQuoteSetValue(F27,W27/100,Trigger)</f>
        <v>0</v>
      </c>
      <c r="Y27" s="159"/>
    </row>
    <row r="28" spans="1:25" ht="11.25" customHeight="1" x14ac:dyDescent="0.2">
      <c r="A28" s="158"/>
      <c r="B28" s="51" t="str">
        <f t="shared" si="4"/>
        <v>7Y</v>
      </c>
      <c r="C28" s="90" t="s">
        <v>68</v>
      </c>
      <c r="D28" s="51"/>
      <c r="E28" s="177" t="str">
        <f t="shared" si="0"/>
        <v>GBP7YOIS_LCHQuote</v>
      </c>
      <c r="F28" s="167" t="str">
        <f>_xll.qlSimpleQuote(E28,,RateTickValue,Permanent,Trigger,ObjectOverwrite)</f>
        <v>GBP7YOIS_LCHQuote#0003</v>
      </c>
      <c r="G28" s="223" t="str">
        <f>_xll.ohRangeRetrieveError(F28)</f>
        <v/>
      </c>
      <c r="H28" s="196"/>
      <c r="J28" s="158"/>
      <c r="K28" s="208" t="s">
        <v>49</v>
      </c>
      <c r="L28" s="208" t="s">
        <v>68</v>
      </c>
      <c r="M28" s="208"/>
      <c r="N28" s="209" t="str">
        <f t="shared" si="1"/>
        <v>GBP7YOIS</v>
      </c>
      <c r="O28" s="209" t="str">
        <f t="shared" si="2"/>
        <v>GBP7YOIS=TTKL</v>
      </c>
      <c r="P28" s="356" t="s">
        <v>162</v>
      </c>
      <c r="Q28" s="356" t="s">
        <v>162</v>
      </c>
      <c r="R28" s="161" t="e">
        <f t="shared" si="5"/>
        <v>#NUM!</v>
      </c>
      <c r="S28" s="161" t="e">
        <f t="shared" si="3"/>
        <v>#NUM!</v>
      </c>
      <c r="T28" s="217"/>
      <c r="U28" s="219" t="e">
        <v>#NUM!</v>
      </c>
      <c r="V28" s="217"/>
      <c r="W28" s="161" t="e">
        <v>#NUM!</v>
      </c>
      <c r="X28" s="212">
        <f>_xll.qlSimpleQuoteSetValue(F28,W28/100,Trigger)</f>
        <v>0</v>
      </c>
      <c r="Y28" s="159"/>
    </row>
    <row r="29" spans="1:25" ht="11.25" customHeight="1" x14ac:dyDescent="0.2">
      <c r="A29" s="158"/>
      <c r="B29" s="51" t="str">
        <f t="shared" si="4"/>
        <v>8Y</v>
      </c>
      <c r="C29" s="90" t="s">
        <v>68</v>
      </c>
      <c r="D29" s="51"/>
      <c r="E29" s="177" t="str">
        <f t="shared" si="0"/>
        <v>GBP8YOIS_LCHQuote</v>
      </c>
      <c r="F29" s="167" t="str">
        <f>_xll.qlSimpleQuote(E29,,RateTickValue,Permanent,Trigger,ObjectOverwrite)</f>
        <v>GBP8YOIS_LCHQuote#0003</v>
      </c>
      <c r="G29" s="223" t="str">
        <f>_xll.ohRangeRetrieveError(F29)</f>
        <v/>
      </c>
      <c r="H29" s="196"/>
      <c r="J29" s="158"/>
      <c r="K29" s="208" t="s">
        <v>48</v>
      </c>
      <c r="L29" s="208" t="s">
        <v>68</v>
      </c>
      <c r="M29" s="208"/>
      <c r="N29" s="209" t="str">
        <f t="shared" si="1"/>
        <v>GBP8YOIS</v>
      </c>
      <c r="O29" s="209" t="str">
        <f t="shared" si="2"/>
        <v>GBP8YOIS=TTKL</v>
      </c>
      <c r="P29" s="356" t="s">
        <v>162</v>
      </c>
      <c r="Q29" s="356" t="s">
        <v>162</v>
      </c>
      <c r="R29" s="161" t="e">
        <f t="shared" si="5"/>
        <v>#NUM!</v>
      </c>
      <c r="S29" s="161" t="e">
        <f t="shared" si="3"/>
        <v>#NUM!</v>
      </c>
      <c r="T29" s="217"/>
      <c r="U29" s="219" t="e">
        <v>#NUM!</v>
      </c>
      <c r="V29" s="217"/>
      <c r="W29" s="161" t="e">
        <v>#NUM!</v>
      </c>
      <c r="X29" s="212">
        <f>_xll.qlSimpleQuoteSetValue(F29,W29/100,Trigger)</f>
        <v>0</v>
      </c>
      <c r="Y29" s="159"/>
    </row>
    <row r="30" spans="1:25" ht="11.25" customHeight="1" x14ac:dyDescent="0.2">
      <c r="A30" s="158"/>
      <c r="B30" s="51" t="str">
        <f t="shared" si="4"/>
        <v>9Y</v>
      </c>
      <c r="C30" s="90" t="s">
        <v>68</v>
      </c>
      <c r="D30" s="51"/>
      <c r="E30" s="177" t="str">
        <f t="shared" si="0"/>
        <v>GBP9YOIS_LCHQuote</v>
      </c>
      <c r="F30" s="167" t="str">
        <f>_xll.qlSimpleQuote(E30,,RateTickValue,Permanent,Trigger,ObjectOverwrite)</f>
        <v>GBP9YOIS_LCHQuote#0003</v>
      </c>
      <c r="G30" s="223" t="str">
        <f>_xll.ohRangeRetrieveError(F30)</f>
        <v/>
      </c>
      <c r="H30" s="196"/>
      <c r="J30" s="158"/>
      <c r="K30" s="208" t="s">
        <v>47</v>
      </c>
      <c r="L30" s="208" t="s">
        <v>68</v>
      </c>
      <c r="M30" s="208"/>
      <c r="N30" s="209" t="str">
        <f t="shared" si="1"/>
        <v>GBP9YOIS</v>
      </c>
      <c r="O30" s="209" t="str">
        <f t="shared" si="2"/>
        <v>GBP9YOIS=TTKL</v>
      </c>
      <c r="P30" s="356" t="s">
        <v>162</v>
      </c>
      <c r="Q30" s="356" t="s">
        <v>162</v>
      </c>
      <c r="R30" s="161" t="e">
        <f t="shared" si="5"/>
        <v>#NUM!</v>
      </c>
      <c r="S30" s="161" t="e">
        <f t="shared" si="3"/>
        <v>#NUM!</v>
      </c>
      <c r="T30" s="217"/>
      <c r="U30" s="219" t="e">
        <v>#NUM!</v>
      </c>
      <c r="V30" s="217"/>
      <c r="W30" s="161" t="e">
        <v>#NUM!</v>
      </c>
      <c r="X30" s="212">
        <f>_xll.qlSimpleQuoteSetValue(F30,W30/100,Trigger)</f>
        <v>0</v>
      </c>
      <c r="Y30" s="159"/>
    </row>
    <row r="31" spans="1:25" ht="11.25" customHeight="1" x14ac:dyDescent="0.2">
      <c r="A31" s="158"/>
      <c r="B31" s="51" t="str">
        <f t="shared" si="4"/>
        <v>10Y</v>
      </c>
      <c r="C31" s="90" t="s">
        <v>68</v>
      </c>
      <c r="D31" s="51"/>
      <c r="E31" s="177" t="str">
        <f t="shared" si="0"/>
        <v>GBP10YOIS_LCHQuote</v>
      </c>
      <c r="F31" s="167" t="str">
        <f>_xll.qlSimpleQuote(E31,,RateTickValue,Permanent,Trigger,ObjectOverwrite)</f>
        <v>GBP10YOIS_LCHQuote#0003</v>
      </c>
      <c r="G31" s="223" t="str">
        <f>_xll.ohRangeRetrieveError(F31)</f>
        <v/>
      </c>
      <c r="H31" s="196"/>
      <c r="J31" s="158"/>
      <c r="K31" s="208" t="s">
        <v>46</v>
      </c>
      <c r="L31" s="208" t="s">
        <v>68</v>
      </c>
      <c r="M31" s="208"/>
      <c r="N31" s="209" t="str">
        <f t="shared" si="1"/>
        <v>GBP10YOIS</v>
      </c>
      <c r="O31" s="209" t="str">
        <f t="shared" si="2"/>
        <v>GBP10YOIS=TTKL</v>
      </c>
      <c r="P31" s="356" t="s">
        <v>162</v>
      </c>
      <c r="Q31" s="356" t="s">
        <v>162</v>
      </c>
      <c r="R31" s="161" t="e">
        <f t="shared" si="5"/>
        <v>#NUM!</v>
      </c>
      <c r="S31" s="161" t="e">
        <f t="shared" si="3"/>
        <v>#NUM!</v>
      </c>
      <c r="T31" s="217"/>
      <c r="U31" s="219" t="e">
        <v>#NUM!</v>
      </c>
      <c r="V31" s="217"/>
      <c r="W31" s="161" t="e">
        <v>#NUM!</v>
      </c>
      <c r="X31" s="212">
        <f>_xll.qlSimpleQuoteSetValue(F31,W31/100,Trigger)</f>
        <v>0</v>
      </c>
      <c r="Y31" s="159"/>
    </row>
    <row r="32" spans="1:25" ht="11.25" customHeight="1" x14ac:dyDescent="0.2">
      <c r="A32" s="158"/>
      <c r="B32" s="51" t="str">
        <f t="shared" si="4"/>
        <v>11Y</v>
      </c>
      <c r="C32" s="90" t="s">
        <v>68</v>
      </c>
      <c r="D32" s="51"/>
      <c r="E32" s="177" t="str">
        <f t="shared" si="0"/>
        <v>GBP11YOIS_LCHQuote</v>
      </c>
      <c r="F32" s="167" t="str">
        <f>_xll.qlSimpleQuote(E32,,RateTickValue,Permanent,Trigger,ObjectOverwrite)</f>
        <v>GBP11YOIS_LCHQuote#0003</v>
      </c>
      <c r="G32" s="223" t="str">
        <f>_xll.ohRangeRetrieveError(F32)</f>
        <v/>
      </c>
      <c r="H32" s="196"/>
      <c r="J32" s="158"/>
      <c r="K32" s="208" t="s">
        <v>45</v>
      </c>
      <c r="L32" s="208" t="s">
        <v>68</v>
      </c>
      <c r="M32" s="208"/>
      <c r="N32" s="209" t="str">
        <f t="shared" si="1"/>
        <v>GBP11YOIS</v>
      </c>
      <c r="O32" s="209" t="str">
        <f t="shared" si="2"/>
        <v>GBP11YOIS=TTKL</v>
      </c>
      <c r="P32" s="356" t="s">
        <v>162</v>
      </c>
      <c r="Q32" s="356" t="s">
        <v>162</v>
      </c>
      <c r="R32" s="161" t="e">
        <f t="shared" si="5"/>
        <v>#NUM!</v>
      </c>
      <c r="S32" s="161" t="e">
        <f t="shared" si="3"/>
        <v>#NUM!</v>
      </c>
      <c r="T32" s="217"/>
      <c r="U32" s="219" t="e">
        <v>#NUM!</v>
      </c>
      <c r="V32" s="217"/>
      <c r="W32" s="161" t="e">
        <v>#NUM!</v>
      </c>
      <c r="X32" s="212">
        <f>_xll.qlSimpleQuoteSetValue(F32,W32/100,Trigger)</f>
        <v>0</v>
      </c>
      <c r="Y32" s="159"/>
    </row>
    <row r="33" spans="1:25" ht="11.25" customHeight="1" x14ac:dyDescent="0.2">
      <c r="A33" s="158"/>
      <c r="B33" s="51" t="str">
        <f t="shared" si="4"/>
        <v>12Y</v>
      </c>
      <c r="C33" s="90" t="s">
        <v>68</v>
      </c>
      <c r="D33" s="51"/>
      <c r="E33" s="177" t="str">
        <f t="shared" si="0"/>
        <v>GBP12YOIS_LCHQuote</v>
      </c>
      <c r="F33" s="167" t="str">
        <f>_xll.qlSimpleQuote(E33,,RateTickValue,Permanent,Trigger,ObjectOverwrite)</f>
        <v>GBP12YOIS_LCHQuote#0003</v>
      </c>
      <c r="G33" s="223" t="str">
        <f>_xll.ohRangeRetrieveError(F33)</f>
        <v/>
      </c>
      <c r="H33" s="196"/>
      <c r="J33" s="158"/>
      <c r="K33" s="208" t="s">
        <v>44</v>
      </c>
      <c r="L33" s="208" t="s">
        <v>68</v>
      </c>
      <c r="M33" s="208"/>
      <c r="N33" s="209" t="str">
        <f t="shared" si="1"/>
        <v>GBP12YOIS</v>
      </c>
      <c r="O33" s="209" t="str">
        <f t="shared" si="2"/>
        <v>GBP12YOIS=TTKL</v>
      </c>
      <c r="P33" s="356" t="s">
        <v>162</v>
      </c>
      <c r="Q33" s="356" t="s">
        <v>162</v>
      </c>
      <c r="R33" s="161" t="e">
        <f t="shared" si="5"/>
        <v>#NUM!</v>
      </c>
      <c r="S33" s="161" t="e">
        <f t="shared" si="3"/>
        <v>#NUM!</v>
      </c>
      <c r="T33" s="217"/>
      <c r="U33" s="219" t="e">
        <v>#NUM!</v>
      </c>
      <c r="V33" s="217"/>
      <c r="W33" s="161" t="e">
        <v>#NUM!</v>
      </c>
      <c r="X33" s="212">
        <f>_xll.qlSimpleQuoteSetValue(F33,W33/100,Trigger)</f>
        <v>0</v>
      </c>
      <c r="Y33" s="159"/>
    </row>
    <row r="34" spans="1:25" ht="11.25" customHeight="1" x14ac:dyDescent="0.2">
      <c r="A34" s="158"/>
      <c r="B34" s="51" t="str">
        <f t="shared" si="4"/>
        <v>15Y</v>
      </c>
      <c r="C34" s="90" t="s">
        <v>68</v>
      </c>
      <c r="D34" s="51"/>
      <c r="E34" s="177" t="str">
        <f t="shared" si="0"/>
        <v>GBP15YOIS_LCHQuote</v>
      </c>
      <c r="F34" s="167" t="str">
        <f>_xll.qlSimpleQuote(E34,,RateTickValue,Permanent,Trigger,ObjectOverwrite)</f>
        <v>GBP15YOIS_LCHQuote#0003</v>
      </c>
      <c r="G34" s="223" t="str">
        <f>_xll.ohRangeRetrieveError(F34)</f>
        <v/>
      </c>
      <c r="H34" s="196"/>
      <c r="J34" s="158"/>
      <c r="K34" s="208" t="s">
        <v>41</v>
      </c>
      <c r="L34" s="208" t="s">
        <v>68</v>
      </c>
      <c r="M34" s="208"/>
      <c r="N34" s="209" t="str">
        <f t="shared" si="1"/>
        <v>GBP15YOIS</v>
      </c>
      <c r="O34" s="209" t="str">
        <f t="shared" si="2"/>
        <v>GBP15YOIS=TTKL</v>
      </c>
      <c r="P34" s="356" t="s">
        <v>162</v>
      </c>
      <c r="Q34" s="356" t="s">
        <v>162</v>
      </c>
      <c r="R34" s="161" t="e">
        <f t="shared" si="5"/>
        <v>#NUM!</v>
      </c>
      <c r="S34" s="161" t="e">
        <f t="shared" si="3"/>
        <v>#NUM!</v>
      </c>
      <c r="T34" s="217"/>
      <c r="U34" s="219" t="e">
        <v>#NUM!</v>
      </c>
      <c r="V34" s="217"/>
      <c r="W34" s="161" t="e">
        <v>#NUM!</v>
      </c>
      <c r="X34" s="212">
        <f>_xll.qlSimpleQuoteSetValue(F34,W34/100,Trigger)</f>
        <v>0</v>
      </c>
      <c r="Y34" s="159"/>
    </row>
    <row r="35" spans="1:25" ht="11.25" customHeight="1" x14ac:dyDescent="0.2">
      <c r="A35" s="158"/>
      <c r="B35" s="51" t="str">
        <f t="shared" si="4"/>
        <v>20Y</v>
      </c>
      <c r="C35" s="90" t="s">
        <v>68</v>
      </c>
      <c r="D35" s="51"/>
      <c r="E35" s="177" t="str">
        <f t="shared" si="0"/>
        <v>GBP20YOIS_LCHQuote</v>
      </c>
      <c r="F35" s="167" t="str">
        <f>_xll.qlSimpleQuote(E35,,RateTickValue,Permanent,Trigger,ObjectOverwrite)</f>
        <v>GBP20YOIS_LCHQuote#0003</v>
      </c>
      <c r="G35" s="223" t="str">
        <f>_xll.ohRangeRetrieveError(F35)</f>
        <v/>
      </c>
      <c r="H35" s="196"/>
      <c r="J35" s="158"/>
      <c r="K35" s="208" t="s">
        <v>36</v>
      </c>
      <c r="L35" s="208" t="s">
        <v>68</v>
      </c>
      <c r="M35" s="208"/>
      <c r="N35" s="209" t="str">
        <f t="shared" si="1"/>
        <v>GBP20YOIS</v>
      </c>
      <c r="O35" s="209" t="str">
        <f t="shared" si="2"/>
        <v>GBP20YOIS=TTKL</v>
      </c>
      <c r="P35" s="356" t="s">
        <v>162</v>
      </c>
      <c r="Q35" s="356" t="s">
        <v>162</v>
      </c>
      <c r="R35" s="161" t="e">
        <f t="shared" si="5"/>
        <v>#NUM!</v>
      </c>
      <c r="S35" s="161" t="e">
        <f t="shared" si="3"/>
        <v>#NUM!</v>
      </c>
      <c r="T35" s="217"/>
      <c r="U35" s="219" t="e">
        <v>#NUM!</v>
      </c>
      <c r="V35" s="217"/>
      <c r="W35" s="161" t="e">
        <v>#NUM!</v>
      </c>
      <c r="X35" s="212">
        <f>_xll.qlSimpleQuoteSetValue(F35,W35/100,Trigger)</f>
        <v>0</v>
      </c>
      <c r="Y35" s="159"/>
    </row>
    <row r="36" spans="1:25" ht="11.25" customHeight="1" x14ac:dyDescent="0.2">
      <c r="A36" s="158"/>
      <c r="B36" s="51" t="str">
        <f t="shared" si="4"/>
        <v>25Y</v>
      </c>
      <c r="C36" s="90" t="s">
        <v>68</v>
      </c>
      <c r="D36" s="51"/>
      <c r="E36" s="177" t="str">
        <f t="shared" si="0"/>
        <v>GBP25YOIS_LCHQuote</v>
      </c>
      <c r="F36" s="167" t="str">
        <f>_xll.qlSimpleQuote(E36,,RateTickValue,Permanent,Trigger,ObjectOverwrite)</f>
        <v>GBP25YOIS_LCHQuote#0003</v>
      </c>
      <c r="G36" s="223" t="str">
        <f>_xll.ohRangeRetrieveError(F36)</f>
        <v/>
      </c>
      <c r="H36" s="196"/>
      <c r="J36" s="158"/>
      <c r="K36" s="208" t="s">
        <v>31</v>
      </c>
      <c r="L36" s="208" t="s">
        <v>68</v>
      </c>
      <c r="M36" s="208"/>
      <c r="N36" s="209" t="str">
        <f t="shared" si="1"/>
        <v>GBP25YOIS</v>
      </c>
      <c r="O36" s="209" t="str">
        <f t="shared" si="2"/>
        <v>GBP25YOIS=TTKL</v>
      </c>
      <c r="P36" s="356" t="s">
        <v>162</v>
      </c>
      <c r="Q36" s="356" t="s">
        <v>162</v>
      </c>
      <c r="R36" s="161" t="e">
        <f t="shared" si="5"/>
        <v>#NUM!</v>
      </c>
      <c r="S36" s="161" t="e">
        <f t="shared" si="3"/>
        <v>#NUM!</v>
      </c>
      <c r="T36" s="217"/>
      <c r="U36" s="219" t="e">
        <v>#NUM!</v>
      </c>
      <c r="V36" s="217"/>
      <c r="W36" s="161" t="e">
        <v>#NUM!</v>
      </c>
      <c r="X36" s="212">
        <f>_xll.qlSimpleQuoteSetValue(F36,W36/100,Trigger)</f>
        <v>0</v>
      </c>
      <c r="Y36" s="159"/>
    </row>
    <row r="37" spans="1:25" ht="11.25" customHeight="1" x14ac:dyDescent="0.2">
      <c r="A37" s="158"/>
      <c r="B37" s="51" t="str">
        <f t="shared" si="4"/>
        <v>30Y</v>
      </c>
      <c r="C37" s="90" t="s">
        <v>68</v>
      </c>
      <c r="D37" s="51"/>
      <c r="E37" s="177" t="str">
        <f t="shared" si="0"/>
        <v>GBP30YOIS_LCHQuote</v>
      </c>
      <c r="F37" s="167" t="str">
        <f>_xll.qlSimpleQuote(E37,,RateTickValue,Permanent,Trigger,ObjectOverwrite)</f>
        <v>GBP30YOIS_LCHQuote#0003</v>
      </c>
      <c r="G37" s="223" t="str">
        <f>_xll.ohRangeRetrieveError(F37)</f>
        <v/>
      </c>
      <c r="H37" s="196"/>
      <c r="J37" s="158"/>
      <c r="K37" s="208" t="s">
        <v>26</v>
      </c>
      <c r="L37" s="208" t="s">
        <v>68</v>
      </c>
      <c r="M37" s="208"/>
      <c r="N37" s="209" t="str">
        <f t="shared" si="1"/>
        <v>GBP30YOIS</v>
      </c>
      <c r="O37" s="209" t="str">
        <f t="shared" si="2"/>
        <v>GBP30YOIS=TTKL</v>
      </c>
      <c r="P37" s="356" t="s">
        <v>162</v>
      </c>
      <c r="Q37" s="356" t="s">
        <v>162</v>
      </c>
      <c r="R37" s="161" t="e">
        <f t="shared" si="5"/>
        <v>#NUM!</v>
      </c>
      <c r="S37" s="161" t="e">
        <f t="shared" si="3"/>
        <v>#NUM!</v>
      </c>
      <c r="T37" s="217"/>
      <c r="U37" s="219" t="e">
        <v>#NUM!</v>
      </c>
      <c r="V37" s="217"/>
      <c r="W37" s="161" t="e">
        <v>#NUM!</v>
      </c>
      <c r="X37" s="212">
        <f>_xll.qlSimpleQuoteSetValue(F37,W37/100,Trigger)</f>
        <v>0</v>
      </c>
      <c r="Y37" s="159"/>
    </row>
    <row r="38" spans="1:25" ht="11.25" customHeight="1" x14ac:dyDescent="0.2">
      <c r="A38" s="158"/>
      <c r="B38" s="51" t="str">
        <f t="shared" si="4"/>
        <v>40Y</v>
      </c>
      <c r="C38" s="90" t="s">
        <v>68</v>
      </c>
      <c r="D38" s="51"/>
      <c r="E38" s="177" t="str">
        <f t="shared" si="0"/>
        <v>GBP40YOIS_LCHQuote</v>
      </c>
      <c r="F38" s="167" t="str">
        <f>_xll.qlSimpleQuote(E38,,RateTickValue,Permanent,Trigger,ObjectOverwrite)</f>
        <v>GBP40YOIS_LCHQuote#0003</v>
      </c>
      <c r="G38" s="223" t="str">
        <f>_xll.ohRangeRetrieveError(F38)</f>
        <v/>
      </c>
      <c r="H38" s="196"/>
      <c r="J38" s="158"/>
      <c r="K38" s="208" t="s">
        <v>24</v>
      </c>
      <c r="L38" s="208" t="s">
        <v>68</v>
      </c>
      <c r="M38" s="208"/>
      <c r="N38" s="209" t="str">
        <f t="shared" si="1"/>
        <v>GBP40YOIS</v>
      </c>
      <c r="O38" s="209" t="str">
        <f t="shared" si="2"/>
        <v>GBP40YOIS=TTKL</v>
      </c>
      <c r="P38" s="356" t="s">
        <v>162</v>
      </c>
      <c r="Q38" s="356" t="s">
        <v>162</v>
      </c>
      <c r="R38" s="161" t="e">
        <f t="shared" si="5"/>
        <v>#NUM!</v>
      </c>
      <c r="S38" s="161" t="e">
        <f t="shared" si="3"/>
        <v>#NUM!</v>
      </c>
      <c r="T38" s="217"/>
      <c r="U38" s="219" t="e">
        <v>#NUM!</v>
      </c>
      <c r="V38" s="217"/>
      <c r="W38" s="161" t="e">
        <v>#NUM!</v>
      </c>
      <c r="X38" s="212">
        <f>_xll.qlSimpleQuoteSetValue(F38,W38/100,Trigger)</f>
        <v>0</v>
      </c>
      <c r="Y38" s="159"/>
    </row>
    <row r="39" spans="1:25" ht="11.25" customHeight="1" x14ac:dyDescent="0.2">
      <c r="A39" s="158"/>
      <c r="B39" s="51" t="str">
        <f t="shared" si="4"/>
        <v>50Y</v>
      </c>
      <c r="C39" s="90" t="s">
        <v>68</v>
      </c>
      <c r="D39" s="51"/>
      <c r="E39" s="177" t="str">
        <f t="shared" si="0"/>
        <v>GBP50YOIS_LCHQuote</v>
      </c>
      <c r="F39" s="167" t="str">
        <f>_xll.qlSimpleQuote(E39,,RateTickValue,Permanent,Trigger,ObjectOverwrite)</f>
        <v>GBP50YOIS_LCHQuote#0003</v>
      </c>
      <c r="G39" s="223" t="str">
        <f>_xll.ohRangeRetrieveError(F39)</f>
        <v/>
      </c>
      <c r="H39" s="196"/>
      <c r="J39" s="158"/>
      <c r="K39" s="208" t="s">
        <v>23</v>
      </c>
      <c r="L39" s="208" t="s">
        <v>68</v>
      </c>
      <c r="M39" s="208"/>
      <c r="N39" s="209" t="str">
        <f t="shared" si="1"/>
        <v>GBP50YOIS</v>
      </c>
      <c r="O39" s="209" t="str">
        <f t="shared" si="2"/>
        <v>GBP50YOIS=TTKL</v>
      </c>
      <c r="P39" s="356" t="s">
        <v>162</v>
      </c>
      <c r="Q39" s="356" t="s">
        <v>162</v>
      </c>
      <c r="R39" s="161" t="e">
        <f t="shared" si="5"/>
        <v>#NUM!</v>
      </c>
      <c r="S39" s="161" t="e">
        <f t="shared" si="3"/>
        <v>#NUM!</v>
      </c>
      <c r="T39" s="217"/>
      <c r="U39" s="219" t="e">
        <v>#NUM!</v>
      </c>
      <c r="V39" s="217"/>
      <c r="W39" s="161" t="e">
        <v>#NUM!</v>
      </c>
      <c r="X39" s="212">
        <f>_xll.qlSimpleQuoteSetValue(F39,W39/100,Trigger)</f>
        <v>0</v>
      </c>
      <c r="Y39" s="159"/>
    </row>
    <row r="40" spans="1:25" ht="11.25" customHeight="1" x14ac:dyDescent="0.2">
      <c r="A40" s="158"/>
      <c r="B40" s="51" t="str">
        <f t="shared" si="4"/>
        <v>60Y</v>
      </c>
      <c r="C40" s="90" t="s">
        <v>68</v>
      </c>
      <c r="D40" s="51"/>
      <c r="E40" s="177" t="str">
        <f t="shared" si="0"/>
        <v>GBP60YOIS_LCHQuote</v>
      </c>
      <c r="F40" s="167" t="str">
        <f>_xll.qlSimpleQuote(E40,,RateTickValue,Permanent,Trigger,ObjectOverwrite)</f>
        <v>GBP60YOIS_LCHQuote#0003</v>
      </c>
      <c r="G40" s="223" t="str">
        <f>_xll.ohRangeRetrieveError(F40)</f>
        <v/>
      </c>
      <c r="H40" s="196"/>
      <c r="J40" s="158"/>
      <c r="K40" s="210" t="s">
        <v>22</v>
      </c>
      <c r="L40" s="210" t="s">
        <v>68</v>
      </c>
      <c r="M40" s="210"/>
      <c r="N40" s="209" t="str">
        <f t="shared" si="1"/>
        <v>GBP60YOIS</v>
      </c>
      <c r="O40" s="209" t="str">
        <f t="shared" si="2"/>
        <v>GBP60YOIS=TTKL</v>
      </c>
      <c r="P40" s="356" t="s">
        <v>162</v>
      </c>
      <c r="Q40" s="356" t="s">
        <v>162</v>
      </c>
      <c r="R40" s="161" t="e">
        <f t="shared" si="5"/>
        <v>#NUM!</v>
      </c>
      <c r="S40" s="162" t="e">
        <f t="shared" si="3"/>
        <v>#NUM!</v>
      </c>
      <c r="T40" s="217"/>
      <c r="U40" s="219" t="e">
        <v>#NUM!</v>
      </c>
      <c r="V40" s="217"/>
      <c r="W40" s="161" t="e">
        <v>#NUM!</v>
      </c>
      <c r="X40" s="212">
        <f>_xll.qlSimpleQuoteSetValue(F40,W40/100,Trigger)</f>
        <v>0</v>
      </c>
      <c r="Y40" s="159"/>
    </row>
    <row r="41" spans="1:25" ht="11.25" customHeight="1" x14ac:dyDescent="0.2">
      <c r="A41" s="197"/>
      <c r="B41" s="238"/>
      <c r="C41" s="238"/>
      <c r="D41" s="238"/>
      <c r="E41" s="238"/>
      <c r="F41" s="238"/>
      <c r="G41" s="238"/>
      <c r="H41" s="200"/>
      <c r="J41" s="197"/>
      <c r="K41" s="238"/>
      <c r="L41" s="238"/>
      <c r="M41" s="238"/>
      <c r="N41" s="238"/>
      <c r="O41" s="238"/>
      <c r="P41" s="238"/>
      <c r="Q41" s="238"/>
      <c r="R41" s="238"/>
      <c r="S41" s="198"/>
      <c r="T41" s="198"/>
      <c r="U41" s="238"/>
      <c r="V41" s="198"/>
      <c r="W41" s="238"/>
      <c r="X41" s="238"/>
      <c r="Y41" s="239"/>
    </row>
  </sheetData>
  <conditionalFormatting sqref="X16:X40">
    <cfRule type="cellIs" dxfId="25" priority="1" stopIfTrue="1" operator="greaterThan">
      <formula>0</formula>
    </cfRule>
    <cfRule type="cellIs" dxfId="24" priority="2" stopIfTrue="1" operator="lessThan">
      <formula>0</formula>
    </cfRule>
  </conditionalFormatting>
  <conditionalFormatting sqref="X5:X15">
    <cfRule type="cellIs" dxfId="23" priority="3" stopIfTrue="1" operator="greaterThan">
      <formula>0</formula>
    </cfRule>
    <cfRule type="cellIs" dxfId="22"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AD2" sqref="AD2"/>
    </sheetView>
  </sheetViews>
  <sheetFormatPr defaultRowHeight="11.25" outlineLevelCol="1" x14ac:dyDescent="0.2"/>
  <cols>
    <col min="1" max="1" width="2.7109375" style="2" hidden="1" customWidth="1" outlineLevel="1"/>
    <col min="2" max="2" width="3.5703125" style="2" hidden="1" customWidth="1" outlineLevel="1"/>
    <col min="3" max="3" width="5.7109375" style="2" hidden="1" customWidth="1" outlineLevel="1"/>
    <col min="4" max="4" width="6.7109375" style="2" hidden="1" customWidth="1" outlineLevel="1"/>
    <col min="5" max="5" width="19.140625" style="2" hidden="1" customWidth="1" outlineLevel="1"/>
    <col min="6" max="6" width="22.42578125" style="2" hidden="1" customWidth="1" outlineLevel="1"/>
    <col min="7" max="7" width="23.85546875" style="2" hidden="1" customWidth="1" outlineLevel="1"/>
    <col min="8" max="9" width="29.7109375" style="2" hidden="1" customWidth="1" outlineLevel="1"/>
    <col min="10" max="10" width="17.5703125" style="2" hidden="1" customWidth="1" outlineLevel="1"/>
    <col min="11" max="11" width="2.7109375" style="2" hidden="1" customWidth="1" outlineLevel="1"/>
    <col min="12" max="12" width="2.7109375" style="2" customWidth="1" collapsed="1"/>
    <col min="13" max="13" width="2.7109375" style="2" customWidth="1"/>
    <col min="14" max="16" width="9.140625" style="2"/>
    <col min="17" max="17" width="17.28515625" style="2" bestFit="1" customWidth="1"/>
    <col min="18" max="18" width="14" style="2" customWidth="1"/>
    <col min="19" max="25" width="10.7109375" style="2" customWidth="1"/>
    <col min="26" max="26" width="2.7109375" style="2" customWidth="1"/>
    <col min="27" max="27" width="10.7109375" style="2" customWidth="1"/>
    <col min="28" max="28" width="2.7109375" style="2" customWidth="1"/>
    <col min="29" max="30" width="10.7109375" style="2" customWidth="1"/>
    <col min="31" max="33" width="2.7109375" style="2" customWidth="1"/>
    <col min="34" max="34" width="9.140625" style="2"/>
    <col min="35" max="36" width="2.7109375" style="2" customWidth="1"/>
    <col min="37" max="37" width="3.5703125" style="2" bestFit="1" customWidth="1"/>
    <col min="38" max="38" width="8.42578125" style="2" bestFit="1" customWidth="1"/>
    <col min="39" max="39" width="5.42578125" style="2" bestFit="1" customWidth="1"/>
    <col min="40" max="40" width="15.7109375" style="2" bestFit="1" customWidth="1"/>
    <col min="41" max="41" width="25" style="2" bestFit="1" customWidth="1"/>
    <col min="42" max="43" width="26.42578125" style="2" customWidth="1"/>
    <col min="44" max="44" width="2.7109375" style="2" customWidth="1"/>
    <col min="45" max="16384" width="9.140625" style="2"/>
  </cols>
  <sheetData>
    <row r="1" spans="1:31" x14ac:dyDescent="0.2">
      <c r="A1" s="190"/>
      <c r="B1" s="69"/>
      <c r="C1" s="69"/>
      <c r="D1" s="69"/>
      <c r="E1" s="69"/>
      <c r="F1" s="69"/>
      <c r="G1" s="69"/>
      <c r="H1" s="240" t="s">
        <v>72</v>
      </c>
      <c r="I1" s="175" t="str">
        <f>UPPER(Currency)&amp;"HW_Volatility"&amp;QuoteSuffix</f>
        <v>GBPHW_Volatility_LCHQuote</v>
      </c>
      <c r="J1" s="69"/>
      <c r="K1" s="70"/>
      <c r="M1" s="265" t="s">
        <v>144</v>
      </c>
      <c r="N1" s="157"/>
      <c r="O1" s="292"/>
      <c r="P1" s="292"/>
      <c r="Q1" s="157"/>
      <c r="R1" s="157"/>
      <c r="S1" s="157"/>
      <c r="T1" s="157"/>
      <c r="U1" s="157"/>
      <c r="V1" s="157"/>
      <c r="W1" s="157"/>
      <c r="X1" s="157"/>
      <c r="Y1" s="157"/>
      <c r="Z1" s="241"/>
      <c r="AA1" s="241"/>
      <c r="AB1" s="157"/>
      <c r="AC1" s="241"/>
      <c r="AD1" s="241"/>
      <c r="AE1" s="293"/>
    </row>
    <row r="2" spans="1:31" x14ac:dyDescent="0.2">
      <c r="A2" s="71"/>
      <c r="B2" s="154"/>
      <c r="C2" s="154"/>
      <c r="D2" s="154"/>
      <c r="E2" s="154"/>
      <c r="F2" s="154"/>
      <c r="G2" s="154"/>
      <c r="H2" s="240" t="s">
        <v>71</v>
      </c>
      <c r="I2" s="175" t="str">
        <f>UPPER(Currency)&amp;"HW_MeanReversion"&amp;QuoteSuffix</f>
        <v>GBPHW_MeanReversion_LCHQuote</v>
      </c>
      <c r="J2" s="154"/>
      <c r="K2" s="192"/>
      <c r="M2" s="195"/>
      <c r="N2" s="153"/>
      <c r="O2" s="153"/>
      <c r="P2" s="153"/>
      <c r="Q2" s="153"/>
      <c r="R2" s="153"/>
      <c r="S2" s="153"/>
      <c r="T2" s="153"/>
      <c r="U2" s="153"/>
      <c r="V2" s="153"/>
      <c r="W2" s="169" t="s">
        <v>161</v>
      </c>
      <c r="X2" s="110" t="b">
        <f t="array" ref="X2">AND(_xll.ohFilter($U$5:$U$46,ISNUMBER($U$5:$U$46))=0)</f>
        <v>0</v>
      </c>
      <c r="Y2" s="153"/>
      <c r="Z2" s="156"/>
      <c r="AA2" s="156"/>
      <c r="AB2" s="153"/>
      <c r="AC2" s="153"/>
      <c r="AD2" s="175">
        <f>_xll.ohTrigger(AD5:AD46)</f>
        <v>228</v>
      </c>
      <c r="AE2" s="294"/>
    </row>
    <row r="3" spans="1:31" x14ac:dyDescent="0.2">
      <c r="A3" s="188"/>
      <c r="B3" s="145"/>
      <c r="C3" s="145"/>
      <c r="D3" s="244" t="s">
        <v>67</v>
      </c>
      <c r="E3" s="244" t="s">
        <v>14</v>
      </c>
      <c r="F3" s="154"/>
      <c r="G3" s="154"/>
      <c r="H3" s="240" t="s">
        <v>70</v>
      </c>
      <c r="I3" s="175" t="str">
        <f>PROPER(Currency)&amp;FamilyName&amp;E3</f>
        <v>GbpLibor3M</v>
      </c>
      <c r="J3" s="154"/>
      <c r="K3" s="294"/>
      <c r="M3" s="195"/>
      <c r="N3" s="153"/>
      <c r="O3" s="153"/>
      <c r="P3" s="153"/>
      <c r="Q3" s="153"/>
      <c r="R3" s="153"/>
      <c r="S3" s="153"/>
      <c r="T3" s="153"/>
      <c r="U3" s="153"/>
      <c r="V3" s="153"/>
      <c r="W3" s="153"/>
      <c r="X3" s="153"/>
      <c r="Y3" s="153"/>
      <c r="Z3" s="156"/>
      <c r="AA3" s="156"/>
      <c r="AB3" s="153"/>
      <c r="AC3" s="156"/>
      <c r="AD3" s="189"/>
      <c r="AE3" s="294"/>
    </row>
    <row r="4" spans="1:31" s="299" customFormat="1" ht="21" customHeight="1" x14ac:dyDescent="0.25">
      <c r="A4" s="296"/>
      <c r="B4" s="191" t="s">
        <v>66</v>
      </c>
      <c r="C4" s="254" t="s">
        <v>65</v>
      </c>
      <c r="D4" s="254" t="s">
        <v>64</v>
      </c>
      <c r="E4" s="191" t="s">
        <v>117</v>
      </c>
      <c r="F4" s="191" t="s">
        <v>127</v>
      </c>
      <c r="G4" s="191" t="s">
        <v>126</v>
      </c>
      <c r="H4" s="191" t="s">
        <v>145</v>
      </c>
      <c r="I4" s="191" t="s">
        <v>127</v>
      </c>
      <c r="J4" s="191" t="s">
        <v>126</v>
      </c>
      <c r="K4" s="298"/>
      <c r="M4" s="296"/>
      <c r="N4" s="204" t="s">
        <v>66</v>
      </c>
      <c r="O4" s="204" t="s">
        <v>65</v>
      </c>
      <c r="P4" s="204" t="s">
        <v>64</v>
      </c>
      <c r="Q4" s="204" t="s">
        <v>94</v>
      </c>
      <c r="R4" s="203" t="str">
        <f>_xll.RData(R5:R46,S4:W4,,ReutersRtMode,,S5)</f>
        <v>Updated at 18:59:58</v>
      </c>
      <c r="S4" s="204" t="s">
        <v>93</v>
      </c>
      <c r="T4" s="204" t="s">
        <v>92</v>
      </c>
      <c r="U4" s="204" t="s">
        <v>73</v>
      </c>
      <c r="V4" s="204" t="s">
        <v>86</v>
      </c>
      <c r="W4" s="204" t="s">
        <v>91</v>
      </c>
      <c r="X4" s="205" t="s">
        <v>137</v>
      </c>
      <c r="Y4" s="164" t="s">
        <v>125</v>
      </c>
      <c r="Z4" s="300"/>
      <c r="AA4" s="204" t="s">
        <v>90</v>
      </c>
      <c r="AB4" s="300"/>
      <c r="AC4" s="204" t="s">
        <v>89</v>
      </c>
      <c r="AD4" s="204" t="s">
        <v>88</v>
      </c>
      <c r="AE4" s="298"/>
    </row>
    <row r="5" spans="1:31" x14ac:dyDescent="0.2">
      <c r="A5" s="255"/>
      <c r="B5" s="88">
        <v>1</v>
      </c>
      <c r="C5" s="89" t="b">
        <v>0</v>
      </c>
      <c r="D5" s="88" t="str">
        <f t="array" ref="D5:D46">_xll.qlIMMcode(FuturesDates)</f>
        <v>X5</v>
      </c>
      <c r="E5" s="176" t="str">
        <f t="shared" ref="E5:E36" si="0">Currency&amp;$D$3&amp;$E$3&amp;$D5&amp;QuoteSuffix</f>
        <v>GBPFUT3MX5_LCHQuote</v>
      </c>
      <c r="F5" s="166" t="str">
        <f>_xll.qlSimpleQuote(E5,,PriceTickValue,Permanent,Trigger,ObjectOverwrite)</f>
        <v>GBPFUT3MX5_LCHQuote#0003</v>
      </c>
      <c r="G5" s="222" t="str">
        <f>_xll.ohRangeRetrieveError(F5)</f>
        <v/>
      </c>
      <c r="H5" s="176" t="str">
        <f t="shared" ref="H5:H46" si="1">Currency&amp;"FUT"&amp;$E$3&amp;$D5&amp;"ConvAdj"&amp;QuoteSuffix</f>
        <v>GBPFUT3MX5ConvAdj_LCHQuote</v>
      </c>
      <c r="I5" s="166" t="str">
        <f>_xll.qlFuturesConvAdjustmentQuote($H5,IborIndex,$D5,$F5,Volatility,MeanReversion,Permanent,Trigger,ObjectOverwrite)</f>
        <v>GBPFUT3MX5ConvAdj_LCHQuote#0003</v>
      </c>
      <c r="J5" s="222" t="str">
        <f>_xll.ohRangeRetrieveError(I5)</f>
        <v/>
      </c>
      <c r="K5" s="196"/>
      <c r="M5" s="255"/>
      <c r="N5" s="94">
        <v>1</v>
      </c>
      <c r="O5" s="94" t="b">
        <v>0</v>
      </c>
      <c r="P5" s="95" t="str">
        <f t="array" ref="P5:P46">_xll.qlIMMcode(FuturesDates)</f>
        <v>X5</v>
      </c>
      <c r="Q5" s="96">
        <f t="array" ref="Q5:Q46">_xll.qlIMMNextDates(_xll.qlSettingsEvaluationDate(Trigger)-1,$O5:$O46)</f>
        <v>42326</v>
      </c>
      <c r="R5" s="95" t="str">
        <f t="array" ref="R5:R46">"FSS"&amp;FuturesCodes</f>
        <v>FSSX5</v>
      </c>
      <c r="S5" s="361">
        <v>42326</v>
      </c>
      <c r="T5" s="355">
        <v>99.4</v>
      </c>
      <c r="U5" s="355">
        <v>99.49</v>
      </c>
      <c r="V5" s="355">
        <v>0</v>
      </c>
      <c r="W5" s="355">
        <v>99.42</v>
      </c>
      <c r="X5" s="214">
        <f>IF($X$2,IF(ISNUMBER(T5),T5,#NUM!), IFERROR(AVERAGE(T5:U5),#NUM!))</f>
        <v>99.444999999999993</v>
      </c>
      <c r="Y5" s="213">
        <f>(X5-T5)*2</f>
        <v>8.9999999999974989E-2</v>
      </c>
      <c r="Z5" s="256"/>
      <c r="AA5" s="103">
        <v>99.444999999999993</v>
      </c>
      <c r="AB5" s="256"/>
      <c r="AC5" s="214">
        <f t="array" ref="AC5:AC46">QuoteLive</f>
        <v>99.444999999999993</v>
      </c>
      <c r="AD5" s="126">
        <f>_xll.qlSimpleQuoteSetValue(F5,AC5,Trigger)</f>
        <v>0</v>
      </c>
      <c r="AE5" s="196"/>
    </row>
    <row r="6" spans="1:31" x14ac:dyDescent="0.2">
      <c r="A6" s="255"/>
      <c r="B6" s="51">
        <v>2</v>
      </c>
      <c r="C6" s="90" t="b">
        <v>0</v>
      </c>
      <c r="D6" s="51" t="str">
        <v>Z5</v>
      </c>
      <c r="E6" s="177" t="str">
        <f t="shared" si="0"/>
        <v>GBPFUT3MZ5_LCHQuote</v>
      </c>
      <c r="F6" s="167" t="str">
        <f>_xll.qlSimpleQuote(E6,,PriceTickValue,Permanent,Trigger,ObjectOverwrite)</f>
        <v>GBPFUT3MZ5_LCHQuote#0003</v>
      </c>
      <c r="G6" s="223" t="str">
        <f>_xll.ohRangeRetrieveError(F6)</f>
        <v/>
      </c>
      <c r="H6" s="177" t="str">
        <f t="shared" si="1"/>
        <v>GBPFUT3MZ5ConvAdj_LCHQuote</v>
      </c>
      <c r="I6" s="167" t="str">
        <f>_xll.qlFuturesConvAdjustmentQuote($H6,IborIndex,$D6,$F6,Volatility,MeanReversion,Permanent,Trigger,ObjectOverwrite)</f>
        <v>GBPFUT3MZ5ConvAdj_LCHQuote#0003</v>
      </c>
      <c r="J6" s="223" t="str">
        <f>_xll.ohRangeRetrieveError(I6)</f>
        <v/>
      </c>
      <c r="K6" s="196"/>
      <c r="M6" s="255"/>
      <c r="N6" s="97">
        <v>2</v>
      </c>
      <c r="O6" s="97" t="b">
        <v>0</v>
      </c>
      <c r="P6" s="98" t="str">
        <v>Z5</v>
      </c>
      <c r="Q6" s="99">
        <v>42354</v>
      </c>
      <c r="R6" s="98" t="str">
        <v>FSSZ5</v>
      </c>
      <c r="S6" s="362">
        <v>42354</v>
      </c>
      <c r="T6" s="356">
        <v>99.41</v>
      </c>
      <c r="U6" s="356">
        <v>99.42</v>
      </c>
      <c r="V6" s="356">
        <v>99.42</v>
      </c>
      <c r="W6" s="356">
        <v>99.42</v>
      </c>
      <c r="X6" s="213">
        <f t="shared" ref="X6:X46" si="2">IF($X$2,IF(ISNUMBER(T6),T6,#NUM!), IFERROR(AVERAGE(T6:U6),#NUM!))</f>
        <v>99.414999999999992</v>
      </c>
      <c r="Y6" s="213">
        <f t="shared" ref="Y6:Y46" si="3">(X6-T6)*2</f>
        <v>9.9999999999909051E-3</v>
      </c>
      <c r="Z6" s="256"/>
      <c r="AA6" s="104">
        <v>99.414999999999992</v>
      </c>
      <c r="AB6" s="256"/>
      <c r="AC6" s="213">
        <v>99.414999999999992</v>
      </c>
      <c r="AD6" s="249">
        <f>_xll.qlSimpleQuoteSetValue(F6,AC6,Trigger)</f>
        <v>0</v>
      </c>
      <c r="AE6" s="196"/>
    </row>
    <row r="7" spans="1:31" x14ac:dyDescent="0.2">
      <c r="A7" s="255"/>
      <c r="B7" s="51">
        <v>3</v>
      </c>
      <c r="C7" s="90" t="b">
        <v>0</v>
      </c>
      <c r="D7" s="51" t="str">
        <v>F6</v>
      </c>
      <c r="E7" s="177" t="str">
        <f t="shared" si="0"/>
        <v>GBPFUT3MF6_LCHQuote</v>
      </c>
      <c r="F7" s="167" t="str">
        <f>_xll.qlSimpleQuote(E7,,PriceTickValue,Permanent,Trigger,ObjectOverwrite)</f>
        <v>GBPFUT3MF6_LCHQuote#0003</v>
      </c>
      <c r="G7" s="223" t="str">
        <f>_xll.ohRangeRetrieveError(F7)</f>
        <v/>
      </c>
      <c r="H7" s="177" t="str">
        <f t="shared" si="1"/>
        <v>GBPFUT3MF6ConvAdj_LCHQuote</v>
      </c>
      <c r="I7" s="167" t="str">
        <f>_xll.qlFuturesConvAdjustmentQuote($H7,IborIndex,$D7,$F7,Volatility,MeanReversion,Permanent,Trigger,ObjectOverwrite)</f>
        <v>GBPFUT3MF6ConvAdj_LCHQuote#0003</v>
      </c>
      <c r="J7" s="223" t="str">
        <f>_xll.ohRangeRetrieveError(I7)</f>
        <v/>
      </c>
      <c r="K7" s="196"/>
      <c r="M7" s="255"/>
      <c r="N7" s="97">
        <v>3</v>
      </c>
      <c r="O7" s="97" t="b">
        <v>0</v>
      </c>
      <c r="P7" s="98" t="str">
        <v>F6</v>
      </c>
      <c r="Q7" s="99">
        <v>42389</v>
      </c>
      <c r="R7" s="98" t="str">
        <v>FSSF6</v>
      </c>
      <c r="S7" s="362">
        <v>42389</v>
      </c>
      <c r="T7" s="356">
        <v>0</v>
      </c>
      <c r="U7" s="356">
        <v>0</v>
      </c>
      <c r="V7" s="356">
        <v>0</v>
      </c>
      <c r="W7" s="356">
        <v>99.37</v>
      </c>
      <c r="X7" s="213">
        <f t="shared" si="2"/>
        <v>0</v>
      </c>
      <c r="Y7" s="213">
        <f t="shared" si="3"/>
        <v>0</v>
      </c>
      <c r="Z7" s="256"/>
      <c r="AA7" s="104">
        <v>0</v>
      </c>
      <c r="AB7" s="256"/>
      <c r="AC7" s="213">
        <v>0</v>
      </c>
      <c r="AD7" s="249">
        <f>_xll.qlSimpleQuoteSetValue(F7,AC7,Trigger)</f>
        <v>0</v>
      </c>
      <c r="AE7" s="196"/>
    </row>
    <row r="8" spans="1:31" x14ac:dyDescent="0.2">
      <c r="A8" s="255"/>
      <c r="B8" s="51">
        <v>4</v>
      </c>
      <c r="C8" s="90" t="b">
        <v>0</v>
      </c>
      <c r="D8" s="51" t="str">
        <v>G6</v>
      </c>
      <c r="E8" s="177" t="str">
        <f t="shared" si="0"/>
        <v>GBPFUT3MG6_LCHQuote</v>
      </c>
      <c r="F8" s="167" t="str">
        <f>_xll.qlSimpleQuote(E8,,PriceTickValue,Permanent,Trigger,ObjectOverwrite)</f>
        <v>GBPFUT3MG6_LCHQuote#0003</v>
      </c>
      <c r="G8" s="223" t="str">
        <f>_xll.ohRangeRetrieveError(F8)</f>
        <v/>
      </c>
      <c r="H8" s="177" t="str">
        <f t="shared" si="1"/>
        <v>GBPFUT3MG6ConvAdj_LCHQuote</v>
      </c>
      <c r="I8" s="167" t="str">
        <f>_xll.qlFuturesConvAdjustmentQuote($H8,IborIndex,$D8,$F8,Volatility,MeanReversion,Permanent,Trigger,ObjectOverwrite)</f>
        <v>GBPFUT3MG6ConvAdj_LCHQuote#0003</v>
      </c>
      <c r="J8" s="223" t="str">
        <f>_xll.ohRangeRetrieveError(I8)</f>
        <v/>
      </c>
      <c r="K8" s="196"/>
      <c r="M8" s="255"/>
      <c r="N8" s="97">
        <v>4</v>
      </c>
      <c r="O8" s="97" t="b">
        <v>0</v>
      </c>
      <c r="P8" s="98" t="str">
        <v>G6</v>
      </c>
      <c r="Q8" s="99">
        <v>42417</v>
      </c>
      <c r="R8" s="98" t="str">
        <v>FSSG6</v>
      </c>
      <c r="S8" s="362" t="s">
        <v>162</v>
      </c>
      <c r="T8" s="356" t="s">
        <v>162</v>
      </c>
      <c r="U8" s="356" t="s">
        <v>162</v>
      </c>
      <c r="V8" s="356" t="s">
        <v>162</v>
      </c>
      <c r="W8" s="356" t="s">
        <v>162</v>
      </c>
      <c r="X8" s="213" t="e">
        <f t="shared" si="2"/>
        <v>#NUM!</v>
      </c>
      <c r="Y8" s="213" t="e">
        <f t="shared" si="3"/>
        <v>#NUM!</v>
      </c>
      <c r="Z8" s="256"/>
      <c r="AA8" s="104" t="e">
        <v>#NUM!</v>
      </c>
      <c r="AB8" s="256"/>
      <c r="AC8" s="213" t="e">
        <v>#NUM!</v>
      </c>
      <c r="AD8" s="249">
        <f>_xll.qlSimpleQuoteSetValue(F8,AC8,Trigger)</f>
        <v>0</v>
      </c>
      <c r="AE8" s="196"/>
    </row>
    <row r="9" spans="1:31" x14ac:dyDescent="0.2">
      <c r="A9" s="255"/>
      <c r="B9" s="51">
        <v>5</v>
      </c>
      <c r="C9" s="90" t="b">
        <v>0</v>
      </c>
      <c r="D9" s="51" t="str">
        <v>H6</v>
      </c>
      <c r="E9" s="177" t="str">
        <f t="shared" si="0"/>
        <v>GBPFUT3MH6_LCHQuote</v>
      </c>
      <c r="F9" s="167" t="str">
        <f>_xll.qlSimpleQuote(E9,,PriceTickValue,Permanent,Trigger,ObjectOverwrite)</f>
        <v>GBPFUT3MH6_LCHQuote#0003</v>
      </c>
      <c r="G9" s="223" t="str">
        <f>_xll.ohRangeRetrieveError(F9)</f>
        <v/>
      </c>
      <c r="H9" s="177" t="str">
        <f t="shared" si="1"/>
        <v>GBPFUT3MH6ConvAdj_LCHQuote</v>
      </c>
      <c r="I9" s="167" t="str">
        <f>_xll.qlFuturesConvAdjustmentQuote($H9,IborIndex,$D9,$F9,Volatility,MeanReversion,Permanent,Trigger,ObjectOverwrite)</f>
        <v>GBPFUT3MH6ConvAdj_LCHQuote#0003</v>
      </c>
      <c r="J9" s="223" t="str">
        <f>_xll.ohRangeRetrieveError(I9)</f>
        <v/>
      </c>
      <c r="K9" s="196"/>
      <c r="M9" s="255"/>
      <c r="N9" s="97">
        <v>5</v>
      </c>
      <c r="O9" s="97" t="b">
        <v>0</v>
      </c>
      <c r="P9" s="98" t="str">
        <v>H6</v>
      </c>
      <c r="Q9" s="99">
        <v>42445</v>
      </c>
      <c r="R9" s="98" t="str">
        <v>FSSH6</v>
      </c>
      <c r="S9" s="362">
        <v>42445</v>
      </c>
      <c r="T9" s="356">
        <v>99.37</v>
      </c>
      <c r="U9" s="356">
        <v>99.38</v>
      </c>
      <c r="V9" s="356">
        <v>99.38</v>
      </c>
      <c r="W9" s="356">
        <v>99.37</v>
      </c>
      <c r="X9" s="213">
        <f t="shared" si="2"/>
        <v>99.375</v>
      </c>
      <c r="Y9" s="213">
        <f t="shared" si="3"/>
        <v>9.9999999999909051E-3</v>
      </c>
      <c r="Z9" s="256"/>
      <c r="AA9" s="104">
        <v>99.365000000000009</v>
      </c>
      <c r="AB9" s="256"/>
      <c r="AC9" s="213">
        <v>99.375</v>
      </c>
      <c r="AD9" s="249">
        <f>_xll.qlSimpleQuoteSetValue(F9,AC9,Trigger)</f>
        <v>0</v>
      </c>
      <c r="AE9" s="196"/>
    </row>
    <row r="10" spans="1:31" x14ac:dyDescent="0.2">
      <c r="A10" s="255"/>
      <c r="B10" s="51">
        <v>6</v>
      </c>
      <c r="C10" s="90" t="b">
        <v>0</v>
      </c>
      <c r="D10" s="51" t="str">
        <v>J6</v>
      </c>
      <c r="E10" s="177" t="str">
        <f t="shared" si="0"/>
        <v>GBPFUT3MJ6_LCHQuote</v>
      </c>
      <c r="F10" s="167" t="str">
        <f>_xll.qlSimpleQuote(E10,,PriceTickValue,Permanent,Trigger,ObjectOverwrite)</f>
        <v>GBPFUT3MJ6_LCHQuote#0003</v>
      </c>
      <c r="G10" s="223" t="str">
        <f>_xll.ohRangeRetrieveError(F10)</f>
        <v/>
      </c>
      <c r="H10" s="177" t="str">
        <f t="shared" si="1"/>
        <v>GBPFUT3MJ6ConvAdj_LCHQuote</v>
      </c>
      <c r="I10" s="167" t="str">
        <f>_xll.qlFuturesConvAdjustmentQuote($H10,IborIndex,$D10,$F10,Volatility,MeanReversion,Permanent,Trigger,ObjectOverwrite)</f>
        <v>GBPFUT3MJ6ConvAdj_LCHQuote#0003</v>
      </c>
      <c r="J10" s="223" t="str">
        <f>_xll.ohRangeRetrieveError(I10)</f>
        <v/>
      </c>
      <c r="K10" s="196"/>
      <c r="M10" s="255"/>
      <c r="N10" s="97">
        <v>6</v>
      </c>
      <c r="O10" s="97" t="b">
        <v>0</v>
      </c>
      <c r="P10" s="98" t="str">
        <v>J6</v>
      </c>
      <c r="Q10" s="99">
        <v>42480</v>
      </c>
      <c r="R10" s="98" t="str">
        <v>FSSJ6</v>
      </c>
      <c r="S10" s="362" t="s">
        <v>162</v>
      </c>
      <c r="T10" s="356" t="s">
        <v>162</v>
      </c>
      <c r="U10" s="356" t="s">
        <v>162</v>
      </c>
      <c r="V10" s="356" t="s">
        <v>162</v>
      </c>
      <c r="W10" s="356" t="s">
        <v>162</v>
      </c>
      <c r="X10" s="213" t="e">
        <f t="shared" si="2"/>
        <v>#NUM!</v>
      </c>
      <c r="Y10" s="213" t="e">
        <f t="shared" si="3"/>
        <v>#NUM!</v>
      </c>
      <c r="Z10" s="256"/>
      <c r="AA10" s="104" t="e">
        <v>#NUM!</v>
      </c>
      <c r="AB10" s="256"/>
      <c r="AC10" s="213" t="e">
        <v>#NUM!</v>
      </c>
      <c r="AD10" s="249">
        <f>_xll.qlSimpleQuoteSetValue(F10,AC10,Trigger)</f>
        <v>0</v>
      </c>
      <c r="AE10" s="196"/>
    </row>
    <row r="11" spans="1:31" x14ac:dyDescent="0.2">
      <c r="A11" s="255"/>
      <c r="B11" s="51">
        <v>7</v>
      </c>
      <c r="C11" s="90" t="b">
        <v>0</v>
      </c>
      <c r="D11" s="51" t="str">
        <v>K6</v>
      </c>
      <c r="E11" s="177" t="str">
        <f t="shared" si="0"/>
        <v>GBPFUT3MK6_LCHQuote</v>
      </c>
      <c r="F11" s="167" t="str">
        <f>_xll.qlSimpleQuote(E11,,PriceTickValue,Permanent,Trigger,ObjectOverwrite)</f>
        <v>GBPFUT3MK6_LCHQuote#0003</v>
      </c>
      <c r="G11" s="223" t="str">
        <f>_xll.ohRangeRetrieveError(F11)</f>
        <v/>
      </c>
      <c r="H11" s="177" t="str">
        <f t="shared" si="1"/>
        <v>GBPFUT3MK6ConvAdj_LCHQuote</v>
      </c>
      <c r="I11" s="167" t="str">
        <f>_xll.qlFuturesConvAdjustmentQuote($H11,IborIndex,$D11,$F11,Volatility,MeanReversion,Permanent,Trigger,ObjectOverwrite)</f>
        <v>GBPFUT3MK6ConvAdj_LCHQuote#0003</v>
      </c>
      <c r="J11" s="223" t="str">
        <f>_xll.ohRangeRetrieveError(I11)</f>
        <v/>
      </c>
      <c r="K11" s="196"/>
      <c r="M11" s="255"/>
      <c r="N11" s="97">
        <v>7</v>
      </c>
      <c r="O11" s="97" t="b">
        <v>0</v>
      </c>
      <c r="P11" s="98" t="str">
        <v>K6</v>
      </c>
      <c r="Q11" s="99">
        <v>42508</v>
      </c>
      <c r="R11" s="98" t="str">
        <v>FSSK6</v>
      </c>
      <c r="S11" s="362" t="s">
        <v>162</v>
      </c>
      <c r="T11" s="356" t="s">
        <v>162</v>
      </c>
      <c r="U11" s="356" t="s">
        <v>162</v>
      </c>
      <c r="V11" s="356" t="s">
        <v>162</v>
      </c>
      <c r="W11" s="356" t="s">
        <v>162</v>
      </c>
      <c r="X11" s="213" t="e">
        <f t="shared" si="2"/>
        <v>#NUM!</v>
      </c>
      <c r="Y11" s="213" t="e">
        <f t="shared" si="3"/>
        <v>#NUM!</v>
      </c>
      <c r="Z11" s="256"/>
      <c r="AA11" s="104" t="e">
        <v>#NUM!</v>
      </c>
      <c r="AB11" s="256"/>
      <c r="AC11" s="213" t="e">
        <v>#NUM!</v>
      </c>
      <c r="AD11" s="249">
        <f>_xll.qlSimpleQuoteSetValue(F11,AC11,Trigger)</f>
        <v>0</v>
      </c>
      <c r="AE11" s="196"/>
    </row>
    <row r="12" spans="1:31" x14ac:dyDescent="0.2">
      <c r="A12" s="255"/>
      <c r="B12" s="51">
        <v>8</v>
      </c>
      <c r="C12" s="90" t="b">
        <v>0</v>
      </c>
      <c r="D12" s="51" t="str">
        <v>M6</v>
      </c>
      <c r="E12" s="177" t="str">
        <f t="shared" si="0"/>
        <v>GBPFUT3MM6_LCHQuote</v>
      </c>
      <c r="F12" s="167" t="str">
        <f>_xll.qlSimpleQuote(E12,,PriceTickValue,Permanent,Trigger,ObjectOverwrite)</f>
        <v>GBPFUT3MM6_LCHQuote#0003</v>
      </c>
      <c r="G12" s="223" t="str">
        <f>_xll.ohRangeRetrieveError(F12)</f>
        <v/>
      </c>
      <c r="H12" s="177" t="str">
        <f t="shared" si="1"/>
        <v>GBPFUT3MM6ConvAdj_LCHQuote</v>
      </c>
      <c r="I12" s="167" t="str">
        <f>_xll.qlFuturesConvAdjustmentQuote($H12,IborIndex,$D12,$F12,Volatility,MeanReversion,Permanent,Trigger,ObjectOverwrite)</f>
        <v>GBPFUT3MM6ConvAdj_LCHQuote#0003</v>
      </c>
      <c r="J12" s="223" t="str">
        <f>_xll.ohRangeRetrieveError(I12)</f>
        <v/>
      </c>
      <c r="K12" s="196"/>
      <c r="M12" s="255"/>
      <c r="N12" s="97">
        <v>8</v>
      </c>
      <c r="O12" s="97" t="b">
        <v>0</v>
      </c>
      <c r="P12" s="98" t="str">
        <v>M6</v>
      </c>
      <c r="Q12" s="99">
        <v>42536</v>
      </c>
      <c r="R12" s="98" t="str">
        <v>FSSM6</v>
      </c>
      <c r="S12" s="362">
        <v>42536</v>
      </c>
      <c r="T12" s="356">
        <v>99.3</v>
      </c>
      <c r="U12" s="356">
        <v>99.31</v>
      </c>
      <c r="V12" s="356">
        <v>99.31</v>
      </c>
      <c r="W12" s="356">
        <v>99.29</v>
      </c>
      <c r="X12" s="213">
        <f t="shared" si="2"/>
        <v>99.305000000000007</v>
      </c>
      <c r="Y12" s="213">
        <f t="shared" si="3"/>
        <v>1.0000000000019327E-2</v>
      </c>
      <c r="Z12" s="256"/>
      <c r="AA12" s="104">
        <v>99.295000000000002</v>
      </c>
      <c r="AB12" s="256"/>
      <c r="AC12" s="213">
        <v>99.305000000000007</v>
      </c>
      <c r="AD12" s="249">
        <f>_xll.qlSimpleQuoteSetValue(F12,AC12,Trigger)</f>
        <v>0</v>
      </c>
      <c r="AE12" s="196"/>
    </row>
    <row r="13" spans="1:31" x14ac:dyDescent="0.2">
      <c r="A13" s="255"/>
      <c r="B13" s="51">
        <v>9</v>
      </c>
      <c r="C13" s="90" t="b">
        <v>0</v>
      </c>
      <c r="D13" s="51" t="str">
        <v>N6</v>
      </c>
      <c r="E13" s="177" t="str">
        <f t="shared" si="0"/>
        <v>GBPFUT3MN6_LCHQuote</v>
      </c>
      <c r="F13" s="167" t="str">
        <f>_xll.qlSimpleQuote(E13,,PriceTickValue,Permanent,Trigger,ObjectOverwrite)</f>
        <v>GBPFUT3MN6_LCHQuote#0003</v>
      </c>
      <c r="G13" s="223" t="str">
        <f>_xll.ohRangeRetrieveError(F13)</f>
        <v/>
      </c>
      <c r="H13" s="177" t="str">
        <f t="shared" si="1"/>
        <v>GBPFUT3MN6ConvAdj_LCHQuote</v>
      </c>
      <c r="I13" s="167" t="str">
        <f>_xll.qlFuturesConvAdjustmentQuote($H13,IborIndex,$D13,$F13,Volatility,MeanReversion,Permanent,Trigger,ObjectOverwrite)</f>
        <v>GBPFUT3MN6ConvAdj_LCHQuote#0003</v>
      </c>
      <c r="J13" s="223" t="str">
        <f>_xll.ohRangeRetrieveError(I13)</f>
        <v/>
      </c>
      <c r="K13" s="196"/>
      <c r="M13" s="255"/>
      <c r="N13" s="97">
        <v>9</v>
      </c>
      <c r="O13" s="97" t="b">
        <v>0</v>
      </c>
      <c r="P13" s="98" t="str">
        <v>N6</v>
      </c>
      <c r="Q13" s="99">
        <v>42571</v>
      </c>
      <c r="R13" s="98" t="str">
        <v>FSSN6</v>
      </c>
      <c r="S13" s="362" t="s">
        <v>162</v>
      </c>
      <c r="T13" s="356" t="s">
        <v>162</v>
      </c>
      <c r="U13" s="356" t="s">
        <v>162</v>
      </c>
      <c r="V13" s="356" t="s">
        <v>162</v>
      </c>
      <c r="W13" s="356" t="s">
        <v>162</v>
      </c>
      <c r="X13" s="213" t="e">
        <f t="shared" si="2"/>
        <v>#NUM!</v>
      </c>
      <c r="Y13" s="213" t="e">
        <f t="shared" si="3"/>
        <v>#NUM!</v>
      </c>
      <c r="Z13" s="256"/>
      <c r="AA13" s="104" t="e">
        <v>#NUM!</v>
      </c>
      <c r="AB13" s="256"/>
      <c r="AC13" s="213" t="e">
        <v>#NUM!</v>
      </c>
      <c r="AD13" s="249">
        <f>_xll.qlSimpleQuoteSetValue(F13,AC13,Trigger)</f>
        <v>0</v>
      </c>
      <c r="AE13" s="196"/>
    </row>
    <row r="14" spans="1:31" x14ac:dyDescent="0.2">
      <c r="A14" s="255"/>
      <c r="B14" s="51">
        <v>10</v>
      </c>
      <c r="C14" s="90" t="b">
        <v>0</v>
      </c>
      <c r="D14" s="51" t="str">
        <v>Q6</v>
      </c>
      <c r="E14" s="177" t="str">
        <f t="shared" si="0"/>
        <v>GBPFUT3MQ6_LCHQuote</v>
      </c>
      <c r="F14" s="167" t="str">
        <f>_xll.qlSimpleQuote(E14,,PriceTickValue,Permanent,Trigger,ObjectOverwrite)</f>
        <v>GBPFUT3MQ6_LCHQuote#0003</v>
      </c>
      <c r="G14" s="223" t="str">
        <f>_xll.ohRangeRetrieveError(F14)</f>
        <v/>
      </c>
      <c r="H14" s="177" t="str">
        <f t="shared" si="1"/>
        <v>GBPFUT3MQ6ConvAdj_LCHQuote</v>
      </c>
      <c r="I14" s="167" t="str">
        <f>_xll.qlFuturesConvAdjustmentQuote($H14,IborIndex,$D14,$F14,Volatility,MeanReversion,Permanent,Trigger,ObjectOverwrite)</f>
        <v>GBPFUT3MQ6ConvAdj_LCHQuote#0003</v>
      </c>
      <c r="J14" s="223" t="str">
        <f>_xll.ohRangeRetrieveError(I14)</f>
        <v/>
      </c>
      <c r="K14" s="196"/>
      <c r="M14" s="255"/>
      <c r="N14" s="97">
        <v>10</v>
      </c>
      <c r="O14" s="97" t="b">
        <v>0</v>
      </c>
      <c r="P14" s="98" t="str">
        <v>Q6</v>
      </c>
      <c r="Q14" s="99">
        <v>42599</v>
      </c>
      <c r="R14" s="98" t="str">
        <v>FSSQ6</v>
      </c>
      <c r="S14" s="362" t="s">
        <v>162</v>
      </c>
      <c r="T14" s="356" t="s">
        <v>162</v>
      </c>
      <c r="U14" s="356" t="s">
        <v>162</v>
      </c>
      <c r="V14" s="356" t="s">
        <v>162</v>
      </c>
      <c r="W14" s="356" t="s">
        <v>162</v>
      </c>
      <c r="X14" s="213" t="e">
        <f t="shared" si="2"/>
        <v>#NUM!</v>
      </c>
      <c r="Y14" s="213" t="e">
        <f t="shared" si="3"/>
        <v>#NUM!</v>
      </c>
      <c r="Z14" s="256"/>
      <c r="AA14" s="104" t="e">
        <v>#NUM!</v>
      </c>
      <c r="AB14" s="256"/>
      <c r="AC14" s="213" t="e">
        <v>#NUM!</v>
      </c>
      <c r="AD14" s="249">
        <f>_xll.qlSimpleQuoteSetValue(F14,AC14,Trigger)</f>
        <v>0</v>
      </c>
      <c r="AE14" s="196"/>
    </row>
    <row r="15" spans="1:31" x14ac:dyDescent="0.2">
      <c r="A15" s="255"/>
      <c r="B15" s="51">
        <v>11</v>
      </c>
      <c r="C15" s="90" t="b">
        <v>0</v>
      </c>
      <c r="D15" s="51" t="str">
        <v>U6</v>
      </c>
      <c r="E15" s="177" t="str">
        <f t="shared" si="0"/>
        <v>GBPFUT3MU6_LCHQuote</v>
      </c>
      <c r="F15" s="167" t="str">
        <f>_xll.qlSimpleQuote(E15,,PriceTickValue,Permanent,Trigger,ObjectOverwrite)</f>
        <v>GBPFUT3MU6_LCHQuote#0003</v>
      </c>
      <c r="G15" s="223" t="str">
        <f>_xll.ohRangeRetrieveError(F15)</f>
        <v/>
      </c>
      <c r="H15" s="177" t="str">
        <f t="shared" si="1"/>
        <v>GBPFUT3MU6ConvAdj_LCHQuote</v>
      </c>
      <c r="I15" s="167" t="str">
        <f>_xll.qlFuturesConvAdjustmentQuote($H15,IborIndex,$D15,$F15,Volatility,MeanReversion,Permanent,Trigger,ObjectOverwrite)</f>
        <v>GBPFUT3MU6ConvAdj_LCHQuote#0003</v>
      </c>
      <c r="J15" s="223" t="str">
        <f>_xll.ohRangeRetrieveError(I15)</f>
        <v/>
      </c>
      <c r="K15" s="196"/>
      <c r="M15" s="255"/>
      <c r="N15" s="97">
        <v>11</v>
      </c>
      <c r="O15" s="97" t="b">
        <v>0</v>
      </c>
      <c r="P15" s="98" t="str">
        <v>U6</v>
      </c>
      <c r="Q15" s="99">
        <v>42634</v>
      </c>
      <c r="R15" s="98" t="str">
        <v>FSSU6</v>
      </c>
      <c r="S15" s="362">
        <v>42634</v>
      </c>
      <c r="T15" s="356">
        <v>99.2</v>
      </c>
      <c r="U15" s="356">
        <v>99.21</v>
      </c>
      <c r="V15" s="356">
        <v>99.21</v>
      </c>
      <c r="W15" s="356">
        <v>99.19</v>
      </c>
      <c r="X15" s="213">
        <f t="shared" si="2"/>
        <v>99.204999999999998</v>
      </c>
      <c r="Y15" s="213">
        <f t="shared" si="3"/>
        <v>9.9999999999909051E-3</v>
      </c>
      <c r="Z15" s="256"/>
      <c r="AA15" s="104">
        <v>99.185000000000002</v>
      </c>
      <c r="AB15" s="256"/>
      <c r="AC15" s="213">
        <v>99.204999999999998</v>
      </c>
      <c r="AD15" s="249">
        <f>_xll.qlSimpleQuoteSetValue(F15,AC15,Trigger)</f>
        <v>0</v>
      </c>
      <c r="AE15" s="196"/>
    </row>
    <row r="16" spans="1:31" x14ac:dyDescent="0.2">
      <c r="A16" s="255"/>
      <c r="B16" s="51">
        <v>12</v>
      </c>
      <c r="C16" s="90" t="b">
        <v>0</v>
      </c>
      <c r="D16" s="51" t="str">
        <v>V6</v>
      </c>
      <c r="E16" s="177" t="str">
        <f t="shared" si="0"/>
        <v>GBPFUT3MV6_LCHQuote</v>
      </c>
      <c r="F16" s="167" t="str">
        <f>_xll.qlSimpleQuote(E16,,PriceTickValue,Permanent,Trigger,ObjectOverwrite)</f>
        <v>GBPFUT3MV6_LCHQuote#0003</v>
      </c>
      <c r="G16" s="223" t="str">
        <f>_xll.ohRangeRetrieveError(F16)</f>
        <v/>
      </c>
      <c r="H16" s="177" t="str">
        <f t="shared" si="1"/>
        <v>GBPFUT3MV6ConvAdj_LCHQuote</v>
      </c>
      <c r="I16" s="167" t="str">
        <f>_xll.qlFuturesConvAdjustmentQuote($H16,IborIndex,$D16,$F16,Volatility,MeanReversion,Permanent,Trigger,ObjectOverwrite)</f>
        <v>GBPFUT3MV6ConvAdj_LCHQuote#0003</v>
      </c>
      <c r="J16" s="223" t="str">
        <f>_xll.ohRangeRetrieveError(I16)</f>
        <v/>
      </c>
      <c r="K16" s="196"/>
      <c r="M16" s="255"/>
      <c r="N16" s="97">
        <v>12</v>
      </c>
      <c r="O16" s="97" t="b">
        <v>0</v>
      </c>
      <c r="P16" s="98" t="str">
        <v>V6</v>
      </c>
      <c r="Q16" s="99">
        <v>42662</v>
      </c>
      <c r="R16" s="98" t="str">
        <v>FSSV6</v>
      </c>
      <c r="S16" s="362" t="s">
        <v>162</v>
      </c>
      <c r="T16" s="356" t="s">
        <v>162</v>
      </c>
      <c r="U16" s="356" t="s">
        <v>162</v>
      </c>
      <c r="V16" s="356" t="s">
        <v>162</v>
      </c>
      <c r="W16" s="356" t="s">
        <v>162</v>
      </c>
      <c r="X16" s="213" t="e">
        <f t="shared" si="2"/>
        <v>#NUM!</v>
      </c>
      <c r="Y16" s="213" t="e">
        <f t="shared" si="3"/>
        <v>#NUM!</v>
      </c>
      <c r="Z16" s="256"/>
      <c r="AA16" s="104" t="e">
        <v>#NUM!</v>
      </c>
      <c r="AB16" s="256"/>
      <c r="AC16" s="213" t="e">
        <v>#NUM!</v>
      </c>
      <c r="AD16" s="249">
        <f>_xll.qlSimpleQuoteSetValue(F16,AC16,Trigger)</f>
        <v>0</v>
      </c>
      <c r="AE16" s="196"/>
    </row>
    <row r="17" spans="1:31" x14ac:dyDescent="0.2">
      <c r="A17" s="255"/>
      <c r="B17" s="51">
        <v>13</v>
      </c>
      <c r="C17" s="90" t="b">
        <v>1</v>
      </c>
      <c r="D17" s="51" t="str">
        <v>Z6</v>
      </c>
      <c r="E17" s="177" t="str">
        <f t="shared" si="0"/>
        <v>GBPFUT3MZ6_LCHQuote</v>
      </c>
      <c r="F17" s="167" t="str">
        <f>_xll.qlSimpleQuote(E17,,PriceTickValue,Permanent,Trigger,ObjectOverwrite)</f>
        <v>GBPFUT3MZ6_LCHQuote#0003</v>
      </c>
      <c r="G17" s="223" t="str">
        <f>_xll.ohRangeRetrieveError(F17)</f>
        <v/>
      </c>
      <c r="H17" s="177" t="str">
        <f t="shared" si="1"/>
        <v>GBPFUT3MZ6ConvAdj_LCHQuote</v>
      </c>
      <c r="I17" s="167" t="str">
        <f>_xll.qlFuturesConvAdjustmentQuote($H17,IborIndex,$D17,$F17,Volatility,MeanReversion,Permanent,Trigger,ObjectOverwrite)</f>
        <v>GBPFUT3MZ6ConvAdj_LCHQuote#0003</v>
      </c>
      <c r="J17" s="223" t="str">
        <f>_xll.ohRangeRetrieveError(I17)</f>
        <v/>
      </c>
      <c r="K17" s="196"/>
      <c r="M17" s="255"/>
      <c r="N17" s="97">
        <v>13</v>
      </c>
      <c r="O17" s="97" t="b">
        <v>1</v>
      </c>
      <c r="P17" s="98" t="str">
        <v>Z6</v>
      </c>
      <c r="Q17" s="99">
        <v>42725</v>
      </c>
      <c r="R17" s="98" t="str">
        <v>FSSZ6</v>
      </c>
      <c r="S17" s="362">
        <v>42725</v>
      </c>
      <c r="T17" s="356">
        <v>99.08</v>
      </c>
      <c r="U17" s="356">
        <v>99.09</v>
      </c>
      <c r="V17" s="356">
        <v>99.09</v>
      </c>
      <c r="W17" s="356">
        <v>99.06</v>
      </c>
      <c r="X17" s="213">
        <f t="shared" si="2"/>
        <v>99.085000000000008</v>
      </c>
      <c r="Y17" s="213">
        <f t="shared" si="3"/>
        <v>1.0000000000019327E-2</v>
      </c>
      <c r="Z17" s="256"/>
      <c r="AA17" s="104">
        <v>99.055000000000007</v>
      </c>
      <c r="AB17" s="256"/>
      <c r="AC17" s="213">
        <v>99.085000000000008</v>
      </c>
      <c r="AD17" s="249">
        <f>_xll.qlSimpleQuoteSetValue(F17,AC17,Trigger)</f>
        <v>0</v>
      </c>
      <c r="AE17" s="196"/>
    </row>
    <row r="18" spans="1:31" x14ac:dyDescent="0.2">
      <c r="A18" s="255"/>
      <c r="B18" s="51">
        <v>14</v>
      </c>
      <c r="C18" s="90" t="b">
        <v>1</v>
      </c>
      <c r="D18" s="51" t="str">
        <v>H7</v>
      </c>
      <c r="E18" s="177" t="str">
        <f t="shared" si="0"/>
        <v>GBPFUT3MH7_LCHQuote</v>
      </c>
      <c r="F18" s="167" t="str">
        <f>_xll.qlSimpleQuote(E18,,PriceTickValue,Permanent,Trigger,ObjectOverwrite)</f>
        <v>GBPFUT3MH7_LCHQuote#0003</v>
      </c>
      <c r="G18" s="223" t="str">
        <f>_xll.ohRangeRetrieveError(F18)</f>
        <v/>
      </c>
      <c r="H18" s="177" t="str">
        <f t="shared" si="1"/>
        <v>GBPFUT3MH7ConvAdj_LCHQuote</v>
      </c>
      <c r="I18" s="167" t="str">
        <f>_xll.qlFuturesConvAdjustmentQuote($H18,IborIndex,$D18,$F18,Volatility,MeanReversion,Permanent,Trigger,ObjectOverwrite)</f>
        <v>GBPFUT3MH7ConvAdj_LCHQuote#0003</v>
      </c>
      <c r="J18" s="223" t="str">
        <f>_xll.ohRangeRetrieveError(I18)</f>
        <v/>
      </c>
      <c r="K18" s="196"/>
      <c r="M18" s="255"/>
      <c r="N18" s="97">
        <v>14</v>
      </c>
      <c r="O18" s="97" t="b">
        <v>1</v>
      </c>
      <c r="P18" s="98" t="str">
        <v>H7</v>
      </c>
      <c r="Q18" s="99">
        <v>42809</v>
      </c>
      <c r="R18" s="98" t="str">
        <v>FSSH7</v>
      </c>
      <c r="S18" s="362">
        <v>42809</v>
      </c>
      <c r="T18" s="356">
        <v>98.95</v>
      </c>
      <c r="U18" s="356">
        <v>98.97</v>
      </c>
      <c r="V18" s="356">
        <v>98.96</v>
      </c>
      <c r="W18" s="356">
        <v>98.93</v>
      </c>
      <c r="X18" s="213">
        <f t="shared" si="2"/>
        <v>98.960000000000008</v>
      </c>
      <c r="Y18" s="213">
        <f t="shared" si="3"/>
        <v>2.0000000000010232E-2</v>
      </c>
      <c r="Z18" s="256"/>
      <c r="AA18" s="104">
        <v>98.935000000000002</v>
      </c>
      <c r="AB18" s="256"/>
      <c r="AC18" s="213">
        <v>98.960000000000008</v>
      </c>
      <c r="AD18" s="249">
        <f>_xll.qlSimpleQuoteSetValue(F18,AC18,Trigger)</f>
        <v>-4.9999999999954525E-3</v>
      </c>
      <c r="AE18" s="196"/>
    </row>
    <row r="19" spans="1:31" x14ac:dyDescent="0.2">
      <c r="A19" s="255"/>
      <c r="B19" s="51">
        <v>15</v>
      </c>
      <c r="C19" s="90" t="b">
        <v>1</v>
      </c>
      <c r="D19" s="51" t="str">
        <v>M7</v>
      </c>
      <c r="E19" s="177" t="str">
        <f t="shared" si="0"/>
        <v>GBPFUT3MM7_LCHQuote</v>
      </c>
      <c r="F19" s="167" t="str">
        <f>_xll.qlSimpleQuote(E19,,PriceTickValue,Permanent,Trigger,ObjectOverwrite)</f>
        <v>GBPFUT3MM7_LCHQuote#0003</v>
      </c>
      <c r="G19" s="223" t="str">
        <f>_xll.ohRangeRetrieveError(F19)</f>
        <v/>
      </c>
      <c r="H19" s="177" t="str">
        <f t="shared" si="1"/>
        <v>GBPFUT3MM7ConvAdj_LCHQuote</v>
      </c>
      <c r="I19" s="167" t="str">
        <f>_xll.qlFuturesConvAdjustmentQuote($H19,IborIndex,$D19,$F19,Volatility,MeanReversion,Permanent,Trigger,ObjectOverwrite)</f>
        <v>GBPFUT3MM7ConvAdj_LCHQuote#0003</v>
      </c>
      <c r="J19" s="223" t="str">
        <f>_xll.ohRangeRetrieveError(I19)</f>
        <v/>
      </c>
      <c r="K19" s="196"/>
      <c r="M19" s="255"/>
      <c r="N19" s="97">
        <v>15</v>
      </c>
      <c r="O19" s="97" t="b">
        <v>1</v>
      </c>
      <c r="P19" s="98" t="str">
        <v>M7</v>
      </c>
      <c r="Q19" s="99">
        <v>42907</v>
      </c>
      <c r="R19" s="98" t="str">
        <v>FSSM7</v>
      </c>
      <c r="S19" s="362">
        <v>42907</v>
      </c>
      <c r="T19" s="356">
        <v>98.83</v>
      </c>
      <c r="U19" s="356">
        <v>98.84</v>
      </c>
      <c r="V19" s="356">
        <v>98.84</v>
      </c>
      <c r="W19" s="356">
        <v>98.8</v>
      </c>
      <c r="X19" s="213">
        <f t="shared" si="2"/>
        <v>98.835000000000008</v>
      </c>
      <c r="Y19" s="213">
        <f t="shared" si="3"/>
        <v>1.0000000000019327E-2</v>
      </c>
      <c r="Z19" s="256"/>
      <c r="AA19" s="104">
        <v>98.805000000000007</v>
      </c>
      <c r="AB19" s="256"/>
      <c r="AC19" s="213">
        <v>98.835000000000008</v>
      </c>
      <c r="AD19" s="249">
        <f>_xll.qlSimpleQuoteSetValue(F19,AC19,Trigger)</f>
        <v>0</v>
      </c>
      <c r="AE19" s="196"/>
    </row>
    <row r="20" spans="1:31" x14ac:dyDescent="0.2">
      <c r="A20" s="255"/>
      <c r="B20" s="51">
        <v>16</v>
      </c>
      <c r="C20" s="90" t="b">
        <v>1</v>
      </c>
      <c r="D20" s="51" t="str">
        <v>U7</v>
      </c>
      <c r="E20" s="177" t="str">
        <f t="shared" si="0"/>
        <v>GBPFUT3MU7_LCHQuote</v>
      </c>
      <c r="F20" s="167" t="str">
        <f>_xll.qlSimpleQuote(E20,,PriceTickValue,Permanent,Trigger,ObjectOverwrite)</f>
        <v>GBPFUT3MU7_LCHQuote#0003</v>
      </c>
      <c r="G20" s="223" t="str">
        <f>_xll.ohRangeRetrieveError(F20)</f>
        <v/>
      </c>
      <c r="H20" s="177" t="str">
        <f t="shared" si="1"/>
        <v>GBPFUT3MU7ConvAdj_LCHQuote</v>
      </c>
      <c r="I20" s="167" t="str">
        <f>_xll.qlFuturesConvAdjustmentQuote($H20,IborIndex,$D20,$F20,Volatility,MeanReversion,Permanent,Trigger,ObjectOverwrite)</f>
        <v>GBPFUT3MU7ConvAdj_LCHQuote#0003</v>
      </c>
      <c r="J20" s="223" t="str">
        <f>_xll.ohRangeRetrieveError(I20)</f>
        <v/>
      </c>
      <c r="K20" s="196"/>
      <c r="M20" s="255"/>
      <c r="N20" s="97">
        <v>16</v>
      </c>
      <c r="O20" s="97" t="b">
        <v>1</v>
      </c>
      <c r="P20" s="98" t="str">
        <v>U7</v>
      </c>
      <c r="Q20" s="99">
        <v>42998</v>
      </c>
      <c r="R20" s="98" t="str">
        <v>FSSU7</v>
      </c>
      <c r="S20" s="362">
        <v>42998</v>
      </c>
      <c r="T20" s="356">
        <v>98.72</v>
      </c>
      <c r="U20" s="356">
        <v>98.73</v>
      </c>
      <c r="V20" s="356">
        <v>98.73</v>
      </c>
      <c r="W20" s="356">
        <v>98.69</v>
      </c>
      <c r="X20" s="213">
        <f t="shared" si="2"/>
        <v>98.724999999999994</v>
      </c>
      <c r="Y20" s="213">
        <f t="shared" si="3"/>
        <v>9.9999999999909051E-3</v>
      </c>
      <c r="Z20" s="256"/>
      <c r="AA20" s="104">
        <v>98.694999999999993</v>
      </c>
      <c r="AB20" s="256"/>
      <c r="AC20" s="213">
        <v>98.724999999999994</v>
      </c>
      <c r="AD20" s="249">
        <f>_xll.qlSimpleQuoteSetValue(F20,AC20,Trigger)</f>
        <v>0</v>
      </c>
      <c r="AE20" s="196"/>
    </row>
    <row r="21" spans="1:31" x14ac:dyDescent="0.2">
      <c r="A21" s="255"/>
      <c r="B21" s="51">
        <v>17</v>
      </c>
      <c r="C21" s="90" t="b">
        <v>1</v>
      </c>
      <c r="D21" s="51" t="str">
        <v>Z7</v>
      </c>
      <c r="E21" s="177" t="str">
        <f t="shared" si="0"/>
        <v>GBPFUT3MZ7_LCHQuote</v>
      </c>
      <c r="F21" s="167" t="str">
        <f>_xll.qlSimpleQuote(E21,,PriceTickValue,Permanent,Trigger,ObjectOverwrite)</f>
        <v>GBPFUT3MZ7_LCHQuote#0003</v>
      </c>
      <c r="G21" s="223" t="str">
        <f>_xll.ohRangeRetrieveError(F21)</f>
        <v/>
      </c>
      <c r="H21" s="177" t="str">
        <f t="shared" si="1"/>
        <v>GBPFUT3MZ7ConvAdj_LCHQuote</v>
      </c>
      <c r="I21" s="167" t="str">
        <f>_xll.qlFuturesConvAdjustmentQuote($H21,IborIndex,$D21,$F21,Volatility,MeanReversion,Permanent,Trigger,ObjectOverwrite)</f>
        <v>GBPFUT3MZ7ConvAdj_LCHQuote#0003</v>
      </c>
      <c r="J21" s="223" t="str">
        <f>_xll.ohRangeRetrieveError(I21)</f>
        <v/>
      </c>
      <c r="K21" s="196"/>
      <c r="M21" s="255"/>
      <c r="N21" s="97">
        <v>17</v>
      </c>
      <c r="O21" s="97" t="b">
        <v>1</v>
      </c>
      <c r="P21" s="98" t="str">
        <v>Z7</v>
      </c>
      <c r="Q21" s="99">
        <v>43089</v>
      </c>
      <c r="R21" s="98" t="str">
        <v>FSSZ7</v>
      </c>
      <c r="S21" s="362">
        <v>43089</v>
      </c>
      <c r="T21" s="356">
        <v>98.61</v>
      </c>
      <c r="U21" s="356">
        <v>98.63</v>
      </c>
      <c r="V21" s="356">
        <v>98.62</v>
      </c>
      <c r="W21" s="356">
        <v>98.59</v>
      </c>
      <c r="X21" s="213">
        <f t="shared" si="2"/>
        <v>98.62</v>
      </c>
      <c r="Y21" s="213">
        <f t="shared" si="3"/>
        <v>2.0000000000010232E-2</v>
      </c>
      <c r="Z21" s="256"/>
      <c r="AA21" s="104">
        <v>98.594999999999999</v>
      </c>
      <c r="AB21" s="256"/>
      <c r="AC21" s="213">
        <v>98.62</v>
      </c>
      <c r="AD21" s="249">
        <f>_xll.qlSimpleQuoteSetValue(F21,AC21,Trigger)</f>
        <v>0</v>
      </c>
      <c r="AE21" s="196"/>
    </row>
    <row r="22" spans="1:31" x14ac:dyDescent="0.2">
      <c r="A22" s="255"/>
      <c r="B22" s="51">
        <v>18</v>
      </c>
      <c r="C22" s="90" t="b">
        <v>1</v>
      </c>
      <c r="D22" s="51" t="str">
        <v>H8</v>
      </c>
      <c r="E22" s="177" t="str">
        <f t="shared" si="0"/>
        <v>GBPFUT3MH8_LCHQuote</v>
      </c>
      <c r="F22" s="167" t="str">
        <f>_xll.qlSimpleQuote(E22,,PriceTickValue,Permanent,Trigger,ObjectOverwrite)</f>
        <v>GBPFUT3MH8_LCHQuote#0003</v>
      </c>
      <c r="G22" s="223" t="str">
        <f>_xll.ohRangeRetrieveError(F22)</f>
        <v/>
      </c>
      <c r="H22" s="177" t="str">
        <f t="shared" si="1"/>
        <v>GBPFUT3MH8ConvAdj_LCHQuote</v>
      </c>
      <c r="I22" s="167" t="str">
        <f>_xll.qlFuturesConvAdjustmentQuote($H22,IborIndex,$D22,$F22,Volatility,MeanReversion,Permanent,Trigger,ObjectOverwrite)</f>
        <v>GBPFUT3MH8ConvAdj_LCHQuote#0003</v>
      </c>
      <c r="J22" s="223" t="str">
        <f>_xll.ohRangeRetrieveError(I22)</f>
        <v/>
      </c>
      <c r="K22" s="196"/>
      <c r="M22" s="255"/>
      <c r="N22" s="97">
        <v>18</v>
      </c>
      <c r="O22" s="97" t="b">
        <v>1</v>
      </c>
      <c r="P22" s="98" t="str">
        <v>H8</v>
      </c>
      <c r="Q22" s="99">
        <v>43180</v>
      </c>
      <c r="R22" s="98" t="str">
        <v>FSSH8</v>
      </c>
      <c r="S22" s="362">
        <v>43180</v>
      </c>
      <c r="T22" s="356">
        <v>98.52</v>
      </c>
      <c r="U22" s="356">
        <v>98.54</v>
      </c>
      <c r="V22" s="356">
        <v>98.53</v>
      </c>
      <c r="W22" s="356">
        <v>98.5</v>
      </c>
      <c r="X22" s="213">
        <f t="shared" si="2"/>
        <v>98.53</v>
      </c>
      <c r="Y22" s="213">
        <f t="shared" si="3"/>
        <v>2.0000000000010232E-2</v>
      </c>
      <c r="Z22" s="256"/>
      <c r="AA22" s="104">
        <v>98.504999999999995</v>
      </c>
      <c r="AB22" s="256"/>
      <c r="AC22" s="213">
        <v>98.53</v>
      </c>
      <c r="AD22" s="249">
        <f>_xll.qlSimpleQuoteSetValue(F22,AC22,Trigger)</f>
        <v>0</v>
      </c>
      <c r="AE22" s="196"/>
    </row>
    <row r="23" spans="1:31" x14ac:dyDescent="0.2">
      <c r="A23" s="255"/>
      <c r="B23" s="51">
        <v>19</v>
      </c>
      <c r="C23" s="90" t="b">
        <v>1</v>
      </c>
      <c r="D23" s="51" t="str">
        <v>M8</v>
      </c>
      <c r="E23" s="177" t="str">
        <f t="shared" si="0"/>
        <v>GBPFUT3MM8_LCHQuote</v>
      </c>
      <c r="F23" s="167" t="str">
        <f>_xll.qlSimpleQuote(E23,,PriceTickValue,Permanent,Trigger,ObjectOverwrite)</f>
        <v>GBPFUT3MM8_LCHQuote#0003</v>
      </c>
      <c r="G23" s="223" t="str">
        <f>_xll.ohRangeRetrieveError(F23)</f>
        <v/>
      </c>
      <c r="H23" s="177" t="str">
        <f t="shared" si="1"/>
        <v>GBPFUT3MM8ConvAdj_LCHQuote</v>
      </c>
      <c r="I23" s="167" t="str">
        <f>_xll.qlFuturesConvAdjustmentQuote($H23,IborIndex,$D23,$F23,Volatility,MeanReversion,Permanent,Trigger,ObjectOverwrite)</f>
        <v>GBPFUT3MM8ConvAdj_LCHQuote#0003</v>
      </c>
      <c r="J23" s="223" t="str">
        <f>_xll.ohRangeRetrieveError(I23)</f>
        <v/>
      </c>
      <c r="K23" s="196"/>
      <c r="M23" s="255"/>
      <c r="N23" s="97">
        <v>19</v>
      </c>
      <c r="O23" s="97" t="b">
        <v>1</v>
      </c>
      <c r="P23" s="98" t="str">
        <v>M8</v>
      </c>
      <c r="Q23" s="99">
        <v>43271</v>
      </c>
      <c r="R23" s="98" t="str">
        <v>FSSM8</v>
      </c>
      <c r="S23" s="362">
        <v>43271</v>
      </c>
      <c r="T23" s="356">
        <v>98.44</v>
      </c>
      <c r="U23" s="356">
        <v>98.45</v>
      </c>
      <c r="V23" s="356">
        <v>98.44</v>
      </c>
      <c r="W23" s="356">
        <v>98.41</v>
      </c>
      <c r="X23" s="213">
        <f t="shared" si="2"/>
        <v>98.444999999999993</v>
      </c>
      <c r="Y23" s="213">
        <f t="shared" si="3"/>
        <v>9.9999999999909051E-3</v>
      </c>
      <c r="Z23" s="256"/>
      <c r="AA23" s="104">
        <v>98.414999999999992</v>
      </c>
      <c r="AB23" s="256"/>
      <c r="AC23" s="213">
        <v>98.444999999999993</v>
      </c>
      <c r="AD23" s="249">
        <f>_xll.qlSimpleQuoteSetValue(F23,AC23,Trigger)</f>
        <v>0</v>
      </c>
      <c r="AE23" s="196"/>
    </row>
    <row r="24" spans="1:31" x14ac:dyDescent="0.2">
      <c r="A24" s="255"/>
      <c r="B24" s="51">
        <v>20</v>
      </c>
      <c r="C24" s="90" t="b">
        <v>1</v>
      </c>
      <c r="D24" s="51" t="str">
        <v>U8</v>
      </c>
      <c r="E24" s="177" t="str">
        <f t="shared" si="0"/>
        <v>GBPFUT3MU8_LCHQuote</v>
      </c>
      <c r="F24" s="167" t="str">
        <f>_xll.qlSimpleQuote(E24,,PriceTickValue,Permanent,Trigger,ObjectOverwrite)</f>
        <v>GBPFUT3MU8_LCHQuote#0003</v>
      </c>
      <c r="G24" s="223" t="str">
        <f>_xll.ohRangeRetrieveError(F24)</f>
        <v/>
      </c>
      <c r="H24" s="177" t="str">
        <f t="shared" si="1"/>
        <v>GBPFUT3MU8ConvAdj_LCHQuote</v>
      </c>
      <c r="I24" s="167" t="str">
        <f>_xll.qlFuturesConvAdjustmentQuote($H24,IborIndex,$D24,$F24,Volatility,MeanReversion,Permanent,Trigger,ObjectOverwrite)</f>
        <v>GBPFUT3MU8ConvAdj_LCHQuote#0003</v>
      </c>
      <c r="J24" s="223" t="str">
        <f>_xll.ohRangeRetrieveError(I24)</f>
        <v/>
      </c>
      <c r="K24" s="196"/>
      <c r="M24" s="255"/>
      <c r="N24" s="97">
        <v>20</v>
      </c>
      <c r="O24" s="97" t="b">
        <v>1</v>
      </c>
      <c r="P24" s="98" t="str">
        <v>U8</v>
      </c>
      <c r="Q24" s="99">
        <v>43362</v>
      </c>
      <c r="R24" s="98" t="str">
        <v>FSSU8</v>
      </c>
      <c r="S24" s="362">
        <v>43362</v>
      </c>
      <c r="T24" s="356">
        <v>98.35</v>
      </c>
      <c r="U24" s="356">
        <v>98.37</v>
      </c>
      <c r="V24" s="356">
        <v>98.36</v>
      </c>
      <c r="W24" s="356">
        <v>98.32</v>
      </c>
      <c r="X24" s="213">
        <f t="shared" si="2"/>
        <v>98.36</v>
      </c>
      <c r="Y24" s="213">
        <f t="shared" si="3"/>
        <v>2.0000000000010232E-2</v>
      </c>
      <c r="Z24" s="256"/>
      <c r="AA24" s="104">
        <v>98.324999999999989</v>
      </c>
      <c r="AB24" s="256"/>
      <c r="AC24" s="213">
        <v>98.36</v>
      </c>
      <c r="AD24" s="249">
        <f>_xll.qlSimpleQuoteSetValue(F24,AC24,Trigger)</f>
        <v>5.0000000000096634E-3</v>
      </c>
      <c r="AE24" s="196"/>
    </row>
    <row r="25" spans="1:31" x14ac:dyDescent="0.2">
      <c r="A25" s="255"/>
      <c r="B25" s="51">
        <v>21</v>
      </c>
      <c r="C25" s="90" t="b">
        <v>1</v>
      </c>
      <c r="D25" s="51" t="str">
        <v>Z8</v>
      </c>
      <c r="E25" s="177" t="str">
        <f t="shared" si="0"/>
        <v>GBPFUT3MZ8_LCHQuote</v>
      </c>
      <c r="F25" s="167" t="str">
        <f>_xll.qlSimpleQuote(E25,,PriceTickValue,Permanent,Trigger,ObjectOverwrite)</f>
        <v>GBPFUT3MZ8_LCHQuote#0003</v>
      </c>
      <c r="G25" s="223" t="str">
        <f>_xll.ohRangeRetrieveError(F25)</f>
        <v/>
      </c>
      <c r="H25" s="177" t="str">
        <f t="shared" si="1"/>
        <v>GBPFUT3MZ8ConvAdj_LCHQuote</v>
      </c>
      <c r="I25" s="167" t="str">
        <f>_xll.qlFuturesConvAdjustmentQuote($H25,IborIndex,$D25,$F25,Volatility,MeanReversion,Permanent,Trigger,ObjectOverwrite)</f>
        <v>GBPFUT3MZ8ConvAdj_LCHQuote#0003</v>
      </c>
      <c r="J25" s="223" t="str">
        <f>_xll.ohRangeRetrieveError(I25)</f>
        <v/>
      </c>
      <c r="K25" s="196"/>
      <c r="M25" s="255"/>
      <c r="N25" s="97">
        <v>21</v>
      </c>
      <c r="O25" s="97" t="b">
        <v>1</v>
      </c>
      <c r="P25" s="98" t="str">
        <v>Z8</v>
      </c>
      <c r="Q25" s="99">
        <v>43453</v>
      </c>
      <c r="R25" s="98" t="str">
        <v>FSSZ8</v>
      </c>
      <c r="S25" s="362">
        <v>43453</v>
      </c>
      <c r="T25" s="356">
        <v>98.27</v>
      </c>
      <c r="U25" s="356">
        <v>98.28</v>
      </c>
      <c r="V25" s="356">
        <v>98.28</v>
      </c>
      <c r="W25" s="356">
        <v>98.24</v>
      </c>
      <c r="X25" s="213">
        <f t="shared" si="2"/>
        <v>98.275000000000006</v>
      </c>
      <c r="Y25" s="213">
        <f t="shared" si="3"/>
        <v>1.0000000000019327E-2</v>
      </c>
      <c r="Z25" s="256"/>
      <c r="AA25" s="104">
        <v>98.245000000000005</v>
      </c>
      <c r="AB25" s="256"/>
      <c r="AC25" s="213">
        <v>98.275000000000006</v>
      </c>
      <c r="AD25" s="249">
        <f>_xll.qlSimpleQuoteSetValue(F25,AC25,Trigger)</f>
        <v>0</v>
      </c>
      <c r="AE25" s="196"/>
    </row>
    <row r="26" spans="1:31" x14ac:dyDescent="0.2">
      <c r="A26" s="255"/>
      <c r="B26" s="51">
        <v>22</v>
      </c>
      <c r="C26" s="90" t="b">
        <v>1</v>
      </c>
      <c r="D26" s="51" t="str">
        <v>H9</v>
      </c>
      <c r="E26" s="177" t="str">
        <f t="shared" si="0"/>
        <v>GBPFUT3MH9_LCHQuote</v>
      </c>
      <c r="F26" s="167" t="str">
        <f>_xll.qlSimpleQuote(E26,,PriceTickValue,Permanent,Trigger,ObjectOverwrite)</f>
        <v>GBPFUT3MH9_LCHQuote#0003</v>
      </c>
      <c r="G26" s="223" t="str">
        <f>_xll.ohRangeRetrieveError(F26)</f>
        <v/>
      </c>
      <c r="H26" s="177" t="str">
        <f t="shared" si="1"/>
        <v>GBPFUT3MH9ConvAdj_LCHQuote</v>
      </c>
      <c r="I26" s="167" t="str">
        <f>_xll.qlFuturesConvAdjustmentQuote($H26,IborIndex,$D26,$F26,Volatility,MeanReversion,Permanent,Trigger,ObjectOverwrite)</f>
        <v>GBPFUT3MH9ConvAdj_LCHQuote#0003</v>
      </c>
      <c r="J26" s="223" t="str">
        <f>_xll.ohRangeRetrieveError(I26)</f>
        <v/>
      </c>
      <c r="K26" s="196"/>
      <c r="M26" s="255"/>
      <c r="N26" s="97">
        <v>22</v>
      </c>
      <c r="O26" s="97" t="b">
        <v>1</v>
      </c>
      <c r="P26" s="98" t="str">
        <v>H9</v>
      </c>
      <c r="Q26" s="99">
        <v>43544</v>
      </c>
      <c r="R26" s="98" t="str">
        <v>FSSH9</v>
      </c>
      <c r="S26" s="362">
        <v>43544</v>
      </c>
      <c r="T26" s="356">
        <v>98.2</v>
      </c>
      <c r="U26" s="356">
        <v>98.21</v>
      </c>
      <c r="V26" s="356">
        <v>98.2</v>
      </c>
      <c r="W26" s="356">
        <v>98.17</v>
      </c>
      <c r="X26" s="213">
        <f t="shared" si="2"/>
        <v>98.204999999999998</v>
      </c>
      <c r="Y26" s="213">
        <f t="shared" si="3"/>
        <v>9.9999999999909051E-3</v>
      </c>
      <c r="Z26" s="256"/>
      <c r="AA26" s="104">
        <v>98.175000000000011</v>
      </c>
      <c r="AB26" s="256"/>
      <c r="AC26" s="213">
        <v>98.204999999999998</v>
      </c>
      <c r="AD26" s="249">
        <f>_xll.qlSimpleQuoteSetValue(F26,AC26,Trigger)</f>
        <v>0</v>
      </c>
      <c r="AE26" s="196"/>
    </row>
    <row r="27" spans="1:31" x14ac:dyDescent="0.2">
      <c r="A27" s="255"/>
      <c r="B27" s="51">
        <v>23</v>
      </c>
      <c r="C27" s="90" t="b">
        <v>1</v>
      </c>
      <c r="D27" s="51" t="str">
        <v>M9</v>
      </c>
      <c r="E27" s="177" t="str">
        <f t="shared" si="0"/>
        <v>GBPFUT3MM9_LCHQuote</v>
      </c>
      <c r="F27" s="167" t="str">
        <f>_xll.qlSimpleQuote(E27,,PriceTickValue,Permanent,Trigger,ObjectOverwrite)</f>
        <v>GBPFUT3MM9_LCHQuote#0003</v>
      </c>
      <c r="G27" s="223" t="str">
        <f>_xll.ohRangeRetrieveError(F27)</f>
        <v/>
      </c>
      <c r="H27" s="177" t="str">
        <f t="shared" si="1"/>
        <v>GBPFUT3MM9ConvAdj_LCHQuote</v>
      </c>
      <c r="I27" s="167" t="str">
        <f>_xll.qlFuturesConvAdjustmentQuote($H27,IborIndex,$D27,$F27,Volatility,MeanReversion,Permanent,Trigger,ObjectOverwrite)</f>
        <v>GBPFUT3MM9ConvAdj_LCHQuote#0003</v>
      </c>
      <c r="J27" s="223" t="str">
        <f>_xll.ohRangeRetrieveError(I27)</f>
        <v/>
      </c>
      <c r="K27" s="196"/>
      <c r="M27" s="255"/>
      <c r="N27" s="97">
        <v>23</v>
      </c>
      <c r="O27" s="97" t="b">
        <v>1</v>
      </c>
      <c r="P27" s="98" t="str">
        <v>M9</v>
      </c>
      <c r="Q27" s="99">
        <v>43635</v>
      </c>
      <c r="R27" s="98" t="str">
        <v>FSSM9</v>
      </c>
      <c r="S27" s="362">
        <v>43635</v>
      </c>
      <c r="T27" s="356">
        <v>98.13</v>
      </c>
      <c r="U27" s="356">
        <v>98.14</v>
      </c>
      <c r="V27" s="356">
        <v>98.14</v>
      </c>
      <c r="W27" s="356">
        <v>98.1</v>
      </c>
      <c r="X27" s="213">
        <f t="shared" si="2"/>
        <v>98.134999999999991</v>
      </c>
      <c r="Y27" s="213">
        <f t="shared" si="3"/>
        <v>9.9999999999909051E-3</v>
      </c>
      <c r="Z27" s="256"/>
      <c r="AA27" s="104">
        <v>98.10499999999999</v>
      </c>
      <c r="AB27" s="256"/>
      <c r="AC27" s="213">
        <v>98.134999999999991</v>
      </c>
      <c r="AD27" s="249">
        <f>_xll.qlSimpleQuoteSetValue(F27,AC27,Trigger)</f>
        <v>0</v>
      </c>
      <c r="AE27" s="196"/>
    </row>
    <row r="28" spans="1:31" x14ac:dyDescent="0.2">
      <c r="A28" s="255"/>
      <c r="B28" s="51">
        <v>24</v>
      </c>
      <c r="C28" s="90" t="b">
        <v>1</v>
      </c>
      <c r="D28" s="51" t="str">
        <v>U9</v>
      </c>
      <c r="E28" s="177" t="str">
        <f t="shared" si="0"/>
        <v>GBPFUT3MU9_LCHQuote</v>
      </c>
      <c r="F28" s="167" t="str">
        <f>_xll.qlSimpleQuote(E28,,PriceTickValue,Permanent,Trigger,ObjectOverwrite)</f>
        <v>GBPFUT3MU9_LCHQuote#0003</v>
      </c>
      <c r="G28" s="223" t="str">
        <f>_xll.ohRangeRetrieveError(F28)</f>
        <v/>
      </c>
      <c r="H28" s="177" t="str">
        <f t="shared" si="1"/>
        <v>GBPFUT3MU9ConvAdj_LCHQuote</v>
      </c>
      <c r="I28" s="167" t="str">
        <f>_xll.qlFuturesConvAdjustmentQuote($H28,IborIndex,$D28,$F28,Volatility,MeanReversion,Permanent,Trigger,ObjectOverwrite)</f>
        <v>GBPFUT3MU9ConvAdj_LCHQuote#0003</v>
      </c>
      <c r="J28" s="223" t="str">
        <f>_xll.ohRangeRetrieveError(I28)</f>
        <v/>
      </c>
      <c r="K28" s="196"/>
      <c r="M28" s="255"/>
      <c r="N28" s="97">
        <v>24</v>
      </c>
      <c r="O28" s="97" t="b">
        <v>1</v>
      </c>
      <c r="P28" s="98" t="str">
        <v>U9</v>
      </c>
      <c r="Q28" s="99">
        <v>43726</v>
      </c>
      <c r="R28" s="98" t="str">
        <v>FSSU9</v>
      </c>
      <c r="S28" s="362">
        <v>43726</v>
      </c>
      <c r="T28" s="356">
        <v>98.06</v>
      </c>
      <c r="U28" s="356">
        <v>98.08</v>
      </c>
      <c r="V28" s="356">
        <v>98.08</v>
      </c>
      <c r="W28" s="356">
        <v>98.03</v>
      </c>
      <c r="X28" s="213">
        <f t="shared" si="2"/>
        <v>98.07</v>
      </c>
      <c r="Y28" s="213">
        <f t="shared" si="3"/>
        <v>1.999999999998181E-2</v>
      </c>
      <c r="Z28" s="256"/>
      <c r="AA28" s="104">
        <v>98.039999999999992</v>
      </c>
      <c r="AB28" s="256"/>
      <c r="AC28" s="213">
        <v>98.07</v>
      </c>
      <c r="AD28" s="249">
        <f>_xll.qlSimpleQuoteSetValue(F28,AC28,Trigger)</f>
        <v>0</v>
      </c>
      <c r="AE28" s="196"/>
    </row>
    <row r="29" spans="1:31" x14ac:dyDescent="0.2">
      <c r="A29" s="255"/>
      <c r="B29" s="51">
        <v>25</v>
      </c>
      <c r="C29" s="90" t="b">
        <v>1</v>
      </c>
      <c r="D29" s="51" t="str">
        <v>Z9</v>
      </c>
      <c r="E29" s="177" t="str">
        <f t="shared" si="0"/>
        <v>GBPFUT3MZ9_LCHQuote</v>
      </c>
      <c r="F29" s="167" t="str">
        <f>_xll.qlSimpleQuote(E29,,PriceTickValue,Permanent,Trigger,ObjectOverwrite)</f>
        <v>GBPFUT3MZ9_LCHQuote#0003</v>
      </c>
      <c r="G29" s="223" t="str">
        <f>_xll.ohRangeRetrieveError(F29)</f>
        <v/>
      </c>
      <c r="H29" s="177" t="str">
        <f t="shared" si="1"/>
        <v>GBPFUT3MZ9ConvAdj_LCHQuote</v>
      </c>
      <c r="I29" s="167" t="str">
        <f>_xll.qlFuturesConvAdjustmentQuote($H29,IborIndex,$D29,$F29,Volatility,MeanReversion,Permanent,Trigger,ObjectOverwrite)</f>
        <v>GBPFUT3MZ9ConvAdj_LCHQuote#0003</v>
      </c>
      <c r="J29" s="223" t="str">
        <f>_xll.ohRangeRetrieveError(I29)</f>
        <v/>
      </c>
      <c r="K29" s="196"/>
      <c r="M29" s="255"/>
      <c r="N29" s="97">
        <v>25</v>
      </c>
      <c r="O29" s="97" t="b">
        <v>1</v>
      </c>
      <c r="P29" s="98" t="str">
        <v>Z9</v>
      </c>
      <c r="Q29" s="99">
        <v>43817</v>
      </c>
      <c r="R29" s="98" t="str">
        <v>FSSZ9</v>
      </c>
      <c r="S29" s="362">
        <v>43817</v>
      </c>
      <c r="T29" s="356">
        <v>97.99</v>
      </c>
      <c r="U29" s="356">
        <v>98.01</v>
      </c>
      <c r="V29" s="356">
        <v>97.99</v>
      </c>
      <c r="W29" s="356">
        <v>97.96</v>
      </c>
      <c r="X29" s="213">
        <f t="shared" si="2"/>
        <v>98</v>
      </c>
      <c r="Y29" s="213">
        <f t="shared" si="3"/>
        <v>2.0000000000010232E-2</v>
      </c>
      <c r="Z29" s="256"/>
      <c r="AA29" s="104">
        <v>97.974999999999994</v>
      </c>
      <c r="AB29" s="256"/>
      <c r="AC29" s="213">
        <v>98</v>
      </c>
      <c r="AD29" s="249">
        <f>_xll.qlSimpleQuoteSetValue(F29,AC29,Trigger)</f>
        <v>0</v>
      </c>
      <c r="AE29" s="196"/>
    </row>
    <row r="30" spans="1:31" x14ac:dyDescent="0.2">
      <c r="A30" s="255"/>
      <c r="B30" s="51">
        <v>26</v>
      </c>
      <c r="C30" s="90" t="b">
        <v>1</v>
      </c>
      <c r="D30" s="51" t="str">
        <v>H0</v>
      </c>
      <c r="E30" s="177" t="str">
        <f t="shared" si="0"/>
        <v>GBPFUT3MH0_LCHQuote</v>
      </c>
      <c r="F30" s="167" t="str">
        <f>_xll.qlSimpleQuote(E30,,PriceTickValue,Permanent,Trigger,ObjectOverwrite)</f>
        <v>GBPFUT3MH0_LCHQuote#0003</v>
      </c>
      <c r="G30" s="223" t="str">
        <f>_xll.ohRangeRetrieveError(F30)</f>
        <v/>
      </c>
      <c r="H30" s="177" t="str">
        <f t="shared" si="1"/>
        <v>GBPFUT3MH0ConvAdj_LCHQuote</v>
      </c>
      <c r="I30" s="167" t="str">
        <f>_xll.qlFuturesConvAdjustmentQuote($H30,IborIndex,$D30,$F30,Volatility,MeanReversion,Permanent,Trigger,ObjectOverwrite)</f>
        <v>GBPFUT3MH0ConvAdj_LCHQuote#0003</v>
      </c>
      <c r="J30" s="223" t="str">
        <f>_xll.ohRangeRetrieveError(I30)</f>
        <v/>
      </c>
      <c r="K30" s="196"/>
      <c r="M30" s="255"/>
      <c r="N30" s="97">
        <v>26</v>
      </c>
      <c r="O30" s="97" t="b">
        <v>1</v>
      </c>
      <c r="P30" s="98" t="str">
        <v>H0</v>
      </c>
      <c r="Q30" s="99">
        <v>43908</v>
      </c>
      <c r="R30" s="98" t="str">
        <v>FSSH0</v>
      </c>
      <c r="S30" s="362">
        <v>43908</v>
      </c>
      <c r="T30" s="356">
        <v>97.93</v>
      </c>
      <c r="U30" s="356">
        <v>97.96</v>
      </c>
      <c r="V30" s="356">
        <v>0</v>
      </c>
      <c r="W30" s="356">
        <v>97.9</v>
      </c>
      <c r="X30" s="213">
        <f t="shared" si="2"/>
        <v>97.944999999999993</v>
      </c>
      <c r="Y30" s="213">
        <f t="shared" si="3"/>
        <v>2.9999999999972715E-2</v>
      </c>
      <c r="Z30" s="256"/>
      <c r="AA30" s="104">
        <v>97.915000000000006</v>
      </c>
      <c r="AB30" s="256"/>
      <c r="AC30" s="213">
        <v>97.944999999999993</v>
      </c>
      <c r="AD30" s="249">
        <f>_xll.qlSimpleQuoteSetValue(F30,AC30,Trigger)</f>
        <v>0</v>
      </c>
      <c r="AE30" s="196"/>
    </row>
    <row r="31" spans="1:31" x14ac:dyDescent="0.2">
      <c r="A31" s="255"/>
      <c r="B31" s="51">
        <v>27</v>
      </c>
      <c r="C31" s="90" t="b">
        <v>1</v>
      </c>
      <c r="D31" s="51" t="str">
        <v>M0</v>
      </c>
      <c r="E31" s="177" t="str">
        <f t="shared" si="0"/>
        <v>GBPFUT3MM0_LCHQuote</v>
      </c>
      <c r="F31" s="167" t="str">
        <f>_xll.qlSimpleQuote(E31,,PriceTickValue,Permanent,Trigger,ObjectOverwrite)</f>
        <v>GBPFUT3MM0_LCHQuote#0003</v>
      </c>
      <c r="G31" s="223" t="str">
        <f>_xll.ohRangeRetrieveError(F31)</f>
        <v/>
      </c>
      <c r="H31" s="177" t="str">
        <f t="shared" si="1"/>
        <v>GBPFUT3MM0ConvAdj_LCHQuote</v>
      </c>
      <c r="I31" s="167" t="str">
        <f>_xll.qlFuturesConvAdjustmentQuote($H31,IborIndex,$D31,$F31,Volatility,MeanReversion,Permanent,Trigger,ObjectOverwrite)</f>
        <v>GBPFUT3MM0ConvAdj_LCHQuote#0003</v>
      </c>
      <c r="J31" s="223" t="str">
        <f>_xll.ohRangeRetrieveError(I31)</f>
        <v/>
      </c>
      <c r="K31" s="196"/>
      <c r="M31" s="255"/>
      <c r="N31" s="97">
        <v>27</v>
      </c>
      <c r="O31" s="97" t="b">
        <v>1</v>
      </c>
      <c r="P31" s="98" t="str">
        <v>M0</v>
      </c>
      <c r="Q31" s="99">
        <v>43999</v>
      </c>
      <c r="R31" s="98" t="str">
        <v>FSSM0</v>
      </c>
      <c r="S31" s="362">
        <v>43999</v>
      </c>
      <c r="T31" s="356">
        <v>97.86</v>
      </c>
      <c r="U31" s="356">
        <v>97.9</v>
      </c>
      <c r="V31" s="356">
        <v>0</v>
      </c>
      <c r="W31" s="356">
        <v>97.84</v>
      </c>
      <c r="X31" s="213">
        <f t="shared" si="2"/>
        <v>97.88</v>
      </c>
      <c r="Y31" s="213">
        <f t="shared" si="3"/>
        <v>3.9999999999992042E-2</v>
      </c>
      <c r="Z31" s="256"/>
      <c r="AA31" s="104">
        <v>97.85499999999999</v>
      </c>
      <c r="AB31" s="256"/>
      <c r="AC31" s="213">
        <v>97.88</v>
      </c>
      <c r="AD31" s="249">
        <f>_xll.qlSimpleQuoteSetValue(F31,AC31,Trigger)</f>
        <v>0</v>
      </c>
      <c r="AE31" s="196"/>
    </row>
    <row r="32" spans="1:31" x14ac:dyDescent="0.2">
      <c r="A32" s="255"/>
      <c r="B32" s="51">
        <v>28</v>
      </c>
      <c r="C32" s="90" t="b">
        <v>1</v>
      </c>
      <c r="D32" s="51" t="str">
        <v>U0</v>
      </c>
      <c r="E32" s="177" t="str">
        <f t="shared" si="0"/>
        <v>GBPFUT3MU0_LCHQuote</v>
      </c>
      <c r="F32" s="167" t="str">
        <f>_xll.qlSimpleQuote(E32,,PriceTickValue,Permanent,Trigger,ObjectOverwrite)</f>
        <v>GBPFUT3MU0_LCHQuote#0003</v>
      </c>
      <c r="G32" s="223" t="str">
        <f>_xll.ohRangeRetrieveError(F32)</f>
        <v/>
      </c>
      <c r="H32" s="177" t="str">
        <f t="shared" si="1"/>
        <v>GBPFUT3MU0ConvAdj_LCHQuote</v>
      </c>
      <c r="I32" s="167" t="str">
        <f>_xll.qlFuturesConvAdjustmentQuote($H32,IborIndex,$D32,$F32,Volatility,MeanReversion,Permanent,Trigger,ObjectOverwrite)</f>
        <v>GBPFUT3MU0ConvAdj_LCHQuote#0003</v>
      </c>
      <c r="J32" s="223" t="str">
        <f>_xll.ohRangeRetrieveError(I32)</f>
        <v/>
      </c>
      <c r="K32" s="196"/>
      <c r="M32" s="255"/>
      <c r="N32" s="97">
        <v>28</v>
      </c>
      <c r="O32" s="97" t="b">
        <v>1</v>
      </c>
      <c r="P32" s="98" t="str">
        <v>U0</v>
      </c>
      <c r="Q32" s="99">
        <v>44090</v>
      </c>
      <c r="R32" s="98" t="str">
        <v>FSSU0</v>
      </c>
      <c r="S32" s="362">
        <v>44090</v>
      </c>
      <c r="T32" s="356">
        <v>97.82</v>
      </c>
      <c r="U32" s="356">
        <v>97.86</v>
      </c>
      <c r="V32" s="356">
        <v>0</v>
      </c>
      <c r="W32" s="356">
        <v>97.79</v>
      </c>
      <c r="X32" s="213">
        <f t="shared" si="2"/>
        <v>97.84</v>
      </c>
      <c r="Y32" s="213">
        <f t="shared" si="3"/>
        <v>4.0000000000020464E-2</v>
      </c>
      <c r="Z32" s="256"/>
      <c r="AA32" s="104">
        <v>97.81</v>
      </c>
      <c r="AB32" s="256"/>
      <c r="AC32" s="213">
        <v>97.84</v>
      </c>
      <c r="AD32" s="249">
        <f>_xll.qlSimpleQuoteSetValue(F32,AC32,Trigger)</f>
        <v>0</v>
      </c>
      <c r="AE32" s="196"/>
    </row>
    <row r="33" spans="1:31" x14ac:dyDescent="0.2">
      <c r="A33" s="255"/>
      <c r="B33" s="51">
        <v>29</v>
      </c>
      <c r="C33" s="90" t="b">
        <v>1</v>
      </c>
      <c r="D33" s="51" t="str">
        <v>Z0</v>
      </c>
      <c r="E33" s="177" t="str">
        <f t="shared" si="0"/>
        <v>GBPFUT3MZ0_LCHQuote</v>
      </c>
      <c r="F33" s="167" t="str">
        <f>_xll.qlSimpleQuote(E33,,PriceTickValue,Permanent,Trigger,ObjectOverwrite)</f>
        <v>GBPFUT3MZ0_LCHQuote#0003</v>
      </c>
      <c r="G33" s="223" t="str">
        <f>_xll.ohRangeRetrieveError(F33)</f>
        <v/>
      </c>
      <c r="H33" s="177" t="str">
        <f t="shared" si="1"/>
        <v>GBPFUT3MZ0ConvAdj_LCHQuote</v>
      </c>
      <c r="I33" s="167" t="str">
        <f>_xll.qlFuturesConvAdjustmentQuote($H33,IborIndex,$D33,$F33,Volatility,MeanReversion,Permanent,Trigger,ObjectOverwrite)</f>
        <v>GBPFUT3MZ0ConvAdj_LCHQuote#0003</v>
      </c>
      <c r="J33" s="223" t="str">
        <f>_xll.ohRangeRetrieveError(I33)</f>
        <v/>
      </c>
      <c r="K33" s="196"/>
      <c r="M33" s="255"/>
      <c r="N33" s="97">
        <v>29</v>
      </c>
      <c r="O33" s="97" t="b">
        <v>1</v>
      </c>
      <c r="P33" s="98" t="str">
        <v>Z0</v>
      </c>
      <c r="Q33" s="99">
        <v>44181</v>
      </c>
      <c r="R33" s="98" t="str">
        <v>FSSZ0</v>
      </c>
      <c r="S33" s="362">
        <v>44181</v>
      </c>
      <c r="T33" s="356">
        <v>97.76</v>
      </c>
      <c r="U33" s="356">
        <v>97.82</v>
      </c>
      <c r="V33" s="356">
        <v>0</v>
      </c>
      <c r="W33" s="356">
        <v>97.74</v>
      </c>
      <c r="X33" s="213">
        <f t="shared" si="2"/>
        <v>97.789999999999992</v>
      </c>
      <c r="Y33" s="213">
        <f t="shared" si="3"/>
        <v>5.9999999999973852E-2</v>
      </c>
      <c r="Z33" s="256"/>
      <c r="AA33" s="104">
        <v>97.76</v>
      </c>
      <c r="AB33" s="256"/>
      <c r="AC33" s="213">
        <v>97.789999999999992</v>
      </c>
      <c r="AD33" s="249">
        <f>_xll.qlSimpleQuoteSetValue(F33,AC33,Trigger)</f>
        <v>0</v>
      </c>
      <c r="AE33" s="196"/>
    </row>
    <row r="34" spans="1:31" x14ac:dyDescent="0.2">
      <c r="A34" s="255"/>
      <c r="B34" s="51">
        <v>30</v>
      </c>
      <c r="C34" s="90" t="b">
        <v>1</v>
      </c>
      <c r="D34" s="51" t="str">
        <v>H1</v>
      </c>
      <c r="E34" s="177" t="str">
        <f t="shared" si="0"/>
        <v>GBPFUT3MH1_LCHQuote</v>
      </c>
      <c r="F34" s="167" t="str">
        <f>_xll.qlSimpleQuote(E34,,PriceTickValue,Permanent,Trigger,ObjectOverwrite)</f>
        <v>GBPFUT3MH1_LCHQuote#0003</v>
      </c>
      <c r="G34" s="223" t="str">
        <f>_xll.ohRangeRetrieveError(F34)</f>
        <v/>
      </c>
      <c r="H34" s="177" t="str">
        <f t="shared" si="1"/>
        <v>GBPFUT3MH1ConvAdj_LCHQuote</v>
      </c>
      <c r="I34" s="167" t="str">
        <f>_xll.qlFuturesConvAdjustmentQuote($H34,IborIndex,$D34,$F34,Volatility,MeanReversion,Permanent,Trigger,ObjectOverwrite)</f>
        <v>GBPFUT3MH1ConvAdj_LCHQuote#0003</v>
      </c>
      <c r="J34" s="223" t="str">
        <f>_xll.ohRangeRetrieveError(I34)</f>
        <v/>
      </c>
      <c r="K34" s="196"/>
      <c r="M34" s="255"/>
      <c r="N34" s="97">
        <v>30</v>
      </c>
      <c r="O34" s="97" t="b">
        <v>1</v>
      </c>
      <c r="P34" s="98" t="str">
        <v>H1</v>
      </c>
      <c r="Q34" s="99">
        <v>44272</v>
      </c>
      <c r="R34" s="98" t="str">
        <v>FSSH1</v>
      </c>
      <c r="S34" s="362">
        <v>44272</v>
      </c>
      <c r="T34" s="356">
        <v>97.7</v>
      </c>
      <c r="U34" s="356">
        <v>97.77</v>
      </c>
      <c r="V34" s="356">
        <v>0</v>
      </c>
      <c r="W34" s="356">
        <v>97.69</v>
      </c>
      <c r="X34" s="213">
        <f t="shared" si="2"/>
        <v>97.734999999999999</v>
      </c>
      <c r="Y34" s="213">
        <f t="shared" si="3"/>
        <v>6.9999999999993179E-2</v>
      </c>
      <c r="Z34" s="256"/>
      <c r="AA34" s="104">
        <v>97.704999999999998</v>
      </c>
      <c r="AB34" s="256"/>
      <c r="AC34" s="213">
        <v>97.734999999999999</v>
      </c>
      <c r="AD34" s="249">
        <f>_xll.qlSimpleQuoteSetValue(F34,AC34,Trigger)</f>
        <v>0</v>
      </c>
      <c r="AE34" s="196"/>
    </row>
    <row r="35" spans="1:31" x14ac:dyDescent="0.2">
      <c r="A35" s="255"/>
      <c r="B35" s="51">
        <v>31</v>
      </c>
      <c r="C35" s="90" t="b">
        <v>1</v>
      </c>
      <c r="D35" s="51" t="str">
        <v>M1</v>
      </c>
      <c r="E35" s="177" t="str">
        <f t="shared" si="0"/>
        <v>GBPFUT3MM1_LCHQuote</v>
      </c>
      <c r="F35" s="167" t="str">
        <f>_xll.qlSimpleQuote(E35,,PriceTickValue,Permanent,Trigger,ObjectOverwrite)</f>
        <v>GBPFUT3MM1_LCHQuote#0003</v>
      </c>
      <c r="G35" s="223" t="str">
        <f>_xll.ohRangeRetrieveError(F35)</f>
        <v/>
      </c>
      <c r="H35" s="177" t="str">
        <f t="shared" si="1"/>
        <v>GBPFUT3MM1ConvAdj_LCHQuote</v>
      </c>
      <c r="I35" s="167" t="str">
        <f>_xll.qlFuturesConvAdjustmentQuote($H35,IborIndex,$D35,$F35,Volatility,MeanReversion,Permanent,Trigger,ObjectOverwrite)</f>
        <v>GBPFUT3MM1ConvAdj_LCHQuote#0003</v>
      </c>
      <c r="J35" s="223" t="str">
        <f>_xll.ohRangeRetrieveError(I35)</f>
        <v/>
      </c>
      <c r="K35" s="196"/>
      <c r="M35" s="255"/>
      <c r="N35" s="97">
        <v>31</v>
      </c>
      <c r="O35" s="97" t="b">
        <v>1</v>
      </c>
      <c r="P35" s="98" t="str">
        <v>M1</v>
      </c>
      <c r="Q35" s="99">
        <v>44363</v>
      </c>
      <c r="R35" s="98" t="str">
        <v>FSSM1</v>
      </c>
      <c r="S35" s="362">
        <v>44363</v>
      </c>
      <c r="T35" s="356">
        <v>97.64</v>
      </c>
      <c r="U35" s="356">
        <v>97.73</v>
      </c>
      <c r="V35" s="356">
        <v>0</v>
      </c>
      <c r="W35" s="356">
        <v>97.64</v>
      </c>
      <c r="X35" s="213">
        <f t="shared" si="2"/>
        <v>97.685000000000002</v>
      </c>
      <c r="Y35" s="213">
        <f t="shared" si="3"/>
        <v>9.0000000000003411E-2</v>
      </c>
      <c r="Z35" s="256"/>
      <c r="AA35" s="104">
        <v>97.655000000000001</v>
      </c>
      <c r="AB35" s="256"/>
      <c r="AC35" s="213">
        <v>97.685000000000002</v>
      </c>
      <c r="AD35" s="249">
        <f>_xll.qlSimpleQuoteSetValue(F35,AC35,Trigger)</f>
        <v>0</v>
      </c>
      <c r="AE35" s="196"/>
    </row>
    <row r="36" spans="1:31" x14ac:dyDescent="0.2">
      <c r="A36" s="255"/>
      <c r="B36" s="51">
        <v>32</v>
      </c>
      <c r="C36" s="90" t="b">
        <v>1</v>
      </c>
      <c r="D36" s="51" t="str">
        <v>U1</v>
      </c>
      <c r="E36" s="177" t="str">
        <f t="shared" si="0"/>
        <v>GBPFUT3MU1_LCHQuote</v>
      </c>
      <c r="F36" s="167" t="str">
        <f>_xll.qlSimpleQuote(E36,,PriceTickValue,Permanent,Trigger,ObjectOverwrite)</f>
        <v>GBPFUT3MU1_LCHQuote#0003</v>
      </c>
      <c r="G36" s="223" t="str">
        <f>_xll.ohRangeRetrieveError(F36)</f>
        <v/>
      </c>
      <c r="H36" s="177" t="str">
        <f t="shared" si="1"/>
        <v>GBPFUT3MU1ConvAdj_LCHQuote</v>
      </c>
      <c r="I36" s="167" t="str">
        <f>_xll.qlFuturesConvAdjustmentQuote($H36,IborIndex,$D36,$F36,Volatility,MeanReversion,Permanent,Trigger,ObjectOverwrite)</f>
        <v>GBPFUT3MU1ConvAdj_LCHQuote#0003</v>
      </c>
      <c r="J36" s="223" t="str">
        <f>_xll.ohRangeRetrieveError(I36)</f>
        <v/>
      </c>
      <c r="K36" s="196"/>
      <c r="M36" s="255"/>
      <c r="N36" s="97">
        <v>32</v>
      </c>
      <c r="O36" s="97" t="b">
        <v>1</v>
      </c>
      <c r="P36" s="98" t="str">
        <v>U1</v>
      </c>
      <c r="Q36" s="99">
        <v>44454</v>
      </c>
      <c r="R36" s="98" t="str">
        <v>FSSU1</v>
      </c>
      <c r="S36" s="362">
        <v>44454</v>
      </c>
      <c r="T36" s="356">
        <v>97.58</v>
      </c>
      <c r="U36" s="356">
        <v>97.69</v>
      </c>
      <c r="V36" s="356">
        <v>0</v>
      </c>
      <c r="W36" s="356">
        <v>97.59</v>
      </c>
      <c r="X36" s="213">
        <f t="shared" si="2"/>
        <v>97.634999999999991</v>
      </c>
      <c r="Y36" s="213">
        <f t="shared" si="3"/>
        <v>0.10999999999998522</v>
      </c>
      <c r="Z36" s="256"/>
      <c r="AA36" s="104">
        <v>97.6</v>
      </c>
      <c r="AB36" s="256"/>
      <c r="AC36" s="213">
        <v>97.634999999999991</v>
      </c>
      <c r="AD36" s="249">
        <f>_xll.qlSimpleQuoteSetValue(F36,AC36,Trigger)</f>
        <v>0</v>
      </c>
      <c r="AE36" s="196"/>
    </row>
    <row r="37" spans="1:31" x14ac:dyDescent="0.2">
      <c r="A37" s="255"/>
      <c r="B37" s="51">
        <v>33</v>
      </c>
      <c r="C37" s="90" t="b">
        <v>1</v>
      </c>
      <c r="D37" s="51" t="str">
        <v>Z1</v>
      </c>
      <c r="E37" s="177" t="str">
        <f t="shared" ref="E37:E46" si="4">Currency&amp;$D$3&amp;$E$3&amp;$D37&amp;QuoteSuffix</f>
        <v>GBPFUT3MZ1_LCHQuote</v>
      </c>
      <c r="F37" s="167" t="str">
        <f>_xll.qlSimpleQuote(E37,,PriceTickValue,Permanent,Trigger,ObjectOverwrite)</f>
        <v>GBPFUT3MZ1_LCHQuote#0003</v>
      </c>
      <c r="G37" s="223" t="str">
        <f>_xll.ohRangeRetrieveError(F37)</f>
        <v/>
      </c>
      <c r="H37" s="177" t="str">
        <f t="shared" si="1"/>
        <v>GBPFUT3MZ1ConvAdj_LCHQuote</v>
      </c>
      <c r="I37" s="167" t="str">
        <f>_xll.qlFuturesConvAdjustmentQuote($H37,IborIndex,$D37,$F37,Volatility,MeanReversion,Permanent,Trigger,ObjectOverwrite)</f>
        <v>GBPFUT3MZ1ConvAdj_LCHQuote#0003</v>
      </c>
      <c r="J37" s="223" t="str">
        <f>_xll.ohRangeRetrieveError(I37)</f>
        <v/>
      </c>
      <c r="K37" s="196"/>
      <c r="M37" s="255"/>
      <c r="N37" s="97">
        <v>33</v>
      </c>
      <c r="O37" s="97" t="b">
        <v>1</v>
      </c>
      <c r="P37" s="98" t="str">
        <v>Z1</v>
      </c>
      <c r="Q37" s="99">
        <v>44545</v>
      </c>
      <c r="R37" s="98" t="str">
        <v>FSSZ1</v>
      </c>
      <c r="S37" s="362" t="s">
        <v>162</v>
      </c>
      <c r="T37" s="356" t="s">
        <v>162</v>
      </c>
      <c r="U37" s="356" t="s">
        <v>162</v>
      </c>
      <c r="V37" s="356" t="s">
        <v>162</v>
      </c>
      <c r="W37" s="356" t="s">
        <v>162</v>
      </c>
      <c r="X37" s="213" t="e">
        <f t="shared" si="2"/>
        <v>#NUM!</v>
      </c>
      <c r="Y37" s="213" t="e">
        <f t="shared" si="3"/>
        <v>#NUM!</v>
      </c>
      <c r="Z37" s="256"/>
      <c r="AA37" s="104" t="e">
        <v>#NUM!</v>
      </c>
      <c r="AB37" s="256"/>
      <c r="AC37" s="213" t="e">
        <v>#NUM!</v>
      </c>
      <c r="AD37" s="249">
        <f>_xll.qlSimpleQuoteSetValue(F37,AC37,Trigger)</f>
        <v>0</v>
      </c>
      <c r="AE37" s="196"/>
    </row>
    <row r="38" spans="1:31" x14ac:dyDescent="0.2">
      <c r="A38" s="255"/>
      <c r="B38" s="51">
        <v>34</v>
      </c>
      <c r="C38" s="90" t="b">
        <v>1</v>
      </c>
      <c r="D38" s="51" t="str">
        <v>H2</v>
      </c>
      <c r="E38" s="177" t="str">
        <f t="shared" si="4"/>
        <v>GBPFUT3MH2_LCHQuote</v>
      </c>
      <c r="F38" s="167" t="str">
        <f>_xll.qlSimpleQuote(E38,,PriceTickValue,Permanent,Trigger,ObjectOverwrite)</f>
        <v>GBPFUT3MH2_LCHQuote#0003</v>
      </c>
      <c r="G38" s="223" t="str">
        <f>_xll.ohRangeRetrieveError(F38)</f>
        <v/>
      </c>
      <c r="H38" s="177" t="str">
        <f t="shared" si="1"/>
        <v>GBPFUT3MH2ConvAdj_LCHQuote</v>
      </c>
      <c r="I38" s="167" t="str">
        <f>_xll.qlFuturesConvAdjustmentQuote($H38,IborIndex,$D38,$F38,Volatility,MeanReversion,Permanent,Trigger,ObjectOverwrite)</f>
        <v>GBPFUT3MH2ConvAdj_LCHQuote#0003</v>
      </c>
      <c r="J38" s="223" t="str">
        <f>_xll.ohRangeRetrieveError(I38)</f>
        <v/>
      </c>
      <c r="K38" s="196"/>
      <c r="M38" s="255"/>
      <c r="N38" s="97">
        <v>34</v>
      </c>
      <c r="O38" s="97" t="b">
        <v>1</v>
      </c>
      <c r="P38" s="98" t="str">
        <v>H2</v>
      </c>
      <c r="Q38" s="99">
        <v>44636</v>
      </c>
      <c r="R38" s="98" t="str">
        <v>FSSH2</v>
      </c>
      <c r="S38" s="362" t="s">
        <v>162</v>
      </c>
      <c r="T38" s="356" t="s">
        <v>162</v>
      </c>
      <c r="U38" s="356" t="s">
        <v>162</v>
      </c>
      <c r="V38" s="356" t="s">
        <v>162</v>
      </c>
      <c r="W38" s="356" t="s">
        <v>162</v>
      </c>
      <c r="X38" s="213" t="e">
        <f t="shared" si="2"/>
        <v>#NUM!</v>
      </c>
      <c r="Y38" s="213" t="e">
        <f t="shared" si="3"/>
        <v>#NUM!</v>
      </c>
      <c r="Z38" s="256"/>
      <c r="AA38" s="104" t="e">
        <v>#NUM!</v>
      </c>
      <c r="AB38" s="256"/>
      <c r="AC38" s="213" t="e">
        <v>#NUM!</v>
      </c>
      <c r="AD38" s="249">
        <f>_xll.qlSimpleQuoteSetValue(F38,AC38,Trigger)</f>
        <v>0</v>
      </c>
      <c r="AE38" s="196"/>
    </row>
    <row r="39" spans="1:31" x14ac:dyDescent="0.2">
      <c r="A39" s="255"/>
      <c r="B39" s="51">
        <v>35</v>
      </c>
      <c r="C39" s="90" t="b">
        <v>1</v>
      </c>
      <c r="D39" s="51" t="str">
        <v>M2</v>
      </c>
      <c r="E39" s="177" t="str">
        <f t="shared" si="4"/>
        <v>GBPFUT3MM2_LCHQuote</v>
      </c>
      <c r="F39" s="167" t="str">
        <f>_xll.qlSimpleQuote(E39,,PriceTickValue,Permanent,Trigger,ObjectOverwrite)</f>
        <v>GBPFUT3MM2_LCHQuote#0003</v>
      </c>
      <c r="G39" s="223" t="str">
        <f>_xll.ohRangeRetrieveError(F39)</f>
        <v/>
      </c>
      <c r="H39" s="177" t="str">
        <f t="shared" si="1"/>
        <v>GBPFUT3MM2ConvAdj_LCHQuote</v>
      </c>
      <c r="I39" s="167" t="str">
        <f>_xll.qlFuturesConvAdjustmentQuote($H39,IborIndex,$D39,$F39,Volatility,MeanReversion,Permanent,Trigger,ObjectOverwrite)</f>
        <v>GBPFUT3MM2ConvAdj_LCHQuote#0003</v>
      </c>
      <c r="J39" s="223" t="str">
        <f>_xll.ohRangeRetrieveError(I39)</f>
        <v/>
      </c>
      <c r="K39" s="196"/>
      <c r="M39" s="255"/>
      <c r="N39" s="97">
        <v>35</v>
      </c>
      <c r="O39" s="97" t="b">
        <v>1</v>
      </c>
      <c r="P39" s="98" t="str">
        <v>M2</v>
      </c>
      <c r="Q39" s="99">
        <v>44727</v>
      </c>
      <c r="R39" s="98" t="str">
        <v>FSSM2</v>
      </c>
      <c r="S39" s="362" t="s">
        <v>162</v>
      </c>
      <c r="T39" s="356" t="s">
        <v>162</v>
      </c>
      <c r="U39" s="356" t="s">
        <v>162</v>
      </c>
      <c r="V39" s="356" t="s">
        <v>162</v>
      </c>
      <c r="W39" s="356" t="s">
        <v>162</v>
      </c>
      <c r="X39" s="213" t="e">
        <f t="shared" si="2"/>
        <v>#NUM!</v>
      </c>
      <c r="Y39" s="213" t="e">
        <f t="shared" si="3"/>
        <v>#NUM!</v>
      </c>
      <c r="Z39" s="256"/>
      <c r="AA39" s="104" t="e">
        <v>#NUM!</v>
      </c>
      <c r="AB39" s="256"/>
      <c r="AC39" s="213" t="e">
        <v>#NUM!</v>
      </c>
      <c r="AD39" s="249">
        <f>_xll.qlSimpleQuoteSetValue(F39,AC39,Trigger)</f>
        <v>0</v>
      </c>
      <c r="AE39" s="196"/>
    </row>
    <row r="40" spans="1:31" x14ac:dyDescent="0.2">
      <c r="A40" s="255"/>
      <c r="B40" s="51">
        <v>36</v>
      </c>
      <c r="C40" s="90" t="b">
        <v>1</v>
      </c>
      <c r="D40" s="51" t="str">
        <v>U2</v>
      </c>
      <c r="E40" s="177" t="str">
        <f t="shared" si="4"/>
        <v>GBPFUT3MU2_LCHQuote</v>
      </c>
      <c r="F40" s="167" t="str">
        <f>_xll.qlSimpleQuote(E40,,PriceTickValue,Permanent,Trigger,ObjectOverwrite)</f>
        <v>GBPFUT3MU2_LCHQuote#0003</v>
      </c>
      <c r="G40" s="223" t="str">
        <f>_xll.ohRangeRetrieveError(F40)</f>
        <v/>
      </c>
      <c r="H40" s="177" t="str">
        <f t="shared" si="1"/>
        <v>GBPFUT3MU2ConvAdj_LCHQuote</v>
      </c>
      <c r="I40" s="167" t="str">
        <f>_xll.qlFuturesConvAdjustmentQuote($H40,IborIndex,$D40,$F40,Volatility,MeanReversion,Permanent,Trigger,ObjectOverwrite)</f>
        <v>GBPFUT3MU2ConvAdj_LCHQuote#0003</v>
      </c>
      <c r="J40" s="223" t="str">
        <f>_xll.ohRangeRetrieveError(I40)</f>
        <v/>
      </c>
      <c r="K40" s="196"/>
      <c r="M40" s="255"/>
      <c r="N40" s="97">
        <v>36</v>
      </c>
      <c r="O40" s="97" t="b">
        <v>1</v>
      </c>
      <c r="P40" s="98" t="str">
        <v>U2</v>
      </c>
      <c r="Q40" s="99">
        <v>44825</v>
      </c>
      <c r="R40" s="98" t="str">
        <v>FSSU2</v>
      </c>
      <c r="S40" s="362" t="s">
        <v>162</v>
      </c>
      <c r="T40" s="356" t="s">
        <v>162</v>
      </c>
      <c r="U40" s="356" t="s">
        <v>162</v>
      </c>
      <c r="V40" s="356" t="s">
        <v>162</v>
      </c>
      <c r="W40" s="356" t="s">
        <v>162</v>
      </c>
      <c r="X40" s="213" t="e">
        <f t="shared" si="2"/>
        <v>#NUM!</v>
      </c>
      <c r="Y40" s="213" t="e">
        <f t="shared" si="3"/>
        <v>#NUM!</v>
      </c>
      <c r="Z40" s="256"/>
      <c r="AA40" s="104" t="e">
        <v>#NUM!</v>
      </c>
      <c r="AB40" s="256"/>
      <c r="AC40" s="213" t="e">
        <v>#NUM!</v>
      </c>
      <c r="AD40" s="249">
        <f>_xll.qlSimpleQuoteSetValue(F40,AC40,Trigger)</f>
        <v>0</v>
      </c>
      <c r="AE40" s="196"/>
    </row>
    <row r="41" spans="1:31" x14ac:dyDescent="0.2">
      <c r="A41" s="255"/>
      <c r="B41" s="51">
        <v>37</v>
      </c>
      <c r="C41" s="90" t="b">
        <v>1</v>
      </c>
      <c r="D41" s="51" t="str">
        <v>Z2</v>
      </c>
      <c r="E41" s="177" t="str">
        <f t="shared" si="4"/>
        <v>GBPFUT3MZ2_LCHQuote</v>
      </c>
      <c r="F41" s="167" t="str">
        <f>_xll.qlSimpleQuote(E41,,PriceTickValue,Permanent,Trigger,ObjectOverwrite)</f>
        <v>GBPFUT3MZ2_LCHQuote#0003</v>
      </c>
      <c r="G41" s="223" t="str">
        <f>_xll.ohRangeRetrieveError(F41)</f>
        <v/>
      </c>
      <c r="H41" s="177" t="str">
        <f t="shared" si="1"/>
        <v>GBPFUT3MZ2ConvAdj_LCHQuote</v>
      </c>
      <c r="I41" s="167" t="str">
        <f>_xll.qlFuturesConvAdjustmentQuote($H41,IborIndex,$D41,$F41,Volatility,MeanReversion,Permanent,Trigger,ObjectOverwrite)</f>
        <v>GBPFUT3MZ2ConvAdj_LCHQuote#0003</v>
      </c>
      <c r="J41" s="223" t="str">
        <f>_xll.ohRangeRetrieveError(I41)</f>
        <v/>
      </c>
      <c r="K41" s="196"/>
      <c r="M41" s="255"/>
      <c r="N41" s="97">
        <v>37</v>
      </c>
      <c r="O41" s="97" t="b">
        <v>1</v>
      </c>
      <c r="P41" s="98" t="str">
        <v>Z2</v>
      </c>
      <c r="Q41" s="99">
        <v>44916</v>
      </c>
      <c r="R41" s="98" t="str">
        <v>FSSZ2</v>
      </c>
      <c r="S41" s="362" t="s">
        <v>162</v>
      </c>
      <c r="T41" s="356" t="s">
        <v>162</v>
      </c>
      <c r="U41" s="356" t="s">
        <v>162</v>
      </c>
      <c r="V41" s="356" t="s">
        <v>162</v>
      </c>
      <c r="W41" s="356" t="s">
        <v>162</v>
      </c>
      <c r="X41" s="213" t="e">
        <f t="shared" si="2"/>
        <v>#NUM!</v>
      </c>
      <c r="Y41" s="213" t="e">
        <f t="shared" si="3"/>
        <v>#NUM!</v>
      </c>
      <c r="Z41" s="256"/>
      <c r="AA41" s="104" t="e">
        <v>#NUM!</v>
      </c>
      <c r="AB41" s="256"/>
      <c r="AC41" s="213" t="e">
        <v>#NUM!</v>
      </c>
      <c r="AD41" s="249">
        <f>_xll.qlSimpleQuoteSetValue(F41,AC41,Trigger)</f>
        <v>0</v>
      </c>
      <c r="AE41" s="196"/>
    </row>
    <row r="42" spans="1:31" x14ac:dyDescent="0.2">
      <c r="A42" s="255"/>
      <c r="B42" s="51">
        <v>38</v>
      </c>
      <c r="C42" s="90" t="b">
        <v>1</v>
      </c>
      <c r="D42" s="51" t="str">
        <v>H3</v>
      </c>
      <c r="E42" s="177" t="str">
        <f t="shared" si="4"/>
        <v>GBPFUT3MH3_LCHQuote</v>
      </c>
      <c r="F42" s="167" t="str">
        <f>_xll.qlSimpleQuote(E42,,PriceTickValue,Permanent,Trigger,ObjectOverwrite)</f>
        <v>GBPFUT3MH3_LCHQuote#0003</v>
      </c>
      <c r="G42" s="223" t="str">
        <f>_xll.ohRangeRetrieveError(F42)</f>
        <v/>
      </c>
      <c r="H42" s="177" t="str">
        <f t="shared" si="1"/>
        <v>GBPFUT3MH3ConvAdj_LCHQuote</v>
      </c>
      <c r="I42" s="167" t="str">
        <f>_xll.qlFuturesConvAdjustmentQuote($H42,IborIndex,$D42,$F42,Volatility,MeanReversion,Permanent,Trigger,ObjectOverwrite)</f>
        <v>GBPFUT3MH3ConvAdj_LCHQuote#0003</v>
      </c>
      <c r="J42" s="223" t="str">
        <f>_xll.ohRangeRetrieveError(I42)</f>
        <v/>
      </c>
      <c r="K42" s="196"/>
      <c r="M42" s="255"/>
      <c r="N42" s="97">
        <v>38</v>
      </c>
      <c r="O42" s="97" t="b">
        <v>1</v>
      </c>
      <c r="P42" s="98" t="str">
        <v>H3</v>
      </c>
      <c r="Q42" s="99">
        <v>45000</v>
      </c>
      <c r="R42" s="98" t="str">
        <v>FSSH3</v>
      </c>
      <c r="S42" s="362" t="s">
        <v>162</v>
      </c>
      <c r="T42" s="356" t="s">
        <v>162</v>
      </c>
      <c r="U42" s="356" t="s">
        <v>162</v>
      </c>
      <c r="V42" s="356" t="s">
        <v>162</v>
      </c>
      <c r="W42" s="356" t="s">
        <v>162</v>
      </c>
      <c r="X42" s="213" t="e">
        <f t="shared" si="2"/>
        <v>#NUM!</v>
      </c>
      <c r="Y42" s="213" t="e">
        <f t="shared" si="3"/>
        <v>#NUM!</v>
      </c>
      <c r="Z42" s="256"/>
      <c r="AA42" s="104" t="e">
        <v>#NUM!</v>
      </c>
      <c r="AB42" s="256"/>
      <c r="AC42" s="213" t="e">
        <v>#NUM!</v>
      </c>
      <c r="AD42" s="249">
        <f>_xll.qlSimpleQuoteSetValue(F42,AC42,Trigger)</f>
        <v>0</v>
      </c>
      <c r="AE42" s="196"/>
    </row>
    <row r="43" spans="1:31" x14ac:dyDescent="0.2">
      <c r="A43" s="255"/>
      <c r="B43" s="51">
        <v>39</v>
      </c>
      <c r="C43" s="90" t="b">
        <v>1</v>
      </c>
      <c r="D43" s="51" t="str">
        <v>M3</v>
      </c>
      <c r="E43" s="177" t="str">
        <f t="shared" si="4"/>
        <v>GBPFUT3MM3_LCHQuote</v>
      </c>
      <c r="F43" s="167" t="str">
        <f>_xll.qlSimpleQuote(E43,,PriceTickValue,Permanent,Trigger,ObjectOverwrite)</f>
        <v>GBPFUT3MM3_LCHQuote#0003</v>
      </c>
      <c r="G43" s="223" t="str">
        <f>_xll.ohRangeRetrieveError(F43)</f>
        <v/>
      </c>
      <c r="H43" s="177" t="str">
        <f t="shared" si="1"/>
        <v>GBPFUT3MM3ConvAdj_LCHQuote</v>
      </c>
      <c r="I43" s="167" t="str">
        <f>_xll.qlFuturesConvAdjustmentQuote($H43,IborIndex,$D43,$F43,Volatility,MeanReversion,Permanent,Trigger,ObjectOverwrite)</f>
        <v>GBPFUT3MM3ConvAdj_LCHQuote#0003</v>
      </c>
      <c r="J43" s="223" t="str">
        <f>_xll.ohRangeRetrieveError(I43)</f>
        <v/>
      </c>
      <c r="K43" s="196"/>
      <c r="M43" s="255"/>
      <c r="N43" s="97">
        <v>39</v>
      </c>
      <c r="O43" s="97" t="b">
        <v>1</v>
      </c>
      <c r="P43" s="98" t="str">
        <v>M3</v>
      </c>
      <c r="Q43" s="99">
        <v>45098</v>
      </c>
      <c r="R43" s="98" t="str">
        <v>FSSM3</v>
      </c>
      <c r="S43" s="362" t="s">
        <v>162</v>
      </c>
      <c r="T43" s="356" t="s">
        <v>162</v>
      </c>
      <c r="U43" s="356" t="s">
        <v>162</v>
      </c>
      <c r="V43" s="356" t="s">
        <v>162</v>
      </c>
      <c r="W43" s="356" t="s">
        <v>162</v>
      </c>
      <c r="X43" s="213" t="e">
        <f t="shared" si="2"/>
        <v>#NUM!</v>
      </c>
      <c r="Y43" s="213" t="e">
        <f t="shared" si="3"/>
        <v>#NUM!</v>
      </c>
      <c r="Z43" s="256"/>
      <c r="AA43" s="104" t="e">
        <v>#NUM!</v>
      </c>
      <c r="AB43" s="256"/>
      <c r="AC43" s="213" t="e">
        <v>#NUM!</v>
      </c>
      <c r="AD43" s="249">
        <f>_xll.qlSimpleQuoteSetValue(F43,AC43,Trigger)</f>
        <v>0</v>
      </c>
      <c r="AE43" s="196"/>
    </row>
    <row r="44" spans="1:31" x14ac:dyDescent="0.2">
      <c r="A44" s="255"/>
      <c r="B44" s="51">
        <v>40</v>
      </c>
      <c r="C44" s="90" t="b">
        <v>1</v>
      </c>
      <c r="D44" s="51" t="str">
        <v>U3</v>
      </c>
      <c r="E44" s="177" t="str">
        <f t="shared" si="4"/>
        <v>GBPFUT3MU3_LCHQuote</v>
      </c>
      <c r="F44" s="167" t="str">
        <f>_xll.qlSimpleQuote(E44,,PriceTickValue,Permanent,Trigger,ObjectOverwrite)</f>
        <v>GBPFUT3MU3_LCHQuote#0003</v>
      </c>
      <c r="G44" s="223" t="str">
        <f>_xll.ohRangeRetrieveError(F44)</f>
        <v/>
      </c>
      <c r="H44" s="177" t="str">
        <f t="shared" si="1"/>
        <v>GBPFUT3MU3ConvAdj_LCHQuote</v>
      </c>
      <c r="I44" s="167" t="str">
        <f>_xll.qlFuturesConvAdjustmentQuote($H44,IborIndex,$D44,$F44,Volatility,MeanReversion,Permanent,Trigger,ObjectOverwrite)</f>
        <v>GBPFUT3MU3ConvAdj_LCHQuote#0003</v>
      </c>
      <c r="J44" s="223" t="str">
        <f>_xll.ohRangeRetrieveError(I44)</f>
        <v/>
      </c>
      <c r="K44" s="196"/>
      <c r="M44" s="255"/>
      <c r="N44" s="97">
        <v>40</v>
      </c>
      <c r="O44" s="97" t="b">
        <v>1</v>
      </c>
      <c r="P44" s="98" t="str">
        <v>U3</v>
      </c>
      <c r="Q44" s="99">
        <v>45189</v>
      </c>
      <c r="R44" s="98" t="str">
        <v>FSSU3</v>
      </c>
      <c r="S44" s="362" t="s">
        <v>162</v>
      </c>
      <c r="T44" s="356" t="s">
        <v>162</v>
      </c>
      <c r="U44" s="356" t="s">
        <v>162</v>
      </c>
      <c r="V44" s="356" t="s">
        <v>162</v>
      </c>
      <c r="W44" s="356" t="s">
        <v>162</v>
      </c>
      <c r="X44" s="213" t="e">
        <f t="shared" si="2"/>
        <v>#NUM!</v>
      </c>
      <c r="Y44" s="213" t="e">
        <f t="shared" si="3"/>
        <v>#NUM!</v>
      </c>
      <c r="Z44" s="256"/>
      <c r="AA44" s="104" t="e">
        <v>#NUM!</v>
      </c>
      <c r="AB44" s="256"/>
      <c r="AC44" s="213" t="e">
        <v>#NUM!</v>
      </c>
      <c r="AD44" s="249">
        <f>_xll.qlSimpleQuoteSetValue(F44,AC44,Trigger)</f>
        <v>0</v>
      </c>
      <c r="AE44" s="196"/>
    </row>
    <row r="45" spans="1:31" x14ac:dyDescent="0.2">
      <c r="A45" s="255"/>
      <c r="B45" s="51">
        <v>41</v>
      </c>
      <c r="C45" s="90" t="b">
        <v>1</v>
      </c>
      <c r="D45" s="51" t="str">
        <v>Z3</v>
      </c>
      <c r="E45" s="177" t="str">
        <f t="shared" si="4"/>
        <v>GBPFUT3MZ3_LCHQuote</v>
      </c>
      <c r="F45" s="167" t="str">
        <f>_xll.qlSimpleQuote(E45,,PriceTickValue,Permanent,Trigger,ObjectOverwrite)</f>
        <v>GBPFUT3MZ3_LCHQuote#0003</v>
      </c>
      <c r="G45" s="223" t="str">
        <f>_xll.ohRangeRetrieveError(F45)</f>
        <v/>
      </c>
      <c r="H45" s="177" t="str">
        <f t="shared" si="1"/>
        <v>GBPFUT3MZ3ConvAdj_LCHQuote</v>
      </c>
      <c r="I45" s="167" t="str">
        <f>_xll.qlFuturesConvAdjustmentQuote($H45,IborIndex,$D45,$F45,Volatility,MeanReversion,Permanent,Trigger,ObjectOverwrite)</f>
        <v>GBPFUT3MZ3ConvAdj_LCHQuote#0003</v>
      </c>
      <c r="J45" s="223" t="str">
        <f>_xll.ohRangeRetrieveError(I45)</f>
        <v/>
      </c>
      <c r="K45" s="196"/>
      <c r="M45" s="255"/>
      <c r="N45" s="97">
        <v>41</v>
      </c>
      <c r="O45" s="97" t="b">
        <v>1</v>
      </c>
      <c r="P45" s="98" t="str">
        <v>Z3</v>
      </c>
      <c r="Q45" s="99">
        <v>45280</v>
      </c>
      <c r="R45" s="98" t="str">
        <v>FSSZ3</v>
      </c>
      <c r="S45" s="362" t="s">
        <v>162</v>
      </c>
      <c r="T45" s="356" t="s">
        <v>162</v>
      </c>
      <c r="U45" s="356" t="s">
        <v>162</v>
      </c>
      <c r="V45" s="356" t="s">
        <v>162</v>
      </c>
      <c r="W45" s="356" t="s">
        <v>162</v>
      </c>
      <c r="X45" s="213" t="e">
        <f t="shared" si="2"/>
        <v>#NUM!</v>
      </c>
      <c r="Y45" s="213" t="e">
        <f t="shared" si="3"/>
        <v>#NUM!</v>
      </c>
      <c r="Z45" s="256"/>
      <c r="AA45" s="104" t="e">
        <v>#NUM!</v>
      </c>
      <c r="AB45" s="256"/>
      <c r="AC45" s="213" t="e">
        <v>#NUM!</v>
      </c>
      <c r="AD45" s="249">
        <f>_xll.qlSimpleQuoteSetValue(F45,AC45,Trigger)</f>
        <v>0</v>
      </c>
      <c r="AE45" s="196"/>
    </row>
    <row r="46" spans="1:31" x14ac:dyDescent="0.2">
      <c r="A46" s="255"/>
      <c r="B46" s="53">
        <v>42</v>
      </c>
      <c r="C46" s="91" t="b">
        <v>1</v>
      </c>
      <c r="D46" s="53" t="str">
        <v>H4</v>
      </c>
      <c r="E46" s="178" t="str">
        <f t="shared" si="4"/>
        <v>GBPFUT3MH4_LCHQuote</v>
      </c>
      <c r="F46" s="168" t="str">
        <f>_xll.qlSimpleQuote(E46,,PriceTickValue,Permanent,Trigger,ObjectOverwrite)</f>
        <v>GBPFUT3MH4_LCHQuote#0003</v>
      </c>
      <c r="G46" s="224" t="str">
        <f>_xll.ohRangeRetrieveError(F46)</f>
        <v/>
      </c>
      <c r="H46" s="178" t="str">
        <f t="shared" si="1"/>
        <v>GBPFUT3MH4ConvAdj_LCHQuote</v>
      </c>
      <c r="I46" s="168" t="str">
        <f>_xll.qlFuturesConvAdjustmentQuote($H46,IborIndex,$D46,$F46,Volatility,MeanReversion,Permanent,Trigger,ObjectOverwrite)</f>
        <v>GBPFUT3MH4ConvAdj_LCHQuote#0003</v>
      </c>
      <c r="J46" s="224" t="str">
        <f>_xll.ohRangeRetrieveError(I46)</f>
        <v/>
      </c>
      <c r="K46" s="196"/>
      <c r="M46" s="255"/>
      <c r="N46" s="100">
        <v>42</v>
      </c>
      <c r="O46" s="100" t="b">
        <v>1</v>
      </c>
      <c r="P46" s="101" t="str">
        <v>H4</v>
      </c>
      <c r="Q46" s="102">
        <v>45371</v>
      </c>
      <c r="R46" s="101" t="str">
        <v>FSSH4</v>
      </c>
      <c r="S46" s="363" t="s">
        <v>162</v>
      </c>
      <c r="T46" s="357" t="s">
        <v>162</v>
      </c>
      <c r="U46" s="357" t="s">
        <v>162</v>
      </c>
      <c r="V46" s="357" t="s">
        <v>162</v>
      </c>
      <c r="W46" s="357" t="s">
        <v>162</v>
      </c>
      <c r="X46" s="215" t="e">
        <f t="shared" si="2"/>
        <v>#NUM!</v>
      </c>
      <c r="Y46" s="215" t="e">
        <f t="shared" si="3"/>
        <v>#NUM!</v>
      </c>
      <c r="Z46" s="256"/>
      <c r="AA46" s="105" t="e">
        <v>#NUM!</v>
      </c>
      <c r="AB46" s="256"/>
      <c r="AC46" s="215" t="e">
        <v>#NUM!</v>
      </c>
      <c r="AD46" s="250">
        <f>_xll.qlSimpleQuoteSetValue(F46,AC46,Trigger)</f>
        <v>0</v>
      </c>
      <c r="AE46" s="196"/>
    </row>
    <row r="47" spans="1:31" x14ac:dyDescent="0.2">
      <c r="A47" s="257"/>
      <c r="B47" s="198"/>
      <c r="C47" s="198"/>
      <c r="D47" s="198"/>
      <c r="E47" s="198"/>
      <c r="F47" s="198"/>
      <c r="G47" s="198"/>
      <c r="H47" s="198"/>
      <c r="I47" s="198"/>
      <c r="J47" s="198"/>
      <c r="K47" s="200"/>
      <c r="M47" s="257"/>
      <c r="N47" s="198"/>
      <c r="O47" s="198"/>
      <c r="P47" s="198"/>
      <c r="Q47" s="198"/>
      <c r="R47" s="198"/>
      <c r="S47" s="198"/>
      <c r="T47" s="198"/>
      <c r="U47" s="198"/>
      <c r="V47" s="198"/>
      <c r="W47" s="198"/>
      <c r="X47" s="198"/>
      <c r="Y47" s="198"/>
      <c r="Z47" s="198"/>
      <c r="AA47" s="198"/>
      <c r="AB47" s="198"/>
      <c r="AC47" s="198"/>
      <c r="AD47" s="198"/>
      <c r="AE47" s="200"/>
    </row>
  </sheetData>
  <conditionalFormatting sqref="AD5:AD25">
    <cfRule type="cellIs" dxfId="21" priority="3" stopIfTrue="1" operator="greaterThan">
      <formula>0</formula>
    </cfRule>
    <cfRule type="cellIs" dxfId="20" priority="4" stopIfTrue="1" operator="lessThan">
      <formula>0</formula>
    </cfRule>
  </conditionalFormatting>
  <conditionalFormatting sqref="AD26:AD46">
    <cfRule type="cellIs" dxfId="19" priority="1" stopIfTrue="1" operator="greaterThan">
      <formula>0</formula>
    </cfRule>
    <cfRule type="cellIs" dxfId="18" priority="2" stopIfTrue="1" operator="lessThan">
      <formula>0</formula>
    </cfRule>
  </conditionalFormatting>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U2" sqref="U2"/>
    </sheetView>
  </sheetViews>
  <sheetFormatPr defaultRowHeight="11.25" outlineLevelCol="1" x14ac:dyDescent="0.2"/>
  <cols>
    <col min="1" max="1" width="2.7109375" style="2" hidden="1" customWidth="1" outlineLevel="1"/>
    <col min="2" max="2" width="26.5703125" style="2" hidden="1" customWidth="1" outlineLevel="1"/>
    <col min="3" max="3" width="31.7109375" style="2" hidden="1" customWidth="1" outlineLevel="1"/>
    <col min="4" max="4" width="25.7109375" style="2" hidden="1" customWidth="1" outlineLevel="1"/>
    <col min="5" max="5" width="2.7109375" style="2" hidden="1" customWidth="1" outlineLevel="1"/>
    <col min="6" max="6" width="2.7109375" style="2" customWidth="1" collapsed="1"/>
    <col min="7" max="10" width="2.7109375" style="2" customWidth="1"/>
    <col min="11" max="11" width="10" style="2" bestFit="1" customWidth="1"/>
    <col min="12" max="12" width="15.140625" style="2" bestFit="1" customWidth="1"/>
    <col min="13" max="13" width="6" style="2" bestFit="1" customWidth="1"/>
    <col min="14" max="14" width="2.7109375" style="2" customWidth="1"/>
    <col min="15" max="15" width="15.140625" style="2" bestFit="1" customWidth="1"/>
    <col min="16" max="16" width="10.7109375" style="2" customWidth="1"/>
    <col min="17" max="17" width="2.7109375" style="2" customWidth="1"/>
    <col min="18" max="18" width="10.7109375" style="2" customWidth="1"/>
    <col min="19" max="19" width="2.7109375" style="2" customWidth="1"/>
    <col min="20" max="21" width="10.7109375" style="2" customWidth="1"/>
    <col min="22" max="23" width="2.7109375" style="2" customWidth="1"/>
    <col min="24" max="16384" width="9.140625" style="2"/>
  </cols>
  <sheetData>
    <row r="1" spans="1:22" x14ac:dyDescent="0.2">
      <c r="A1" s="71"/>
      <c r="B1" s="69"/>
      <c r="C1" s="69"/>
      <c r="D1" s="69"/>
      <c r="E1" s="70"/>
      <c r="G1" s="265"/>
      <c r="H1" s="157"/>
      <c r="I1" s="157"/>
      <c r="J1" s="157"/>
      <c r="K1" s="157"/>
      <c r="L1" s="157"/>
      <c r="M1" s="157"/>
      <c r="N1" s="157"/>
      <c r="O1" s="157"/>
      <c r="P1" s="157"/>
      <c r="Q1" s="157"/>
      <c r="R1" s="157"/>
      <c r="S1" s="157"/>
      <c r="T1" s="157"/>
      <c r="U1" s="157"/>
      <c r="V1" s="194"/>
    </row>
    <row r="2" spans="1:22" x14ac:dyDescent="0.2">
      <c r="A2" s="71"/>
      <c r="B2" s="40"/>
      <c r="C2" s="40"/>
      <c r="D2" s="19"/>
      <c r="E2" s="72"/>
      <c r="G2" s="195"/>
      <c r="H2" s="153"/>
      <c r="I2" s="153"/>
      <c r="J2" s="153"/>
      <c r="K2" s="153"/>
      <c r="L2" s="240" t="s">
        <v>82</v>
      </c>
      <c r="M2" s="153"/>
      <c r="N2" s="153"/>
      <c r="O2" s="153"/>
      <c r="P2" s="153"/>
      <c r="Q2" s="153"/>
      <c r="R2" s="153"/>
      <c r="S2" s="153"/>
      <c r="T2" s="153"/>
      <c r="U2" s="175">
        <f>_xll.ohTrigger(U5:U6)</f>
        <v>844</v>
      </c>
      <c r="V2" s="196"/>
    </row>
    <row r="3" spans="1:22" x14ac:dyDescent="0.2">
      <c r="A3" s="19"/>
      <c r="B3" s="40"/>
      <c r="C3" s="40"/>
      <c r="D3" s="40"/>
      <c r="E3" s="72"/>
      <c r="G3" s="195"/>
      <c r="H3" s="153"/>
      <c r="I3" s="153"/>
      <c r="J3" s="153"/>
      <c r="K3" s="153"/>
      <c r="L3" s="153"/>
      <c r="M3" s="153"/>
      <c r="N3" s="153"/>
      <c r="O3" s="153"/>
      <c r="P3" s="153"/>
      <c r="Q3" s="153"/>
      <c r="R3" s="153"/>
      <c r="S3" s="153"/>
      <c r="T3" s="153"/>
      <c r="U3" s="189"/>
      <c r="V3" s="196"/>
    </row>
    <row r="4" spans="1:22" ht="21" customHeight="1" x14ac:dyDescent="0.2">
      <c r="A4" s="106"/>
      <c r="B4" s="87" t="s">
        <v>117</v>
      </c>
      <c r="C4" s="108" t="s">
        <v>127</v>
      </c>
      <c r="D4" s="109" t="s">
        <v>126</v>
      </c>
      <c r="E4" s="107"/>
      <c r="G4" s="195"/>
      <c r="H4" s="201"/>
      <c r="I4" s="240"/>
      <c r="J4" s="172"/>
      <c r="K4" s="172"/>
      <c r="L4" s="258" t="str">
        <f>_xll.RData(L5,M4,,ReutersRtMode,,M5)</f>
        <v>Updated at 17:17:32</v>
      </c>
      <c r="M4" s="259" t="s">
        <v>92</v>
      </c>
      <c r="N4" s="260"/>
      <c r="O4" s="408" t="s">
        <v>97</v>
      </c>
      <c r="P4" s="409"/>
      <c r="Q4" s="260"/>
      <c r="R4" s="163" t="s">
        <v>90</v>
      </c>
      <c r="S4" s="261"/>
      <c r="T4" s="163" t="s">
        <v>89</v>
      </c>
      <c r="U4" s="163" t="s">
        <v>88</v>
      </c>
      <c r="V4" s="196"/>
    </row>
    <row r="5" spans="1:22" x14ac:dyDescent="0.2">
      <c r="A5" s="106"/>
      <c r="B5" s="110" t="str">
        <f>Currency&amp;"HW_Volatility"&amp;QuoteSuffix</f>
        <v>GBPHW_Volatility_LCHQuote</v>
      </c>
      <c r="C5" s="110" t="str">
        <f>_xll.qlSimpleQuote(B5,,,Permanent,Trigger,ObjectOverwrite)</f>
        <v>GBPHW_Volatility_LCHQuote#0003</v>
      </c>
      <c r="D5" s="111" t="str">
        <f>_xll.ohRangeRetrieveError(C5)</f>
        <v/>
      </c>
      <c r="E5" s="107"/>
      <c r="G5" s="195"/>
      <c r="H5" s="344" t="s">
        <v>52</v>
      </c>
      <c r="I5" s="115" t="s">
        <v>153</v>
      </c>
      <c r="J5" s="116" t="s">
        <v>154</v>
      </c>
      <c r="K5" s="116" t="str">
        <f>I5&amp;H5&amp;J5&amp;"ATM"</f>
        <v>GB4Y3LATM</v>
      </c>
      <c r="L5" s="162" t="str">
        <f>K5&amp;"="&amp;Contributor</f>
        <v>GB4Y3LATM=ICAP</v>
      </c>
      <c r="M5" s="360">
        <v>59.79</v>
      </c>
      <c r="N5" s="260"/>
      <c r="O5" s="207" t="s">
        <v>96</v>
      </c>
      <c r="P5" s="262">
        <f>M5/100*IF(ISNUMBER(Swap3M4Y),Swap3M4Y/100,Swap6M4Y/100)</f>
        <v>7.2943800000000013E-3</v>
      </c>
      <c r="Q5" s="260"/>
      <c r="R5" s="262">
        <v>7.232205000000002E-3</v>
      </c>
      <c r="S5" s="261"/>
      <c r="T5" s="262">
        <f t="array" ref="T5:T6">QuoteLive</f>
        <v>7.2943800000000013E-3</v>
      </c>
      <c r="U5" s="262">
        <f>_xll.qlSimpleQuoteSetValue(C5,ROUND(T5,6),Trigger)</f>
        <v>0</v>
      </c>
      <c r="V5" s="196"/>
    </row>
    <row r="6" spans="1:22" x14ac:dyDescent="0.2">
      <c r="A6" s="106"/>
      <c r="B6" s="110" t="str">
        <f>Currency&amp;"HW_MeanReversion"&amp;QuoteSuffix</f>
        <v>GBPHW_MeanReversion_LCHQuote</v>
      </c>
      <c r="C6" s="110" t="str">
        <f>_xll.qlSimpleQuote(B6,,,Permanent,Trigger,ObjectOverwrite)</f>
        <v>GBPHW_MeanReversion_LCHQuote#0003</v>
      </c>
      <c r="D6" s="111" t="str">
        <f>_xll.ohRangeRetrieveError(C6)</f>
        <v/>
      </c>
      <c r="E6" s="107"/>
      <c r="G6" s="195"/>
      <c r="H6" s="153"/>
      <c r="I6" s="153"/>
      <c r="J6" s="153"/>
      <c r="K6" s="153"/>
      <c r="L6" s="153"/>
      <c r="M6" s="153"/>
      <c r="N6" s="260"/>
      <c r="O6" s="263" t="s">
        <v>95</v>
      </c>
      <c r="P6" s="264">
        <v>0.03</v>
      </c>
      <c r="Q6" s="260"/>
      <c r="R6" s="264">
        <v>0.03</v>
      </c>
      <c r="S6" s="261"/>
      <c r="T6" s="264">
        <v>0.03</v>
      </c>
      <c r="U6" s="264">
        <f>_xll.qlSimpleQuoteSetValue(C6,ROUND(T6,6),Trigger)</f>
        <v>0</v>
      </c>
      <c r="V6" s="196"/>
    </row>
    <row r="7" spans="1:22" x14ac:dyDescent="0.2">
      <c r="A7" s="112"/>
      <c r="B7" s="113"/>
      <c r="C7" s="113"/>
      <c r="D7" s="113"/>
      <c r="E7" s="114"/>
      <c r="G7" s="197"/>
      <c r="H7" s="198"/>
      <c r="I7" s="198"/>
      <c r="J7" s="198"/>
      <c r="K7" s="198"/>
      <c r="L7" s="198"/>
      <c r="M7" s="198"/>
      <c r="N7" s="198"/>
      <c r="O7" s="198"/>
      <c r="P7" s="198"/>
      <c r="Q7" s="198"/>
      <c r="R7" s="198"/>
      <c r="S7" s="198"/>
      <c r="T7" s="198"/>
      <c r="U7" s="198"/>
      <c r="V7" s="200"/>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topLeftCell="I1" workbookViewId="0">
      <selection activeCell="X2" sqref="X2"/>
    </sheetView>
  </sheetViews>
  <sheetFormatPr defaultRowHeight="11.25" outlineLevelCol="1" x14ac:dyDescent="0.2"/>
  <cols>
    <col min="1" max="1" width="2.7109375" style="382" hidden="1" customWidth="1" outlineLevel="1"/>
    <col min="2" max="2" width="6" style="382" hidden="1" customWidth="1" outlineLevel="1"/>
    <col min="3" max="4" width="4" style="382" hidden="1" customWidth="1" outlineLevel="1"/>
    <col min="5" max="5" width="19.28515625" style="382" hidden="1" customWidth="1" outlineLevel="1"/>
    <col min="6" max="6" width="25.7109375" style="221" hidden="1" customWidth="1" outlineLevel="1"/>
    <col min="7" max="7" width="25.7109375" style="382" hidden="1" customWidth="1" outlineLevel="1"/>
    <col min="8" max="8" width="2.7109375" style="382" hidden="1" customWidth="1" outlineLevel="1"/>
    <col min="9" max="9" width="2.7109375" style="382" customWidth="1" collapsed="1"/>
    <col min="10" max="10" width="2.7109375" style="382" customWidth="1"/>
    <col min="11" max="13" width="4.28515625" style="382" customWidth="1"/>
    <col min="14" max="14" width="14.7109375" style="382" customWidth="1"/>
    <col min="15" max="15" width="18.7109375" style="382" customWidth="1"/>
    <col min="16" max="19" width="10.7109375" style="382" customWidth="1"/>
    <col min="20" max="20" width="2.7109375" style="382" customWidth="1"/>
    <col min="21" max="21" width="10.7109375" style="382" customWidth="1"/>
    <col min="22" max="22" width="2.7109375" style="382" customWidth="1"/>
    <col min="23" max="24" width="10.7109375" style="382" customWidth="1"/>
    <col min="25" max="26" width="2.7109375" style="382" customWidth="1"/>
    <col min="27" max="16384" width="9.140625" style="382"/>
  </cols>
  <sheetData>
    <row r="1" spans="1:25" x14ac:dyDescent="0.2">
      <c r="A1" s="73"/>
      <c r="B1" s="154"/>
      <c r="C1" s="154"/>
      <c r="D1" s="154"/>
      <c r="E1" s="154"/>
      <c r="F1" s="74"/>
      <c r="G1" s="154"/>
      <c r="H1" s="192"/>
      <c r="J1" s="186" t="s">
        <v>133</v>
      </c>
      <c r="K1" s="157"/>
      <c r="L1" s="157"/>
      <c r="M1" s="157"/>
      <c r="N1" s="157"/>
      <c r="O1" s="157"/>
      <c r="P1" s="157"/>
      <c r="Q1" s="157"/>
      <c r="R1" s="157"/>
      <c r="S1" s="157"/>
      <c r="T1" s="157"/>
      <c r="U1" s="157"/>
      <c r="V1" s="157"/>
      <c r="W1" s="157"/>
      <c r="X1" s="157"/>
      <c r="Y1" s="194"/>
    </row>
    <row r="2" spans="1:25" x14ac:dyDescent="0.2">
      <c r="A2" s="154"/>
      <c r="B2" s="154"/>
      <c r="C2" s="154"/>
      <c r="D2" s="154"/>
      <c r="E2" s="154"/>
      <c r="F2" s="74"/>
      <c r="G2" s="154"/>
      <c r="H2" s="192"/>
      <c r="J2" s="195"/>
      <c r="K2" s="156"/>
      <c r="L2" s="156"/>
      <c r="M2" s="156"/>
      <c r="N2" s="156"/>
      <c r="O2" s="240" t="str">
        <f>VLOOKUP(J1,AreaTable,2,FALSE)</f>
        <v>ICAP</v>
      </c>
      <c r="P2" s="156"/>
      <c r="Q2" s="240" t="s">
        <v>161</v>
      </c>
      <c r="R2" s="17" t="b">
        <f t="array" ref="R2">AND(_xll.ohFilter($Q$5:$Q$41,ISNUMBER($Q$5:$Q$41))=0)</f>
        <v>1</v>
      </c>
      <c r="S2" s="156"/>
      <c r="T2" s="156"/>
      <c r="U2" s="156"/>
      <c r="V2" s="156"/>
      <c r="W2" s="156"/>
      <c r="X2" s="175">
        <f>_xll.ohTrigger(X5:X41)</f>
        <v>50</v>
      </c>
      <c r="Y2" s="196"/>
    </row>
    <row r="3" spans="1:25" x14ac:dyDescent="0.2">
      <c r="A3" s="19"/>
      <c r="B3" s="154"/>
      <c r="C3" s="154"/>
      <c r="D3" s="154"/>
      <c r="E3" s="154"/>
      <c r="F3" s="74"/>
      <c r="G3" s="154"/>
      <c r="H3" s="192"/>
      <c r="J3" s="158"/>
      <c r="K3" s="156"/>
      <c r="L3" s="153"/>
      <c r="M3" s="153"/>
      <c r="N3" s="153"/>
      <c r="O3" s="153"/>
      <c r="P3" s="153"/>
      <c r="Q3" s="153"/>
      <c r="R3" s="153"/>
      <c r="S3" s="153"/>
      <c r="T3" s="156"/>
      <c r="U3" s="156"/>
      <c r="V3" s="156"/>
      <c r="W3" s="153"/>
      <c r="X3" s="19"/>
      <c r="Y3" s="159"/>
    </row>
    <row r="4" spans="1:25" ht="21" customHeight="1" x14ac:dyDescent="0.2">
      <c r="A4" s="158"/>
      <c r="B4" s="170" t="s">
        <v>20</v>
      </c>
      <c r="C4" s="170"/>
      <c r="D4" s="170"/>
      <c r="E4" s="171" t="s">
        <v>117</v>
      </c>
      <c r="F4" s="171" t="s">
        <v>127</v>
      </c>
      <c r="G4" s="193" t="s">
        <v>126</v>
      </c>
      <c r="H4" s="196"/>
      <c r="J4" s="158"/>
      <c r="K4" s="385"/>
      <c r="L4" s="193"/>
      <c r="M4" s="193"/>
      <c r="N4" s="193" t="s">
        <v>110</v>
      </c>
      <c r="O4" s="50" t="str">
        <f>_xll.RData(O5:O41,P4:Q4,,ReutersRtMode,,P5)</f>
        <v>Updated at 18:53:55</v>
      </c>
      <c r="P4" s="193" t="s">
        <v>92</v>
      </c>
      <c r="Q4" s="193" t="s">
        <v>73</v>
      </c>
      <c r="R4" s="395" t="s">
        <v>137</v>
      </c>
      <c r="S4" s="395" t="s">
        <v>125</v>
      </c>
      <c r="T4" s="155"/>
      <c r="U4" s="193" t="s">
        <v>90</v>
      </c>
      <c r="V4" s="156"/>
      <c r="W4" s="385" t="s">
        <v>89</v>
      </c>
      <c r="X4" s="193" t="s">
        <v>88</v>
      </c>
      <c r="Y4" s="159"/>
    </row>
    <row r="5" spans="1:25" ht="11.25" customHeight="1" x14ac:dyDescent="0.2">
      <c r="A5" s="158"/>
      <c r="B5" s="51" t="str">
        <f t="shared" ref="B5:D41" si="0">K5</f>
        <v>1Y</v>
      </c>
      <c r="C5" s="51" t="str">
        <f t="shared" si="0"/>
        <v>SO</v>
      </c>
      <c r="D5" s="51" t="str">
        <f t="shared" si="0"/>
        <v>3L</v>
      </c>
      <c r="E5" s="177" t="str">
        <f t="shared" ref="E5:E41" si="1">IF(ISBLANK(C5),"#",Currency&amp;$C5&amp;$D5&amp;$B5&amp;QuoteSuffix)</f>
        <v>GBPSO3L1Y_LCHQuote</v>
      </c>
      <c r="F5" s="177" t="str">
        <f>_xll.qlSimpleQuote(E5,,RateTickValue,Permanent,Trigger,ObjectOverwrite)</f>
        <v>GBPSO3L1Y_LCHQuote#0003</v>
      </c>
      <c r="G5" s="233" t="str">
        <f>_xll.ohRangeRetrieveError(F5)</f>
        <v/>
      </c>
      <c r="H5" s="196"/>
      <c r="J5" s="133"/>
      <c r="K5" s="245" t="s">
        <v>5</v>
      </c>
      <c r="L5" s="245" t="s">
        <v>180</v>
      </c>
      <c r="M5" s="245" t="s">
        <v>154</v>
      </c>
      <c r="N5" s="179" t="str">
        <f t="shared" ref="N5:N41" si="2">Currency&amp;$L5&amp;$M5&amp;$K5</f>
        <v>GBPSO3L1Y</v>
      </c>
      <c r="O5" s="246" t="str">
        <f t="array" ref="O5:O41">Instruments&amp;"="&amp;VLOOKUP(Contributor,ContributorTable,2,FALSE)</f>
        <v>GBPSO3L1Y=ICAP</v>
      </c>
      <c r="P5" s="359">
        <v>13</v>
      </c>
      <c r="Q5" s="359">
        <v>0</v>
      </c>
      <c r="R5" s="135">
        <f>IF($R$2,IF(ISNUMBER(P5),P5,#NUM!), IFERROR(AVERAGE(P5:Q5),#NUM!))</f>
        <v>13</v>
      </c>
      <c r="S5" s="135">
        <f t="shared" ref="S5:S41" si="3">(R5-P5)*2</f>
        <v>0</v>
      </c>
      <c r="T5" s="155"/>
      <c r="U5" s="134">
        <v>13</v>
      </c>
      <c r="V5" s="156"/>
      <c r="W5" s="136">
        <f t="array" ref="W5:W41">QuoteLive</f>
        <v>13</v>
      </c>
      <c r="X5" s="181">
        <f>_xll.qlSimpleQuoteSetValue(F5,ROUND(W5/10000,6),Trigger)</f>
        <v>0</v>
      </c>
      <c r="Y5" s="159"/>
    </row>
    <row r="6" spans="1:25" ht="11.25" customHeight="1" x14ac:dyDescent="0.2">
      <c r="A6" s="158"/>
      <c r="B6" s="51" t="str">
        <f t="shared" si="0"/>
        <v>15M</v>
      </c>
      <c r="C6" s="51" t="str">
        <f t="shared" si="0"/>
        <v>SO</v>
      </c>
      <c r="D6" s="51" t="str">
        <f t="shared" si="0"/>
        <v>3L</v>
      </c>
      <c r="E6" s="177" t="str">
        <f t="shared" si="1"/>
        <v>GBPSO3L15M_LCHQuote</v>
      </c>
      <c r="F6" s="177" t="str">
        <f>_xll.qlSimpleQuote(E6,,RateTickValue,Permanent,Trigger,ObjectOverwrite)</f>
        <v>GBPSO3L15M_LCHQuote#0003</v>
      </c>
      <c r="G6" s="233" t="str">
        <f>_xll.ohRangeRetrieveError(F6)</f>
        <v/>
      </c>
      <c r="H6" s="196"/>
      <c r="J6" s="133"/>
      <c r="K6" s="245" t="s">
        <v>60</v>
      </c>
      <c r="L6" s="245" t="s">
        <v>180</v>
      </c>
      <c r="M6" s="245" t="s">
        <v>154</v>
      </c>
      <c r="N6" s="179" t="str">
        <f t="shared" si="2"/>
        <v>GBPSO3L15M</v>
      </c>
      <c r="O6" s="246" t="str">
        <v>GBPSO3L15M=ICAP</v>
      </c>
      <c r="P6" s="359" t="s">
        <v>162</v>
      </c>
      <c r="Q6" s="359" t="s">
        <v>162</v>
      </c>
      <c r="R6" s="135" t="e">
        <f t="shared" ref="R6:R41" si="4">IF($R$2,IF(ISNUMBER(P6),P6,#NUM!), IFERROR(AVERAGE(P6:Q6),#NUM!))</f>
        <v>#NUM!</v>
      </c>
      <c r="S6" s="135" t="e">
        <f t="shared" si="3"/>
        <v>#NUM!</v>
      </c>
      <c r="T6" s="155"/>
      <c r="U6" s="134" t="e">
        <v>#NUM!</v>
      </c>
      <c r="V6" s="156"/>
      <c r="W6" s="136" t="e">
        <v>#NUM!</v>
      </c>
      <c r="X6" s="181">
        <f>_xll.qlSimpleQuoteSetValue(F6,ROUND(W6/10000,6),Trigger)</f>
        <v>0</v>
      </c>
      <c r="Y6" s="159"/>
    </row>
    <row r="7" spans="1:25" ht="11.25" customHeight="1" x14ac:dyDescent="0.2">
      <c r="A7" s="158"/>
      <c r="B7" s="51" t="str">
        <f t="shared" si="0"/>
        <v>18M</v>
      </c>
      <c r="C7" s="51" t="str">
        <f t="shared" si="0"/>
        <v>SO</v>
      </c>
      <c r="D7" s="51" t="str">
        <f t="shared" si="0"/>
        <v>3L</v>
      </c>
      <c r="E7" s="177" t="str">
        <f t="shared" si="1"/>
        <v>GBPSO3L18M_LCHQuote</v>
      </c>
      <c r="F7" s="177" t="str">
        <f>_xll.qlSimpleQuote(E7,,RateTickValue,Permanent,Trigger,ObjectOverwrite)</f>
        <v>GBPSO3L18M_LCHQuote#0003</v>
      </c>
      <c r="G7" s="233" t="str">
        <f>_xll.ohRangeRetrieveError(F7)</f>
        <v/>
      </c>
      <c r="H7" s="196"/>
      <c r="J7" s="133"/>
      <c r="K7" s="245" t="s">
        <v>59</v>
      </c>
      <c r="L7" s="245" t="s">
        <v>180</v>
      </c>
      <c r="M7" s="245" t="s">
        <v>154</v>
      </c>
      <c r="N7" s="179" t="str">
        <f t="shared" si="2"/>
        <v>GBPSO3L18M</v>
      </c>
      <c r="O7" s="246" t="str">
        <v>GBPSO3L18M=ICAP</v>
      </c>
      <c r="P7" s="359" t="s">
        <v>162</v>
      </c>
      <c r="Q7" s="359" t="s">
        <v>162</v>
      </c>
      <c r="R7" s="135" t="e">
        <f t="shared" si="4"/>
        <v>#NUM!</v>
      </c>
      <c r="S7" s="135" t="e">
        <f t="shared" si="3"/>
        <v>#NUM!</v>
      </c>
      <c r="T7" s="155"/>
      <c r="U7" s="134" t="e">
        <v>#NUM!</v>
      </c>
      <c r="V7" s="156"/>
      <c r="W7" s="136" t="e">
        <v>#NUM!</v>
      </c>
      <c r="X7" s="181">
        <f>_xll.qlSimpleQuoteSetValue(F7,ROUND(W7/10000,6),Trigger)</f>
        <v>0</v>
      </c>
      <c r="Y7" s="159"/>
    </row>
    <row r="8" spans="1:25" ht="11.25" customHeight="1" x14ac:dyDescent="0.2">
      <c r="A8" s="158"/>
      <c r="B8" s="51" t="str">
        <f t="shared" si="0"/>
        <v>21M</v>
      </c>
      <c r="C8" s="51" t="str">
        <f t="shared" si="0"/>
        <v>SO</v>
      </c>
      <c r="D8" s="51" t="str">
        <f t="shared" si="0"/>
        <v>3L</v>
      </c>
      <c r="E8" s="177" t="str">
        <f t="shared" si="1"/>
        <v>GBPSO3L21M_LCHQuote</v>
      </c>
      <c r="F8" s="177" t="str">
        <f>_xll.qlSimpleQuote(E8,,RateTickValue,Permanent,Trigger,ObjectOverwrite)</f>
        <v>GBPSO3L21M_LCHQuote#0003</v>
      </c>
      <c r="G8" s="233" t="str">
        <f>_xll.ohRangeRetrieveError(F8)</f>
        <v/>
      </c>
      <c r="H8" s="196"/>
      <c r="J8" s="133"/>
      <c r="K8" s="245" t="s">
        <v>58</v>
      </c>
      <c r="L8" s="245" t="s">
        <v>180</v>
      </c>
      <c r="M8" s="245" t="s">
        <v>154</v>
      </c>
      <c r="N8" s="179" t="str">
        <f t="shared" si="2"/>
        <v>GBPSO3L21M</v>
      </c>
      <c r="O8" s="246" t="str">
        <v>GBPSO3L21M=ICAP</v>
      </c>
      <c r="P8" s="359" t="s">
        <v>162</v>
      </c>
      <c r="Q8" s="359" t="s">
        <v>162</v>
      </c>
      <c r="R8" s="135" t="e">
        <f t="shared" si="4"/>
        <v>#NUM!</v>
      </c>
      <c r="S8" s="135" t="e">
        <f t="shared" si="3"/>
        <v>#NUM!</v>
      </c>
      <c r="T8" s="155"/>
      <c r="U8" s="134" t="e">
        <v>#NUM!</v>
      </c>
      <c r="V8" s="156"/>
      <c r="W8" s="136" t="e">
        <v>#NUM!</v>
      </c>
      <c r="X8" s="181">
        <f>_xll.qlSimpleQuoteSetValue(F8,ROUND(W8/10000,6),Trigger)</f>
        <v>0</v>
      </c>
      <c r="Y8" s="159"/>
    </row>
    <row r="9" spans="1:25" ht="11.25" customHeight="1" x14ac:dyDescent="0.2">
      <c r="A9" s="158"/>
      <c r="B9" s="51" t="str">
        <f t="shared" si="0"/>
        <v>2Y</v>
      </c>
      <c r="C9" s="51" t="str">
        <f t="shared" si="0"/>
        <v>SO</v>
      </c>
      <c r="D9" s="51" t="str">
        <f t="shared" si="0"/>
        <v>3L</v>
      </c>
      <c r="E9" s="177" t="str">
        <f t="shared" si="1"/>
        <v>GBPSO3L2Y_LCHQuote</v>
      </c>
      <c r="F9" s="177" t="str">
        <f>_xll.qlSimpleQuote(E9,,RateTickValue,Permanent,Trigger,ObjectOverwrite)</f>
        <v>GBPSO3L2Y_LCHQuote#0003</v>
      </c>
      <c r="G9" s="233" t="str">
        <f>_xll.ohRangeRetrieveError(F9)</f>
        <v/>
      </c>
      <c r="H9" s="196"/>
      <c r="J9" s="158"/>
      <c r="K9" s="245" t="s">
        <v>54</v>
      </c>
      <c r="L9" s="245" t="s">
        <v>180</v>
      </c>
      <c r="M9" s="245" t="s">
        <v>154</v>
      </c>
      <c r="N9" s="179" t="str">
        <f t="shared" si="2"/>
        <v>GBPSO3L2Y</v>
      </c>
      <c r="O9" s="246" t="str">
        <v>GBPSO3L2Y=ICAP</v>
      </c>
      <c r="P9" s="359">
        <v>15</v>
      </c>
      <c r="Q9" s="359">
        <v>0</v>
      </c>
      <c r="R9" s="135">
        <f t="shared" si="4"/>
        <v>15</v>
      </c>
      <c r="S9" s="135">
        <f t="shared" si="3"/>
        <v>0</v>
      </c>
      <c r="T9" s="155"/>
      <c r="U9" s="134">
        <v>14.75</v>
      </c>
      <c r="V9" s="156"/>
      <c r="W9" s="136">
        <v>15</v>
      </c>
      <c r="X9" s="181">
        <f>_xll.qlSimpleQuoteSetValue(F9,ROUND(W9/10000,6),Trigger)</f>
        <v>1.2000000000000075E-5</v>
      </c>
      <c r="Y9" s="159"/>
    </row>
    <row r="10" spans="1:25" ht="11.25" customHeight="1" x14ac:dyDescent="0.2">
      <c r="A10" s="158"/>
      <c r="B10" s="51" t="str">
        <f t="shared" si="0"/>
        <v>3Y</v>
      </c>
      <c r="C10" s="51" t="str">
        <f t="shared" si="0"/>
        <v>SO</v>
      </c>
      <c r="D10" s="51" t="str">
        <f t="shared" si="0"/>
        <v>3L</v>
      </c>
      <c r="E10" s="177" t="str">
        <f t="shared" si="1"/>
        <v>GBPSO3L3Y_LCHQuote</v>
      </c>
      <c r="F10" s="177" t="str">
        <f>_xll.qlSimpleQuote(E10,,RateTickValue,Permanent,Trigger,ObjectOverwrite)</f>
        <v>GBPSO3L3Y_LCHQuote#0003</v>
      </c>
      <c r="G10" s="233" t="str">
        <f>_xll.ohRangeRetrieveError(F10)</f>
        <v/>
      </c>
      <c r="H10" s="196"/>
      <c r="J10" s="158"/>
      <c r="K10" s="245" t="s">
        <v>53</v>
      </c>
      <c r="L10" s="245" t="s">
        <v>180</v>
      </c>
      <c r="M10" s="245" t="s">
        <v>154</v>
      </c>
      <c r="N10" s="179" t="str">
        <f t="shared" si="2"/>
        <v>GBPSO3L3Y</v>
      </c>
      <c r="O10" s="246" t="str">
        <v>GBPSO3L3Y=ICAP</v>
      </c>
      <c r="P10" s="359">
        <v>16.875</v>
      </c>
      <c r="Q10" s="359">
        <v>0</v>
      </c>
      <c r="R10" s="135">
        <f t="shared" si="4"/>
        <v>16.875</v>
      </c>
      <c r="S10" s="135">
        <f t="shared" si="3"/>
        <v>0</v>
      </c>
      <c r="T10" s="155"/>
      <c r="U10" s="134">
        <v>16.875</v>
      </c>
      <c r="V10" s="156"/>
      <c r="W10" s="136">
        <v>16.875</v>
      </c>
      <c r="X10" s="181">
        <f>_xll.qlSimpleQuoteSetValue(F10,ROUND(W10/10000,6),Trigger)</f>
        <v>0</v>
      </c>
      <c r="Y10" s="159"/>
    </row>
    <row r="11" spans="1:25" ht="11.25" customHeight="1" x14ac:dyDescent="0.2">
      <c r="A11" s="158"/>
      <c r="B11" s="51" t="str">
        <f t="shared" si="0"/>
        <v>4Y</v>
      </c>
      <c r="C11" s="51" t="str">
        <f t="shared" si="0"/>
        <v>SO</v>
      </c>
      <c r="D11" s="51" t="str">
        <f t="shared" si="0"/>
        <v>3L</v>
      </c>
      <c r="E11" s="177" t="str">
        <f t="shared" si="1"/>
        <v>GBPSO3L4Y_LCHQuote</v>
      </c>
      <c r="F11" s="177" t="str">
        <f>_xll.qlSimpleQuote(E11,,RateTickValue,Permanent,Trigger,ObjectOverwrite)</f>
        <v>GBPSO3L4Y_LCHQuote#0003</v>
      </c>
      <c r="G11" s="233" t="str">
        <f>_xll.ohRangeRetrieveError(F11)</f>
        <v/>
      </c>
      <c r="H11" s="196"/>
      <c r="J11" s="158"/>
      <c r="K11" s="245" t="s">
        <v>52</v>
      </c>
      <c r="L11" s="245" t="s">
        <v>180</v>
      </c>
      <c r="M11" s="245" t="s">
        <v>154</v>
      </c>
      <c r="N11" s="179" t="str">
        <f t="shared" si="2"/>
        <v>GBPSO3L4Y</v>
      </c>
      <c r="O11" s="246" t="str">
        <v>GBPSO3L4Y=ICAP</v>
      </c>
      <c r="P11" s="359">
        <v>18.5</v>
      </c>
      <c r="Q11" s="359">
        <v>0</v>
      </c>
      <c r="R11" s="135">
        <f t="shared" si="4"/>
        <v>18.5</v>
      </c>
      <c r="S11" s="135">
        <f t="shared" si="3"/>
        <v>0</v>
      </c>
      <c r="T11" s="155"/>
      <c r="U11" s="134">
        <v>18.5</v>
      </c>
      <c r="V11" s="156"/>
      <c r="W11" s="136">
        <v>18.5</v>
      </c>
      <c r="X11" s="181">
        <f>_xll.qlSimpleQuoteSetValue(F11,ROUND(W11/10000,6),Trigger)</f>
        <v>0</v>
      </c>
      <c r="Y11" s="159"/>
    </row>
    <row r="12" spans="1:25" x14ac:dyDescent="0.2">
      <c r="A12" s="158"/>
      <c r="B12" s="51" t="str">
        <f t="shared" si="0"/>
        <v>5Y</v>
      </c>
      <c r="C12" s="51" t="str">
        <f t="shared" si="0"/>
        <v>SO</v>
      </c>
      <c r="D12" s="51" t="str">
        <f t="shared" si="0"/>
        <v>3L</v>
      </c>
      <c r="E12" s="177" t="str">
        <f t="shared" si="1"/>
        <v>GBPSO3L5Y_LCHQuote</v>
      </c>
      <c r="F12" s="177" t="str">
        <f>_xll.qlSimpleQuote(E12,,RateTickValue,Permanent,Trigger,ObjectOverwrite)</f>
        <v>GBPSO3L5Y_LCHQuote#0003</v>
      </c>
      <c r="G12" s="233" t="str">
        <f>_xll.ohRangeRetrieveError(F12)</f>
        <v/>
      </c>
      <c r="H12" s="196"/>
      <c r="J12" s="158"/>
      <c r="K12" s="245" t="s">
        <v>51</v>
      </c>
      <c r="L12" s="245" t="s">
        <v>180</v>
      </c>
      <c r="M12" s="245" t="s">
        <v>154</v>
      </c>
      <c r="N12" s="179" t="str">
        <f t="shared" si="2"/>
        <v>GBPSO3L5Y</v>
      </c>
      <c r="O12" s="246" t="str">
        <v>GBPSO3L5Y=ICAP</v>
      </c>
      <c r="P12" s="359">
        <v>19.375</v>
      </c>
      <c r="Q12" s="359">
        <v>0</v>
      </c>
      <c r="R12" s="135">
        <f t="shared" si="4"/>
        <v>19.375</v>
      </c>
      <c r="S12" s="135">
        <f t="shared" si="3"/>
        <v>0</v>
      </c>
      <c r="T12" s="155"/>
      <c r="U12" s="134">
        <v>19.375</v>
      </c>
      <c r="V12" s="156"/>
      <c r="W12" s="136">
        <v>19.375</v>
      </c>
      <c r="X12" s="181">
        <f>_xll.qlSimpleQuoteSetValue(F12,ROUND(W12/10000,6),Trigger)</f>
        <v>0</v>
      </c>
      <c r="Y12" s="159"/>
    </row>
    <row r="13" spans="1:25" x14ac:dyDescent="0.2">
      <c r="A13" s="158"/>
      <c r="B13" s="51" t="str">
        <f t="shared" si="0"/>
        <v>6Y</v>
      </c>
      <c r="C13" s="51" t="str">
        <f t="shared" si="0"/>
        <v>SO</v>
      </c>
      <c r="D13" s="51" t="str">
        <f t="shared" si="0"/>
        <v>3L</v>
      </c>
      <c r="E13" s="177" t="str">
        <f t="shared" si="1"/>
        <v>GBPSO3L6Y_LCHQuote</v>
      </c>
      <c r="F13" s="177" t="str">
        <f>_xll.qlSimpleQuote(E13,,RateTickValue,Permanent,Trigger,ObjectOverwrite)</f>
        <v>GBPSO3L6Y_LCHQuote#0003</v>
      </c>
      <c r="G13" s="233" t="str">
        <f>_xll.ohRangeRetrieveError(F13)</f>
        <v/>
      </c>
      <c r="H13" s="196"/>
      <c r="J13" s="158"/>
      <c r="K13" s="245" t="s">
        <v>50</v>
      </c>
      <c r="L13" s="245" t="s">
        <v>180</v>
      </c>
      <c r="M13" s="245" t="s">
        <v>154</v>
      </c>
      <c r="N13" s="179" t="str">
        <f t="shared" si="2"/>
        <v>GBPSO3L6Y</v>
      </c>
      <c r="O13" s="246" t="str">
        <v>GBPSO3L6Y=ICAP</v>
      </c>
      <c r="P13" s="359">
        <v>19.75</v>
      </c>
      <c r="Q13" s="359">
        <v>0</v>
      </c>
      <c r="R13" s="135">
        <f t="shared" si="4"/>
        <v>19.75</v>
      </c>
      <c r="S13" s="135">
        <f t="shared" si="3"/>
        <v>0</v>
      </c>
      <c r="T13" s="155"/>
      <c r="U13" s="134">
        <v>19.75</v>
      </c>
      <c r="V13" s="156"/>
      <c r="W13" s="136">
        <v>19.75</v>
      </c>
      <c r="X13" s="181">
        <f>_xll.qlSimpleQuoteSetValue(F13,ROUND(W13/10000,6),Trigger)</f>
        <v>0</v>
      </c>
      <c r="Y13" s="159"/>
    </row>
    <row r="14" spans="1:25" x14ac:dyDescent="0.2">
      <c r="A14" s="158"/>
      <c r="B14" s="51" t="str">
        <f t="shared" si="0"/>
        <v>7Y</v>
      </c>
      <c r="C14" s="51" t="str">
        <f t="shared" si="0"/>
        <v>SO</v>
      </c>
      <c r="D14" s="51" t="str">
        <f t="shared" si="0"/>
        <v>3L</v>
      </c>
      <c r="E14" s="177" t="str">
        <f t="shared" si="1"/>
        <v>GBPSO3L7Y_LCHQuote</v>
      </c>
      <c r="F14" s="177" t="str">
        <f>_xll.qlSimpleQuote(E14,,RateTickValue,Permanent,Trigger,ObjectOverwrite)</f>
        <v>GBPSO3L7Y_LCHQuote#0003</v>
      </c>
      <c r="G14" s="233" t="str">
        <f>_xll.ohRangeRetrieveError(F14)</f>
        <v/>
      </c>
      <c r="H14" s="196"/>
      <c r="J14" s="158"/>
      <c r="K14" s="245" t="s">
        <v>49</v>
      </c>
      <c r="L14" s="245" t="s">
        <v>180</v>
      </c>
      <c r="M14" s="245" t="s">
        <v>154</v>
      </c>
      <c r="N14" s="179" t="str">
        <f t="shared" si="2"/>
        <v>GBPSO3L7Y</v>
      </c>
      <c r="O14" s="246" t="str">
        <v>GBPSO3L7Y=ICAP</v>
      </c>
      <c r="P14" s="359">
        <v>19.75</v>
      </c>
      <c r="Q14" s="359">
        <v>0</v>
      </c>
      <c r="R14" s="135">
        <f t="shared" si="4"/>
        <v>19.75</v>
      </c>
      <c r="S14" s="135">
        <f t="shared" si="3"/>
        <v>0</v>
      </c>
      <c r="T14" s="155"/>
      <c r="U14" s="134">
        <v>19.875</v>
      </c>
      <c r="V14" s="156"/>
      <c r="W14" s="136">
        <v>19.75</v>
      </c>
      <c r="X14" s="181">
        <f>_xll.qlSimpleQuoteSetValue(F14,ROUND(W14/10000,6),Trigger)</f>
        <v>0</v>
      </c>
      <c r="Y14" s="159"/>
    </row>
    <row r="15" spans="1:25" x14ac:dyDescent="0.2">
      <c r="A15" s="158"/>
      <c r="B15" s="51" t="str">
        <f t="shared" si="0"/>
        <v>8Y</v>
      </c>
      <c r="C15" s="51" t="str">
        <f t="shared" si="0"/>
        <v>SO</v>
      </c>
      <c r="D15" s="51" t="str">
        <f t="shared" si="0"/>
        <v>3L</v>
      </c>
      <c r="E15" s="177" t="str">
        <f t="shared" si="1"/>
        <v>GBPSO3L8Y_LCHQuote</v>
      </c>
      <c r="F15" s="177" t="str">
        <f>_xll.qlSimpleQuote(E15,,RateTickValue,Permanent,Trigger,ObjectOverwrite)</f>
        <v>GBPSO3L8Y_LCHQuote#0003</v>
      </c>
      <c r="G15" s="233" t="str">
        <f>_xll.ohRangeRetrieveError(F15)</f>
        <v/>
      </c>
      <c r="H15" s="196"/>
      <c r="J15" s="158"/>
      <c r="K15" s="245" t="s">
        <v>48</v>
      </c>
      <c r="L15" s="245" t="s">
        <v>180</v>
      </c>
      <c r="M15" s="245" t="s">
        <v>154</v>
      </c>
      <c r="N15" s="179" t="str">
        <f t="shared" si="2"/>
        <v>GBPSO3L8Y</v>
      </c>
      <c r="O15" s="246" t="str">
        <v>GBPSO3L8Y=ICAP</v>
      </c>
      <c r="P15" s="359">
        <v>19.625</v>
      </c>
      <c r="Q15" s="359">
        <v>0</v>
      </c>
      <c r="R15" s="135">
        <f t="shared" si="4"/>
        <v>19.625</v>
      </c>
      <c r="S15" s="135">
        <f t="shared" si="3"/>
        <v>0</v>
      </c>
      <c r="T15" s="155"/>
      <c r="U15" s="134">
        <v>19.75</v>
      </c>
      <c r="V15" s="156"/>
      <c r="W15" s="136">
        <v>19.625</v>
      </c>
      <c r="X15" s="181">
        <f>_xll.qlSimpleQuoteSetValue(F15,ROUND(W15/10000,6),Trigger)</f>
        <v>0</v>
      </c>
      <c r="Y15" s="159"/>
    </row>
    <row r="16" spans="1:25" x14ac:dyDescent="0.2">
      <c r="A16" s="158"/>
      <c r="B16" s="51" t="str">
        <f t="shared" si="0"/>
        <v>9Y</v>
      </c>
      <c r="C16" s="51" t="str">
        <f t="shared" si="0"/>
        <v>SO</v>
      </c>
      <c r="D16" s="51" t="str">
        <f t="shared" si="0"/>
        <v>3L</v>
      </c>
      <c r="E16" s="177" t="str">
        <f t="shared" si="1"/>
        <v>GBPSO3L9Y_LCHQuote</v>
      </c>
      <c r="F16" s="177" t="str">
        <f>_xll.qlSimpleQuote(E16,,RateTickValue,Permanent,Trigger,ObjectOverwrite)</f>
        <v>GBPSO3L9Y_LCHQuote#0003</v>
      </c>
      <c r="G16" s="233" t="str">
        <f>_xll.ohRangeRetrieveError(F16)</f>
        <v/>
      </c>
      <c r="H16" s="196"/>
      <c r="J16" s="158"/>
      <c r="K16" s="245" t="s">
        <v>47</v>
      </c>
      <c r="L16" s="245" t="s">
        <v>180</v>
      </c>
      <c r="M16" s="245" t="s">
        <v>154</v>
      </c>
      <c r="N16" s="179" t="str">
        <f t="shared" si="2"/>
        <v>GBPSO3L9Y</v>
      </c>
      <c r="O16" s="246" t="str">
        <v>GBPSO3L9Y=ICAP</v>
      </c>
      <c r="P16" s="359">
        <v>19.375</v>
      </c>
      <c r="Q16" s="359">
        <v>0</v>
      </c>
      <c r="R16" s="135">
        <f t="shared" si="4"/>
        <v>19.375</v>
      </c>
      <c r="S16" s="135">
        <f t="shared" si="3"/>
        <v>0</v>
      </c>
      <c r="T16" s="155"/>
      <c r="U16" s="134">
        <v>19.5</v>
      </c>
      <c r="V16" s="156"/>
      <c r="W16" s="136">
        <v>19.375</v>
      </c>
      <c r="X16" s="181">
        <f>_xll.qlSimpleQuoteSetValue(F16,ROUND(W16/10000,6),Trigger)</f>
        <v>0</v>
      </c>
      <c r="Y16" s="159"/>
    </row>
    <row r="17" spans="1:25" x14ac:dyDescent="0.2">
      <c r="A17" s="158"/>
      <c r="B17" s="51" t="str">
        <f t="shared" si="0"/>
        <v>10Y</v>
      </c>
      <c r="C17" s="51" t="str">
        <f t="shared" si="0"/>
        <v>SO</v>
      </c>
      <c r="D17" s="51" t="str">
        <f t="shared" si="0"/>
        <v>3L</v>
      </c>
      <c r="E17" s="177" t="str">
        <f t="shared" si="1"/>
        <v>GBPSO3L10Y_LCHQuote</v>
      </c>
      <c r="F17" s="177" t="str">
        <f>_xll.qlSimpleQuote(E17,,RateTickValue,Permanent,Trigger,ObjectOverwrite)</f>
        <v>GBPSO3L10Y_LCHQuote#0003</v>
      </c>
      <c r="G17" s="233" t="str">
        <f>_xll.ohRangeRetrieveError(F17)</f>
        <v/>
      </c>
      <c r="H17" s="196"/>
      <c r="J17" s="158"/>
      <c r="K17" s="245" t="s">
        <v>46</v>
      </c>
      <c r="L17" s="245" t="s">
        <v>180</v>
      </c>
      <c r="M17" s="245" t="s">
        <v>154</v>
      </c>
      <c r="N17" s="179" t="str">
        <f t="shared" si="2"/>
        <v>GBPSO3L10Y</v>
      </c>
      <c r="O17" s="246" t="str">
        <v>GBPSO3L10Y=ICAP</v>
      </c>
      <c r="P17" s="359">
        <v>19.125</v>
      </c>
      <c r="Q17" s="359">
        <v>0</v>
      </c>
      <c r="R17" s="135">
        <f t="shared" si="4"/>
        <v>19.125</v>
      </c>
      <c r="S17" s="135">
        <f t="shared" si="3"/>
        <v>0</v>
      </c>
      <c r="T17" s="155"/>
      <c r="U17" s="134">
        <v>19.25</v>
      </c>
      <c r="V17" s="156"/>
      <c r="W17" s="136">
        <v>19.125</v>
      </c>
      <c r="X17" s="181">
        <f>_xll.qlSimpleQuoteSetValue(F17,ROUND(W17/10000,6),Trigger)</f>
        <v>0</v>
      </c>
      <c r="Y17" s="159"/>
    </row>
    <row r="18" spans="1:25" x14ac:dyDescent="0.2">
      <c r="A18" s="158"/>
      <c r="B18" s="51" t="str">
        <f t="shared" si="0"/>
        <v>11Y</v>
      </c>
      <c r="C18" s="51" t="str">
        <f t="shared" si="0"/>
        <v>SO</v>
      </c>
      <c r="D18" s="51" t="str">
        <f t="shared" si="0"/>
        <v>3L</v>
      </c>
      <c r="E18" s="177" t="str">
        <f t="shared" si="1"/>
        <v>GBPSO3L11Y_LCHQuote</v>
      </c>
      <c r="F18" s="177" t="str">
        <f>_xll.qlSimpleQuote(E18,,RateTickValue,Permanent,Trigger,ObjectOverwrite)</f>
        <v>GBPSO3L11Y_LCHQuote#0003</v>
      </c>
      <c r="G18" s="233" t="str">
        <f>_xll.ohRangeRetrieveError(F18)</f>
        <v/>
      </c>
      <c r="H18" s="196"/>
      <c r="J18" s="158"/>
      <c r="K18" s="245" t="s">
        <v>45</v>
      </c>
      <c r="L18" s="245" t="s">
        <v>180</v>
      </c>
      <c r="M18" s="245" t="s">
        <v>154</v>
      </c>
      <c r="N18" s="179" t="str">
        <f t="shared" si="2"/>
        <v>GBPSO3L11Y</v>
      </c>
      <c r="O18" s="246" t="str">
        <v>GBPSO3L11Y=ICAP</v>
      </c>
      <c r="P18" s="359" t="s">
        <v>162</v>
      </c>
      <c r="Q18" s="359" t="s">
        <v>162</v>
      </c>
      <c r="R18" s="135" t="e">
        <f t="shared" si="4"/>
        <v>#NUM!</v>
      </c>
      <c r="S18" s="135" t="e">
        <f t="shared" si="3"/>
        <v>#NUM!</v>
      </c>
      <c r="T18" s="155"/>
      <c r="U18" s="134" t="e">
        <v>#NUM!</v>
      </c>
      <c r="V18" s="156"/>
      <c r="W18" s="136" t="e">
        <v>#NUM!</v>
      </c>
      <c r="X18" s="181">
        <f>_xll.qlSimpleQuoteSetValue(F18,ROUND(W18/10000,6),Trigger)</f>
        <v>0</v>
      </c>
      <c r="Y18" s="159"/>
    </row>
    <row r="19" spans="1:25" x14ac:dyDescent="0.2">
      <c r="A19" s="158"/>
      <c r="B19" s="51" t="str">
        <f t="shared" si="0"/>
        <v>12Y</v>
      </c>
      <c r="C19" s="51" t="str">
        <f t="shared" si="0"/>
        <v>SO</v>
      </c>
      <c r="D19" s="51" t="str">
        <f t="shared" si="0"/>
        <v>3L</v>
      </c>
      <c r="E19" s="177" t="str">
        <f t="shared" si="1"/>
        <v>GBPSO3L12Y_LCHQuote</v>
      </c>
      <c r="F19" s="177" t="str">
        <f>_xll.qlSimpleQuote(E19,,RateTickValue,Permanent,Trigger,ObjectOverwrite)</f>
        <v>GBPSO3L12Y_LCHQuote#0003</v>
      </c>
      <c r="G19" s="233" t="str">
        <f>_xll.ohRangeRetrieveError(F19)</f>
        <v/>
      </c>
      <c r="H19" s="196"/>
      <c r="J19" s="158"/>
      <c r="K19" s="245" t="s">
        <v>44</v>
      </c>
      <c r="L19" s="245" t="s">
        <v>180</v>
      </c>
      <c r="M19" s="245" t="s">
        <v>154</v>
      </c>
      <c r="N19" s="179" t="str">
        <f t="shared" si="2"/>
        <v>GBPSO3L12Y</v>
      </c>
      <c r="O19" s="246" t="str">
        <v>GBPSO3L12Y=ICAP</v>
      </c>
      <c r="P19" s="359">
        <v>18.5</v>
      </c>
      <c r="Q19" s="359">
        <v>0</v>
      </c>
      <c r="R19" s="135">
        <f t="shared" si="4"/>
        <v>18.5</v>
      </c>
      <c r="S19" s="135">
        <f t="shared" si="3"/>
        <v>0</v>
      </c>
      <c r="T19" s="155"/>
      <c r="U19" s="134">
        <v>18.5</v>
      </c>
      <c r="V19" s="156"/>
      <c r="W19" s="136">
        <v>18.5</v>
      </c>
      <c r="X19" s="181">
        <f>_xll.qlSimpleQuoteSetValue(F19,ROUND(W19/10000,6),Trigger)</f>
        <v>0</v>
      </c>
      <c r="Y19" s="159"/>
    </row>
    <row r="20" spans="1:25" x14ac:dyDescent="0.2">
      <c r="A20" s="158"/>
      <c r="B20" s="51" t="str">
        <f t="shared" si="0"/>
        <v>13Y</v>
      </c>
      <c r="C20" s="51" t="str">
        <f t="shared" si="0"/>
        <v>SO</v>
      </c>
      <c r="D20" s="51" t="str">
        <f t="shared" si="0"/>
        <v>3L</v>
      </c>
      <c r="E20" s="177" t="str">
        <f t="shared" si="1"/>
        <v>GBPSO3L13Y_LCHQuote</v>
      </c>
      <c r="F20" s="177" t="str">
        <f>_xll.qlSimpleQuote(E20,,RateTickValue,Permanent,Trigger,ObjectOverwrite)</f>
        <v>GBPSO3L13Y_LCHQuote#0003</v>
      </c>
      <c r="G20" s="233" t="str">
        <f>_xll.ohRangeRetrieveError(F20)</f>
        <v/>
      </c>
      <c r="H20" s="196"/>
      <c r="J20" s="158"/>
      <c r="K20" s="245" t="s">
        <v>43</v>
      </c>
      <c r="L20" s="245" t="s">
        <v>180</v>
      </c>
      <c r="M20" s="245" t="s">
        <v>154</v>
      </c>
      <c r="N20" s="179" t="str">
        <f t="shared" si="2"/>
        <v>GBPSO3L13Y</v>
      </c>
      <c r="O20" s="246" t="str">
        <v>GBPSO3L13Y=ICAP</v>
      </c>
      <c r="P20" s="359" t="s">
        <v>162</v>
      </c>
      <c r="Q20" s="359" t="s">
        <v>162</v>
      </c>
      <c r="R20" s="135" t="e">
        <f t="shared" si="4"/>
        <v>#NUM!</v>
      </c>
      <c r="S20" s="135" t="e">
        <f t="shared" si="3"/>
        <v>#NUM!</v>
      </c>
      <c r="T20" s="155"/>
      <c r="U20" s="134" t="e">
        <v>#NUM!</v>
      </c>
      <c r="V20" s="156"/>
      <c r="W20" s="136" t="e">
        <v>#NUM!</v>
      </c>
      <c r="X20" s="181">
        <f>_xll.qlSimpleQuoteSetValue(F20,ROUND(W20/10000,6),Trigger)</f>
        <v>0</v>
      </c>
      <c r="Y20" s="159"/>
    </row>
    <row r="21" spans="1:25" x14ac:dyDescent="0.2">
      <c r="A21" s="158"/>
      <c r="B21" s="51" t="str">
        <f t="shared" si="0"/>
        <v>14Y</v>
      </c>
      <c r="C21" s="51" t="str">
        <f t="shared" si="0"/>
        <v>SO</v>
      </c>
      <c r="D21" s="51" t="str">
        <f t="shared" si="0"/>
        <v>3L</v>
      </c>
      <c r="E21" s="177" t="str">
        <f t="shared" si="1"/>
        <v>GBPSO3L14Y_LCHQuote</v>
      </c>
      <c r="F21" s="177" t="str">
        <f>_xll.qlSimpleQuote(E21,,RateTickValue,Permanent,Trigger,ObjectOverwrite)</f>
        <v>GBPSO3L14Y_LCHQuote#0003</v>
      </c>
      <c r="G21" s="233" t="str">
        <f>_xll.ohRangeRetrieveError(F21)</f>
        <v/>
      </c>
      <c r="H21" s="196"/>
      <c r="J21" s="158"/>
      <c r="K21" s="245" t="s">
        <v>42</v>
      </c>
      <c r="L21" s="245" t="s">
        <v>180</v>
      </c>
      <c r="M21" s="245" t="s">
        <v>154</v>
      </c>
      <c r="N21" s="179" t="str">
        <f t="shared" si="2"/>
        <v>GBPSO3L14Y</v>
      </c>
      <c r="O21" s="246" t="str">
        <v>GBPSO3L14Y=ICAP</v>
      </c>
      <c r="P21" s="359" t="s">
        <v>162</v>
      </c>
      <c r="Q21" s="359" t="s">
        <v>162</v>
      </c>
      <c r="R21" s="135" t="e">
        <f t="shared" si="4"/>
        <v>#NUM!</v>
      </c>
      <c r="S21" s="135" t="e">
        <f t="shared" si="3"/>
        <v>#NUM!</v>
      </c>
      <c r="T21" s="155"/>
      <c r="U21" s="134" t="e">
        <v>#NUM!</v>
      </c>
      <c r="V21" s="156"/>
      <c r="W21" s="136" t="e">
        <v>#NUM!</v>
      </c>
      <c r="X21" s="181">
        <f>_xll.qlSimpleQuoteSetValue(F21,ROUND(W21/10000,6),Trigger)</f>
        <v>0</v>
      </c>
      <c r="Y21" s="159"/>
    </row>
    <row r="22" spans="1:25" x14ac:dyDescent="0.2">
      <c r="A22" s="158"/>
      <c r="B22" s="51" t="str">
        <f t="shared" si="0"/>
        <v>15Y</v>
      </c>
      <c r="C22" s="51" t="str">
        <f t="shared" si="0"/>
        <v>SO</v>
      </c>
      <c r="D22" s="51" t="str">
        <f t="shared" si="0"/>
        <v>3L</v>
      </c>
      <c r="E22" s="177" t="str">
        <f t="shared" si="1"/>
        <v>GBPSO3L15Y_LCHQuote</v>
      </c>
      <c r="F22" s="177" t="str">
        <f>_xll.qlSimpleQuote(E22,,RateTickValue,Permanent,Trigger,ObjectOverwrite)</f>
        <v>GBPSO3L15Y_LCHQuote#0003</v>
      </c>
      <c r="G22" s="233" t="str">
        <f>_xll.ohRangeRetrieveError(F22)</f>
        <v/>
      </c>
      <c r="H22" s="196"/>
      <c r="J22" s="158"/>
      <c r="K22" s="245" t="s">
        <v>41</v>
      </c>
      <c r="L22" s="245" t="s">
        <v>180</v>
      </c>
      <c r="M22" s="245" t="s">
        <v>154</v>
      </c>
      <c r="N22" s="179" t="str">
        <f t="shared" si="2"/>
        <v>GBPSO3L15Y</v>
      </c>
      <c r="O22" s="246" t="str">
        <v>GBPSO3L15Y=ICAP</v>
      </c>
      <c r="P22" s="359">
        <v>17.25</v>
      </c>
      <c r="Q22" s="359">
        <v>0</v>
      </c>
      <c r="R22" s="135">
        <f t="shared" si="4"/>
        <v>17.25</v>
      </c>
      <c r="S22" s="135">
        <f t="shared" si="3"/>
        <v>0</v>
      </c>
      <c r="T22" s="155"/>
      <c r="U22" s="134">
        <v>17.25</v>
      </c>
      <c r="V22" s="156"/>
      <c r="W22" s="136">
        <v>17.25</v>
      </c>
      <c r="X22" s="181">
        <f>_xll.qlSimpleQuoteSetValue(F22,ROUND(W22/10000,6),Trigger)</f>
        <v>0</v>
      </c>
      <c r="Y22" s="159"/>
    </row>
    <row r="23" spans="1:25" x14ac:dyDescent="0.2">
      <c r="A23" s="158"/>
      <c r="B23" s="51" t="str">
        <f t="shared" si="0"/>
        <v>16Y</v>
      </c>
      <c r="C23" s="51" t="str">
        <f t="shared" si="0"/>
        <v>SO</v>
      </c>
      <c r="D23" s="51" t="str">
        <f t="shared" si="0"/>
        <v>3L</v>
      </c>
      <c r="E23" s="177" t="str">
        <f t="shared" si="1"/>
        <v>GBPSO3L16Y_LCHQuote</v>
      </c>
      <c r="F23" s="177" t="str">
        <f>_xll.qlSimpleQuote(E23,,RateTickValue,Permanent,Trigger,ObjectOverwrite)</f>
        <v>GBPSO3L16Y_LCHQuote#0003</v>
      </c>
      <c r="G23" s="233" t="str">
        <f>_xll.ohRangeRetrieveError(F23)</f>
        <v/>
      </c>
      <c r="H23" s="196"/>
      <c r="J23" s="158"/>
      <c r="K23" s="245" t="s">
        <v>40</v>
      </c>
      <c r="L23" s="245" t="s">
        <v>180</v>
      </c>
      <c r="M23" s="245" t="s">
        <v>154</v>
      </c>
      <c r="N23" s="179" t="str">
        <f t="shared" si="2"/>
        <v>GBPSO3L16Y</v>
      </c>
      <c r="O23" s="246" t="str">
        <v>GBPSO3L16Y=ICAP</v>
      </c>
      <c r="P23" s="359" t="s">
        <v>162</v>
      </c>
      <c r="Q23" s="359" t="s">
        <v>162</v>
      </c>
      <c r="R23" s="135" t="e">
        <f t="shared" si="4"/>
        <v>#NUM!</v>
      </c>
      <c r="S23" s="135" t="e">
        <f t="shared" si="3"/>
        <v>#NUM!</v>
      </c>
      <c r="T23" s="155"/>
      <c r="U23" s="134" t="e">
        <v>#NUM!</v>
      </c>
      <c r="V23" s="156"/>
      <c r="W23" s="136" t="e">
        <v>#NUM!</v>
      </c>
      <c r="X23" s="181">
        <f>_xll.qlSimpleQuoteSetValue(F23,ROUND(W23/10000,6),Trigger)</f>
        <v>0</v>
      </c>
      <c r="Y23" s="159"/>
    </row>
    <row r="24" spans="1:25" x14ac:dyDescent="0.2">
      <c r="A24" s="158"/>
      <c r="B24" s="51" t="str">
        <f t="shared" si="0"/>
        <v>17Y</v>
      </c>
      <c r="C24" s="51" t="str">
        <f t="shared" si="0"/>
        <v>SO</v>
      </c>
      <c r="D24" s="51" t="str">
        <f t="shared" si="0"/>
        <v>3L</v>
      </c>
      <c r="E24" s="177" t="str">
        <f t="shared" si="1"/>
        <v>GBPSO3L17Y_LCHQuote</v>
      </c>
      <c r="F24" s="177" t="str">
        <f>_xll.qlSimpleQuote(E24,,RateTickValue,Permanent,Trigger,ObjectOverwrite)</f>
        <v>GBPSO3L17Y_LCHQuote#0003</v>
      </c>
      <c r="G24" s="233" t="str">
        <f>_xll.ohRangeRetrieveError(F24)</f>
        <v/>
      </c>
      <c r="H24" s="196"/>
      <c r="J24" s="158"/>
      <c r="K24" s="245" t="s">
        <v>39</v>
      </c>
      <c r="L24" s="245" t="s">
        <v>180</v>
      </c>
      <c r="M24" s="245" t="s">
        <v>154</v>
      </c>
      <c r="N24" s="179" t="str">
        <f t="shared" si="2"/>
        <v>GBPSO3L17Y</v>
      </c>
      <c r="O24" s="246" t="str">
        <v>GBPSO3L17Y=ICAP</v>
      </c>
      <c r="P24" s="359" t="s">
        <v>162</v>
      </c>
      <c r="Q24" s="359" t="s">
        <v>162</v>
      </c>
      <c r="R24" s="135" t="e">
        <f t="shared" si="4"/>
        <v>#NUM!</v>
      </c>
      <c r="S24" s="135" t="e">
        <f t="shared" si="3"/>
        <v>#NUM!</v>
      </c>
      <c r="T24" s="155"/>
      <c r="U24" s="134" t="e">
        <v>#NUM!</v>
      </c>
      <c r="V24" s="156"/>
      <c r="W24" s="136" t="e">
        <v>#NUM!</v>
      </c>
      <c r="X24" s="181">
        <f>_xll.qlSimpleQuoteSetValue(F24,ROUND(W24/10000,6),Trigger)</f>
        <v>0</v>
      </c>
      <c r="Y24" s="159"/>
    </row>
    <row r="25" spans="1:25" x14ac:dyDescent="0.2">
      <c r="A25" s="158"/>
      <c r="B25" s="51" t="str">
        <f t="shared" si="0"/>
        <v>18Y</v>
      </c>
      <c r="C25" s="51" t="str">
        <f t="shared" si="0"/>
        <v>SO</v>
      </c>
      <c r="D25" s="51" t="str">
        <f t="shared" si="0"/>
        <v>3L</v>
      </c>
      <c r="E25" s="177" t="str">
        <f t="shared" si="1"/>
        <v>GBPSO3L18Y_LCHQuote</v>
      </c>
      <c r="F25" s="177" t="str">
        <f>_xll.qlSimpleQuote(E25,,RateTickValue,Permanent,Trigger,ObjectOverwrite)</f>
        <v>GBPSO3L18Y_LCHQuote#0003</v>
      </c>
      <c r="G25" s="233" t="str">
        <f>_xll.ohRangeRetrieveError(F25)</f>
        <v/>
      </c>
      <c r="H25" s="196"/>
      <c r="J25" s="158"/>
      <c r="K25" s="245" t="s">
        <v>38</v>
      </c>
      <c r="L25" s="245" t="s">
        <v>180</v>
      </c>
      <c r="M25" s="245" t="s">
        <v>154</v>
      </c>
      <c r="N25" s="179" t="str">
        <f t="shared" si="2"/>
        <v>GBPSO3L18Y</v>
      </c>
      <c r="O25" s="246" t="str">
        <v>GBPSO3L18Y=ICAP</v>
      </c>
      <c r="P25" s="359" t="s">
        <v>162</v>
      </c>
      <c r="Q25" s="359" t="s">
        <v>162</v>
      </c>
      <c r="R25" s="135" t="e">
        <f t="shared" si="4"/>
        <v>#NUM!</v>
      </c>
      <c r="S25" s="135" t="e">
        <f t="shared" si="3"/>
        <v>#NUM!</v>
      </c>
      <c r="T25" s="155"/>
      <c r="U25" s="134" t="e">
        <v>#NUM!</v>
      </c>
      <c r="V25" s="156"/>
      <c r="W25" s="136" t="e">
        <v>#NUM!</v>
      </c>
      <c r="X25" s="181">
        <f>_xll.qlSimpleQuoteSetValue(F25,ROUND(W25/10000,6),Trigger)</f>
        <v>0</v>
      </c>
      <c r="Y25" s="159"/>
    </row>
    <row r="26" spans="1:25" x14ac:dyDescent="0.2">
      <c r="A26" s="158"/>
      <c r="B26" s="51" t="str">
        <f t="shared" si="0"/>
        <v>19Y</v>
      </c>
      <c r="C26" s="51" t="str">
        <f t="shared" si="0"/>
        <v>SO</v>
      </c>
      <c r="D26" s="51" t="str">
        <f t="shared" si="0"/>
        <v>3L</v>
      </c>
      <c r="E26" s="177" t="str">
        <f t="shared" si="1"/>
        <v>GBPSO3L19Y_LCHQuote</v>
      </c>
      <c r="F26" s="177" t="str">
        <f>_xll.qlSimpleQuote(E26,,RateTickValue,Permanent,Trigger,ObjectOverwrite)</f>
        <v>GBPSO3L19Y_LCHQuote#0003</v>
      </c>
      <c r="G26" s="233" t="str">
        <f>_xll.ohRangeRetrieveError(F26)</f>
        <v/>
      </c>
      <c r="H26" s="196"/>
      <c r="J26" s="158"/>
      <c r="K26" s="245" t="s">
        <v>37</v>
      </c>
      <c r="L26" s="245" t="s">
        <v>180</v>
      </c>
      <c r="M26" s="245" t="s">
        <v>154</v>
      </c>
      <c r="N26" s="179" t="str">
        <f t="shared" si="2"/>
        <v>GBPSO3L19Y</v>
      </c>
      <c r="O26" s="246" t="str">
        <v>GBPSO3L19Y=ICAP</v>
      </c>
      <c r="P26" s="359" t="s">
        <v>162</v>
      </c>
      <c r="Q26" s="359" t="s">
        <v>162</v>
      </c>
      <c r="R26" s="135" t="e">
        <f t="shared" si="4"/>
        <v>#NUM!</v>
      </c>
      <c r="S26" s="135" t="e">
        <f t="shared" si="3"/>
        <v>#NUM!</v>
      </c>
      <c r="T26" s="155"/>
      <c r="U26" s="134" t="e">
        <v>#NUM!</v>
      </c>
      <c r="V26" s="156"/>
      <c r="W26" s="136" t="e">
        <v>#NUM!</v>
      </c>
      <c r="X26" s="181">
        <f>_xll.qlSimpleQuoteSetValue(F26,ROUND(W26/10000,6),Trigger)</f>
        <v>0</v>
      </c>
      <c r="Y26" s="159"/>
    </row>
    <row r="27" spans="1:25" x14ac:dyDescent="0.2">
      <c r="A27" s="158"/>
      <c r="B27" s="51" t="str">
        <f t="shared" si="0"/>
        <v>20Y</v>
      </c>
      <c r="C27" s="51" t="str">
        <f t="shared" si="0"/>
        <v>SO</v>
      </c>
      <c r="D27" s="51" t="str">
        <f t="shared" si="0"/>
        <v>3L</v>
      </c>
      <c r="E27" s="177" t="str">
        <f t="shared" si="1"/>
        <v>GBPSO3L20Y_LCHQuote</v>
      </c>
      <c r="F27" s="177" t="str">
        <f>_xll.qlSimpleQuote(E27,,RateTickValue,Permanent,Trigger,ObjectOverwrite)</f>
        <v>GBPSO3L20Y_LCHQuote#0003</v>
      </c>
      <c r="G27" s="233" t="str">
        <f>_xll.ohRangeRetrieveError(F27)</f>
        <v/>
      </c>
      <c r="H27" s="196"/>
      <c r="J27" s="158"/>
      <c r="K27" s="245" t="s">
        <v>36</v>
      </c>
      <c r="L27" s="245" t="s">
        <v>180</v>
      </c>
      <c r="M27" s="245" t="s">
        <v>154</v>
      </c>
      <c r="N27" s="179" t="str">
        <f t="shared" si="2"/>
        <v>GBPSO3L20Y</v>
      </c>
      <c r="O27" s="246" t="str">
        <v>GBPSO3L20Y=ICAP</v>
      </c>
      <c r="P27" s="359">
        <v>15.625</v>
      </c>
      <c r="Q27" s="359">
        <v>0</v>
      </c>
      <c r="R27" s="135">
        <f t="shared" si="4"/>
        <v>15.625</v>
      </c>
      <c r="S27" s="135">
        <f t="shared" si="3"/>
        <v>0</v>
      </c>
      <c r="T27" s="155"/>
      <c r="U27" s="134">
        <v>15.5</v>
      </c>
      <c r="V27" s="156"/>
      <c r="W27" s="136">
        <v>15.625</v>
      </c>
      <c r="X27" s="181">
        <f>_xll.qlSimpleQuoteSetValue(F27,ROUND(W27/10000,6),Trigger)</f>
        <v>0</v>
      </c>
      <c r="Y27" s="159"/>
    </row>
    <row r="28" spans="1:25" x14ac:dyDescent="0.2">
      <c r="A28" s="158"/>
      <c r="B28" s="51" t="str">
        <f t="shared" si="0"/>
        <v>21Y</v>
      </c>
      <c r="C28" s="51" t="str">
        <f t="shared" si="0"/>
        <v>SO</v>
      </c>
      <c r="D28" s="51" t="str">
        <f t="shared" si="0"/>
        <v>3L</v>
      </c>
      <c r="E28" s="177" t="str">
        <f t="shared" si="1"/>
        <v>GBPSO3L21Y_LCHQuote</v>
      </c>
      <c r="F28" s="177" t="str">
        <f>_xll.qlSimpleQuote(E28,,RateTickValue,Permanent,Trigger,ObjectOverwrite)</f>
        <v>GBPSO3L21Y_LCHQuote#0003</v>
      </c>
      <c r="G28" s="233" t="str">
        <f>_xll.ohRangeRetrieveError(F28)</f>
        <v/>
      </c>
      <c r="H28" s="196"/>
      <c r="J28" s="158"/>
      <c r="K28" s="245" t="s">
        <v>35</v>
      </c>
      <c r="L28" s="245" t="s">
        <v>180</v>
      </c>
      <c r="M28" s="245" t="s">
        <v>154</v>
      </c>
      <c r="N28" s="179" t="str">
        <f t="shared" si="2"/>
        <v>GBPSO3L21Y</v>
      </c>
      <c r="O28" s="246" t="str">
        <v>GBPSO3L21Y=ICAP</v>
      </c>
      <c r="P28" s="359" t="s">
        <v>162</v>
      </c>
      <c r="Q28" s="359" t="s">
        <v>162</v>
      </c>
      <c r="R28" s="135" t="e">
        <f t="shared" si="4"/>
        <v>#NUM!</v>
      </c>
      <c r="S28" s="135" t="e">
        <f t="shared" si="3"/>
        <v>#NUM!</v>
      </c>
      <c r="T28" s="155"/>
      <c r="U28" s="134" t="e">
        <v>#NUM!</v>
      </c>
      <c r="V28" s="156"/>
      <c r="W28" s="136" t="e">
        <v>#NUM!</v>
      </c>
      <c r="X28" s="181">
        <f>_xll.qlSimpleQuoteSetValue(F28,ROUND(W28/10000,6),Trigger)</f>
        <v>0</v>
      </c>
      <c r="Y28" s="159"/>
    </row>
    <row r="29" spans="1:25" x14ac:dyDescent="0.2">
      <c r="A29" s="158"/>
      <c r="B29" s="51" t="str">
        <f t="shared" si="0"/>
        <v>22Y</v>
      </c>
      <c r="C29" s="51" t="str">
        <f t="shared" si="0"/>
        <v>SO</v>
      </c>
      <c r="D29" s="51" t="str">
        <f t="shared" si="0"/>
        <v>3L</v>
      </c>
      <c r="E29" s="177" t="str">
        <f t="shared" si="1"/>
        <v>GBPSO3L22Y_LCHQuote</v>
      </c>
      <c r="F29" s="177" t="str">
        <f>_xll.qlSimpleQuote(E29,,RateTickValue,Permanent,Trigger,ObjectOverwrite)</f>
        <v>GBPSO3L22Y_LCHQuote#0003</v>
      </c>
      <c r="G29" s="233" t="str">
        <f>_xll.ohRangeRetrieveError(F29)</f>
        <v/>
      </c>
      <c r="H29" s="196"/>
      <c r="J29" s="158"/>
      <c r="K29" s="245" t="s">
        <v>34</v>
      </c>
      <c r="L29" s="245" t="s">
        <v>180</v>
      </c>
      <c r="M29" s="245" t="s">
        <v>154</v>
      </c>
      <c r="N29" s="179" t="str">
        <f t="shared" si="2"/>
        <v>GBPSO3L22Y</v>
      </c>
      <c r="O29" s="246" t="str">
        <v>GBPSO3L22Y=ICAP</v>
      </c>
      <c r="P29" s="359" t="s">
        <v>162</v>
      </c>
      <c r="Q29" s="359" t="s">
        <v>162</v>
      </c>
      <c r="R29" s="135" t="e">
        <f t="shared" si="4"/>
        <v>#NUM!</v>
      </c>
      <c r="S29" s="135" t="e">
        <f t="shared" si="3"/>
        <v>#NUM!</v>
      </c>
      <c r="T29" s="155"/>
      <c r="U29" s="134" t="e">
        <v>#NUM!</v>
      </c>
      <c r="V29" s="156"/>
      <c r="W29" s="136" t="e">
        <v>#NUM!</v>
      </c>
      <c r="X29" s="181">
        <f>_xll.qlSimpleQuoteSetValue(F29,ROUND(W29/10000,6),Trigger)</f>
        <v>0</v>
      </c>
      <c r="Y29" s="159"/>
    </row>
    <row r="30" spans="1:25" x14ac:dyDescent="0.2">
      <c r="A30" s="158"/>
      <c r="B30" s="51" t="str">
        <f t="shared" si="0"/>
        <v>23Y</v>
      </c>
      <c r="C30" s="51" t="str">
        <f t="shared" si="0"/>
        <v>SO</v>
      </c>
      <c r="D30" s="51" t="str">
        <f t="shared" si="0"/>
        <v>3L</v>
      </c>
      <c r="E30" s="177" t="str">
        <f t="shared" si="1"/>
        <v>GBPSO3L23Y_LCHQuote</v>
      </c>
      <c r="F30" s="177" t="str">
        <f>_xll.qlSimpleQuote(E30,,RateTickValue,Permanent,Trigger,ObjectOverwrite)</f>
        <v>GBPSO3L23Y_LCHQuote#0003</v>
      </c>
      <c r="G30" s="233" t="str">
        <f>_xll.ohRangeRetrieveError(F30)</f>
        <v/>
      </c>
      <c r="H30" s="196"/>
      <c r="J30" s="158"/>
      <c r="K30" s="245" t="s">
        <v>33</v>
      </c>
      <c r="L30" s="245" t="s">
        <v>180</v>
      </c>
      <c r="M30" s="245" t="s">
        <v>154</v>
      </c>
      <c r="N30" s="179" t="str">
        <f t="shared" si="2"/>
        <v>GBPSO3L23Y</v>
      </c>
      <c r="O30" s="246" t="str">
        <v>GBPSO3L23Y=ICAP</v>
      </c>
      <c r="P30" s="359" t="s">
        <v>162</v>
      </c>
      <c r="Q30" s="359" t="s">
        <v>162</v>
      </c>
      <c r="R30" s="135" t="e">
        <f t="shared" si="4"/>
        <v>#NUM!</v>
      </c>
      <c r="S30" s="135" t="e">
        <f t="shared" si="3"/>
        <v>#NUM!</v>
      </c>
      <c r="T30" s="155"/>
      <c r="U30" s="134" t="e">
        <v>#NUM!</v>
      </c>
      <c r="V30" s="156"/>
      <c r="W30" s="136" t="e">
        <v>#NUM!</v>
      </c>
      <c r="X30" s="181">
        <f>_xll.qlSimpleQuoteSetValue(F30,ROUND(W30/10000,6),Trigger)</f>
        <v>0</v>
      </c>
      <c r="Y30" s="159"/>
    </row>
    <row r="31" spans="1:25" x14ac:dyDescent="0.2">
      <c r="A31" s="158"/>
      <c r="B31" s="51" t="str">
        <f t="shared" si="0"/>
        <v>24Y</v>
      </c>
      <c r="C31" s="51" t="str">
        <f t="shared" si="0"/>
        <v>SO</v>
      </c>
      <c r="D31" s="51" t="str">
        <f t="shared" si="0"/>
        <v>3L</v>
      </c>
      <c r="E31" s="177" t="str">
        <f t="shared" si="1"/>
        <v>GBPSO3L24Y_LCHQuote</v>
      </c>
      <c r="F31" s="177" t="str">
        <f>_xll.qlSimpleQuote(E31,,RateTickValue,Permanent,Trigger,ObjectOverwrite)</f>
        <v>GBPSO3L24Y_LCHQuote#0003</v>
      </c>
      <c r="G31" s="233" t="str">
        <f>_xll.ohRangeRetrieveError(F31)</f>
        <v/>
      </c>
      <c r="H31" s="196"/>
      <c r="J31" s="158"/>
      <c r="K31" s="245" t="s">
        <v>32</v>
      </c>
      <c r="L31" s="245" t="s">
        <v>180</v>
      </c>
      <c r="M31" s="245" t="s">
        <v>154</v>
      </c>
      <c r="N31" s="179" t="str">
        <f t="shared" si="2"/>
        <v>GBPSO3L24Y</v>
      </c>
      <c r="O31" s="246" t="str">
        <v>GBPSO3L24Y=ICAP</v>
      </c>
      <c r="P31" s="359" t="s">
        <v>162</v>
      </c>
      <c r="Q31" s="359" t="s">
        <v>162</v>
      </c>
      <c r="R31" s="135" t="e">
        <f t="shared" si="4"/>
        <v>#NUM!</v>
      </c>
      <c r="S31" s="135" t="e">
        <f t="shared" si="3"/>
        <v>#NUM!</v>
      </c>
      <c r="T31" s="155"/>
      <c r="U31" s="134" t="e">
        <v>#NUM!</v>
      </c>
      <c r="V31" s="156"/>
      <c r="W31" s="136" t="e">
        <v>#NUM!</v>
      </c>
      <c r="X31" s="181">
        <f>_xll.qlSimpleQuoteSetValue(F31,ROUND(W31/10000,6),Trigger)</f>
        <v>0</v>
      </c>
      <c r="Y31" s="159"/>
    </row>
    <row r="32" spans="1:25" x14ac:dyDescent="0.2">
      <c r="A32" s="158"/>
      <c r="B32" s="51" t="str">
        <f t="shared" si="0"/>
        <v>25Y</v>
      </c>
      <c r="C32" s="51" t="str">
        <f t="shared" si="0"/>
        <v>SO</v>
      </c>
      <c r="D32" s="51" t="str">
        <f t="shared" si="0"/>
        <v>3L</v>
      </c>
      <c r="E32" s="177" t="str">
        <f t="shared" si="1"/>
        <v>GBPSO3L25Y_LCHQuote</v>
      </c>
      <c r="F32" s="177" t="str">
        <f>_xll.qlSimpleQuote(E32,,RateTickValue,Permanent,Trigger,ObjectOverwrite)</f>
        <v>GBPSO3L25Y_LCHQuote#0003</v>
      </c>
      <c r="G32" s="233" t="str">
        <f>_xll.ohRangeRetrieveError(F32)</f>
        <v/>
      </c>
      <c r="H32" s="196"/>
      <c r="J32" s="158"/>
      <c r="K32" s="245" t="s">
        <v>31</v>
      </c>
      <c r="L32" s="245" t="s">
        <v>180</v>
      </c>
      <c r="M32" s="245" t="s">
        <v>154</v>
      </c>
      <c r="N32" s="179" t="str">
        <f t="shared" si="2"/>
        <v>GBPSO3L25Y</v>
      </c>
      <c r="O32" s="246" t="str">
        <v>GBPSO3L25Y=ICAP</v>
      </c>
      <c r="P32" s="359">
        <v>14.375</v>
      </c>
      <c r="Q32" s="359">
        <v>0</v>
      </c>
      <c r="R32" s="135">
        <f t="shared" si="4"/>
        <v>14.375</v>
      </c>
      <c r="S32" s="135">
        <f t="shared" si="3"/>
        <v>0</v>
      </c>
      <c r="T32" s="155"/>
      <c r="U32" s="134">
        <v>14.5</v>
      </c>
      <c r="V32" s="156"/>
      <c r="W32" s="136">
        <v>14.375</v>
      </c>
      <c r="X32" s="181">
        <f>_xll.qlSimpleQuoteSetValue(F32,ROUND(W32/10000,6),Trigger)</f>
        <v>0</v>
      </c>
      <c r="Y32" s="159"/>
    </row>
    <row r="33" spans="1:25" x14ac:dyDescent="0.2">
      <c r="A33" s="158"/>
      <c r="B33" s="51" t="str">
        <f t="shared" si="0"/>
        <v>26Y</v>
      </c>
      <c r="C33" s="51" t="str">
        <f t="shared" si="0"/>
        <v>SO</v>
      </c>
      <c r="D33" s="51" t="str">
        <f t="shared" si="0"/>
        <v>3L</v>
      </c>
      <c r="E33" s="177" t="str">
        <f t="shared" si="1"/>
        <v>GBPSO3L26Y_LCHQuote</v>
      </c>
      <c r="F33" s="177" t="str">
        <f>_xll.qlSimpleQuote(E33,,RateTickValue,Permanent,Trigger,ObjectOverwrite)</f>
        <v>GBPSO3L26Y_LCHQuote#0003</v>
      </c>
      <c r="G33" s="233" t="str">
        <f>_xll.ohRangeRetrieveError(F33)</f>
        <v/>
      </c>
      <c r="H33" s="196"/>
      <c r="J33" s="158"/>
      <c r="K33" s="245" t="s">
        <v>30</v>
      </c>
      <c r="L33" s="245" t="s">
        <v>180</v>
      </c>
      <c r="M33" s="245" t="s">
        <v>154</v>
      </c>
      <c r="N33" s="179" t="str">
        <f t="shared" si="2"/>
        <v>GBPSO3L26Y</v>
      </c>
      <c r="O33" s="246" t="str">
        <v>GBPSO3L26Y=ICAP</v>
      </c>
      <c r="P33" s="359" t="s">
        <v>162</v>
      </c>
      <c r="Q33" s="359" t="s">
        <v>162</v>
      </c>
      <c r="R33" s="135" t="e">
        <f t="shared" si="4"/>
        <v>#NUM!</v>
      </c>
      <c r="S33" s="135" t="e">
        <f t="shared" si="3"/>
        <v>#NUM!</v>
      </c>
      <c r="T33" s="155"/>
      <c r="U33" s="134" t="e">
        <v>#NUM!</v>
      </c>
      <c r="V33" s="156"/>
      <c r="W33" s="136" t="e">
        <v>#NUM!</v>
      </c>
      <c r="X33" s="181">
        <f>_xll.qlSimpleQuoteSetValue(F33,ROUND(W33/10000,6),Trigger)</f>
        <v>0</v>
      </c>
      <c r="Y33" s="159"/>
    </row>
    <row r="34" spans="1:25" x14ac:dyDescent="0.2">
      <c r="A34" s="158"/>
      <c r="B34" s="51" t="str">
        <f t="shared" si="0"/>
        <v>27Y</v>
      </c>
      <c r="C34" s="51" t="str">
        <f t="shared" si="0"/>
        <v>SO</v>
      </c>
      <c r="D34" s="51" t="str">
        <f t="shared" si="0"/>
        <v>3L</v>
      </c>
      <c r="E34" s="177" t="str">
        <f t="shared" si="1"/>
        <v>GBPSO3L27Y_LCHQuote</v>
      </c>
      <c r="F34" s="177" t="str">
        <f>_xll.qlSimpleQuote(E34,,RateTickValue,Permanent,Trigger,ObjectOverwrite)</f>
        <v>GBPSO3L27Y_LCHQuote#0003</v>
      </c>
      <c r="G34" s="233" t="str">
        <f>_xll.ohRangeRetrieveError(F34)</f>
        <v/>
      </c>
      <c r="H34" s="196"/>
      <c r="J34" s="158"/>
      <c r="K34" s="245" t="s">
        <v>29</v>
      </c>
      <c r="L34" s="245" t="s">
        <v>180</v>
      </c>
      <c r="M34" s="245" t="s">
        <v>154</v>
      </c>
      <c r="N34" s="179" t="str">
        <f t="shared" si="2"/>
        <v>GBPSO3L27Y</v>
      </c>
      <c r="O34" s="246" t="str">
        <v>GBPSO3L27Y=ICAP</v>
      </c>
      <c r="P34" s="359" t="s">
        <v>162</v>
      </c>
      <c r="Q34" s="359" t="s">
        <v>162</v>
      </c>
      <c r="R34" s="135" t="e">
        <f t="shared" si="4"/>
        <v>#NUM!</v>
      </c>
      <c r="S34" s="135" t="e">
        <f t="shared" si="3"/>
        <v>#NUM!</v>
      </c>
      <c r="T34" s="155"/>
      <c r="U34" s="134" t="e">
        <v>#NUM!</v>
      </c>
      <c r="V34" s="156"/>
      <c r="W34" s="136" t="e">
        <v>#NUM!</v>
      </c>
      <c r="X34" s="181">
        <f>_xll.qlSimpleQuoteSetValue(F34,ROUND(W34/10000,6),Trigger)</f>
        <v>0</v>
      </c>
      <c r="Y34" s="159"/>
    </row>
    <row r="35" spans="1:25" x14ac:dyDescent="0.2">
      <c r="A35" s="158"/>
      <c r="B35" s="51" t="str">
        <f t="shared" si="0"/>
        <v>28Y</v>
      </c>
      <c r="C35" s="51" t="str">
        <f t="shared" si="0"/>
        <v>SO</v>
      </c>
      <c r="D35" s="51" t="str">
        <f t="shared" si="0"/>
        <v>3L</v>
      </c>
      <c r="E35" s="177" t="str">
        <f t="shared" si="1"/>
        <v>GBPSO3L28Y_LCHQuote</v>
      </c>
      <c r="F35" s="177" t="str">
        <f>_xll.qlSimpleQuote(E35,,RateTickValue,Permanent,Trigger,ObjectOverwrite)</f>
        <v>GBPSO3L28Y_LCHQuote#0003</v>
      </c>
      <c r="G35" s="233" t="str">
        <f>_xll.ohRangeRetrieveError(F35)</f>
        <v/>
      </c>
      <c r="H35" s="196"/>
      <c r="J35" s="158"/>
      <c r="K35" s="245" t="s">
        <v>28</v>
      </c>
      <c r="L35" s="245" t="s">
        <v>180</v>
      </c>
      <c r="M35" s="245" t="s">
        <v>154</v>
      </c>
      <c r="N35" s="179" t="str">
        <f t="shared" si="2"/>
        <v>GBPSO3L28Y</v>
      </c>
      <c r="O35" s="246" t="str">
        <v>GBPSO3L28Y=ICAP</v>
      </c>
      <c r="P35" s="359" t="s">
        <v>162</v>
      </c>
      <c r="Q35" s="359" t="s">
        <v>162</v>
      </c>
      <c r="R35" s="135" t="e">
        <f t="shared" si="4"/>
        <v>#NUM!</v>
      </c>
      <c r="S35" s="135" t="e">
        <f t="shared" si="3"/>
        <v>#NUM!</v>
      </c>
      <c r="T35" s="155"/>
      <c r="U35" s="134" t="e">
        <v>#NUM!</v>
      </c>
      <c r="V35" s="156"/>
      <c r="W35" s="136" t="e">
        <v>#NUM!</v>
      </c>
      <c r="X35" s="181">
        <f>_xll.qlSimpleQuoteSetValue(F35,ROUND(W35/10000,6),Trigger)</f>
        <v>0</v>
      </c>
      <c r="Y35" s="159"/>
    </row>
    <row r="36" spans="1:25" x14ac:dyDescent="0.2">
      <c r="A36" s="158"/>
      <c r="B36" s="51" t="str">
        <f t="shared" si="0"/>
        <v>29Y</v>
      </c>
      <c r="C36" s="51" t="str">
        <f t="shared" si="0"/>
        <v>SO</v>
      </c>
      <c r="D36" s="51" t="str">
        <f t="shared" si="0"/>
        <v>3L</v>
      </c>
      <c r="E36" s="177" t="str">
        <f t="shared" si="1"/>
        <v>GBPSO3L29Y_LCHQuote</v>
      </c>
      <c r="F36" s="177" t="str">
        <f>_xll.qlSimpleQuote(E36,,RateTickValue,Permanent,Trigger,ObjectOverwrite)</f>
        <v>GBPSO3L29Y_LCHQuote#0003</v>
      </c>
      <c r="G36" s="233" t="str">
        <f>_xll.ohRangeRetrieveError(F36)</f>
        <v/>
      </c>
      <c r="H36" s="196"/>
      <c r="J36" s="158"/>
      <c r="K36" s="245" t="s">
        <v>27</v>
      </c>
      <c r="L36" s="245" t="s">
        <v>180</v>
      </c>
      <c r="M36" s="245" t="s">
        <v>154</v>
      </c>
      <c r="N36" s="179" t="str">
        <f t="shared" si="2"/>
        <v>GBPSO3L29Y</v>
      </c>
      <c r="O36" s="246" t="str">
        <v>GBPSO3L29Y=ICAP</v>
      </c>
      <c r="P36" s="359" t="s">
        <v>162</v>
      </c>
      <c r="Q36" s="359" t="s">
        <v>162</v>
      </c>
      <c r="R36" s="135" t="e">
        <f t="shared" si="4"/>
        <v>#NUM!</v>
      </c>
      <c r="S36" s="135" t="e">
        <f t="shared" si="3"/>
        <v>#NUM!</v>
      </c>
      <c r="T36" s="155"/>
      <c r="U36" s="134" t="e">
        <v>#NUM!</v>
      </c>
      <c r="V36" s="156"/>
      <c r="W36" s="136" t="e">
        <v>#NUM!</v>
      </c>
      <c r="X36" s="181">
        <f>_xll.qlSimpleQuoteSetValue(F36,ROUND(W36/10000,6),Trigger)</f>
        <v>0</v>
      </c>
      <c r="Y36" s="159"/>
    </row>
    <row r="37" spans="1:25" x14ac:dyDescent="0.2">
      <c r="A37" s="158"/>
      <c r="B37" s="51" t="str">
        <f t="shared" si="0"/>
        <v>30Y</v>
      </c>
      <c r="C37" s="51" t="str">
        <f t="shared" si="0"/>
        <v>SO</v>
      </c>
      <c r="D37" s="51" t="str">
        <f t="shared" si="0"/>
        <v>3L</v>
      </c>
      <c r="E37" s="177" t="str">
        <f t="shared" si="1"/>
        <v>GBPSO3L30Y_LCHQuote</v>
      </c>
      <c r="F37" s="177" t="str">
        <f>_xll.qlSimpleQuote(E37,,RateTickValue,Permanent,Trigger,ObjectOverwrite)</f>
        <v>GBPSO3L30Y_LCHQuote#0003</v>
      </c>
      <c r="G37" s="233" t="str">
        <f>_xll.ohRangeRetrieveError(F37)</f>
        <v/>
      </c>
      <c r="H37" s="196"/>
      <c r="J37" s="158"/>
      <c r="K37" s="245" t="s">
        <v>26</v>
      </c>
      <c r="L37" s="245" t="s">
        <v>180</v>
      </c>
      <c r="M37" s="245" t="s">
        <v>154</v>
      </c>
      <c r="N37" s="179" t="str">
        <f t="shared" si="2"/>
        <v>GBPSO3L30Y</v>
      </c>
      <c r="O37" s="246" t="str">
        <v>GBPSO3L30Y=ICAP</v>
      </c>
      <c r="P37" s="359">
        <v>13.5</v>
      </c>
      <c r="Q37" s="359">
        <v>0</v>
      </c>
      <c r="R37" s="135">
        <f t="shared" si="4"/>
        <v>13.5</v>
      </c>
      <c r="S37" s="135">
        <f t="shared" si="3"/>
        <v>0</v>
      </c>
      <c r="T37" s="155"/>
      <c r="U37" s="134">
        <v>13.625</v>
      </c>
      <c r="V37" s="156"/>
      <c r="W37" s="136">
        <v>13.5</v>
      </c>
      <c r="X37" s="181">
        <f>_xll.qlSimpleQuoteSetValue(F37,ROUND(W37/10000,6),Trigger)</f>
        <v>0</v>
      </c>
      <c r="Y37" s="159"/>
    </row>
    <row r="38" spans="1:25" x14ac:dyDescent="0.2">
      <c r="A38" s="158"/>
      <c r="B38" s="51" t="str">
        <f t="shared" si="0"/>
        <v>35Y</v>
      </c>
      <c r="C38" s="51" t="str">
        <f t="shared" si="0"/>
        <v>SO</v>
      </c>
      <c r="D38" s="51" t="str">
        <f t="shared" si="0"/>
        <v>3L</v>
      </c>
      <c r="E38" s="177" t="str">
        <f t="shared" si="1"/>
        <v>GBPSO3L35Y_LCHQuote</v>
      </c>
      <c r="F38" s="177" t="str">
        <f>_xll.qlSimpleQuote(E38,,RateTickValue,Permanent,Trigger,ObjectOverwrite)</f>
        <v>GBPSO3L35Y_LCHQuote#0003</v>
      </c>
      <c r="G38" s="233" t="str">
        <f>_xll.ohRangeRetrieveError(F38)</f>
        <v/>
      </c>
      <c r="H38" s="196"/>
      <c r="J38" s="158"/>
      <c r="K38" s="245" t="s">
        <v>25</v>
      </c>
      <c r="L38" s="245" t="s">
        <v>180</v>
      </c>
      <c r="M38" s="245" t="s">
        <v>154</v>
      </c>
      <c r="N38" s="179" t="str">
        <f t="shared" si="2"/>
        <v>GBPSO3L35Y</v>
      </c>
      <c r="O38" s="246" t="str">
        <v>GBPSO3L35Y=ICAP</v>
      </c>
      <c r="P38" s="359" t="s">
        <v>162</v>
      </c>
      <c r="Q38" s="359" t="s">
        <v>162</v>
      </c>
      <c r="R38" s="135" t="e">
        <f t="shared" si="4"/>
        <v>#NUM!</v>
      </c>
      <c r="S38" s="135" t="e">
        <f t="shared" si="3"/>
        <v>#NUM!</v>
      </c>
      <c r="T38" s="155"/>
      <c r="U38" s="134" t="e">
        <v>#NUM!</v>
      </c>
      <c r="V38" s="156"/>
      <c r="W38" s="136" t="e">
        <v>#NUM!</v>
      </c>
      <c r="X38" s="181">
        <f>_xll.qlSimpleQuoteSetValue(F38,ROUND(W38/10000,6),Trigger)</f>
        <v>0</v>
      </c>
      <c r="Y38" s="159"/>
    </row>
    <row r="39" spans="1:25" x14ac:dyDescent="0.2">
      <c r="A39" s="158"/>
      <c r="B39" s="51" t="str">
        <f t="shared" si="0"/>
        <v>40Y</v>
      </c>
      <c r="C39" s="51" t="str">
        <f t="shared" si="0"/>
        <v>SO</v>
      </c>
      <c r="D39" s="51" t="str">
        <f t="shared" si="0"/>
        <v>3L</v>
      </c>
      <c r="E39" s="177" t="str">
        <f t="shared" si="1"/>
        <v>GBPSO3L40Y_LCHQuote</v>
      </c>
      <c r="F39" s="177" t="str">
        <f>_xll.qlSimpleQuote(E39,,RateTickValue,Permanent,Trigger,ObjectOverwrite)</f>
        <v>GBPSO3L40Y_LCHQuote#0003</v>
      </c>
      <c r="G39" s="233" t="str">
        <f>_xll.ohRangeRetrieveError(F39)</f>
        <v/>
      </c>
      <c r="H39" s="196"/>
      <c r="J39" s="158"/>
      <c r="K39" s="245" t="s">
        <v>24</v>
      </c>
      <c r="L39" s="245" t="s">
        <v>180</v>
      </c>
      <c r="M39" s="245" t="s">
        <v>154</v>
      </c>
      <c r="N39" s="179" t="str">
        <f t="shared" si="2"/>
        <v>GBPSO3L40Y</v>
      </c>
      <c r="O39" s="246" t="str">
        <v>GBPSO3L40Y=ICAP</v>
      </c>
      <c r="P39" s="359">
        <v>12.25</v>
      </c>
      <c r="Q39" s="359">
        <v>0</v>
      </c>
      <c r="R39" s="135">
        <f t="shared" si="4"/>
        <v>12.25</v>
      </c>
      <c r="S39" s="135">
        <f t="shared" si="3"/>
        <v>0</v>
      </c>
      <c r="T39" s="155"/>
      <c r="U39" s="134">
        <v>12.5</v>
      </c>
      <c r="V39" s="156"/>
      <c r="W39" s="136">
        <v>12.25</v>
      </c>
      <c r="X39" s="181">
        <f>_xll.qlSimpleQuoteSetValue(F39,ROUND(W39/10000,6),Trigger)</f>
        <v>0</v>
      </c>
      <c r="Y39" s="159"/>
    </row>
    <row r="40" spans="1:25" x14ac:dyDescent="0.2">
      <c r="A40" s="158"/>
      <c r="B40" s="51" t="str">
        <f t="shared" si="0"/>
        <v>50Y</v>
      </c>
      <c r="C40" s="51" t="str">
        <f t="shared" si="0"/>
        <v>SO</v>
      </c>
      <c r="D40" s="51" t="str">
        <f t="shared" si="0"/>
        <v>3L</v>
      </c>
      <c r="E40" s="177" t="str">
        <f t="shared" si="1"/>
        <v>GBPSO3L50Y_LCHQuote</v>
      </c>
      <c r="F40" s="167" t="str">
        <f>_xll.qlSimpleQuote(E40,,RateTickValue,Permanent,Trigger,ObjectOverwrite)</f>
        <v>GBPSO3L50Y_LCHQuote#0003</v>
      </c>
      <c r="G40" s="233" t="str">
        <f>_xll.ohRangeRetrieveError(F40)</f>
        <v/>
      </c>
      <c r="H40" s="196"/>
      <c r="J40" s="158"/>
      <c r="K40" s="245" t="s">
        <v>23</v>
      </c>
      <c r="L40" s="245" t="s">
        <v>180</v>
      </c>
      <c r="M40" s="245" t="s">
        <v>154</v>
      </c>
      <c r="N40" s="179" t="str">
        <f t="shared" si="2"/>
        <v>GBPSO3L50Y</v>
      </c>
      <c r="O40" s="246" t="str">
        <v>GBPSO3L50Y=ICAP</v>
      </c>
      <c r="P40" s="359">
        <v>11.5</v>
      </c>
      <c r="Q40" s="359">
        <v>0</v>
      </c>
      <c r="R40" s="135">
        <f t="shared" si="4"/>
        <v>11.5</v>
      </c>
      <c r="S40" s="135">
        <f t="shared" si="3"/>
        <v>0</v>
      </c>
      <c r="T40" s="155"/>
      <c r="U40" s="134">
        <v>11.75</v>
      </c>
      <c r="V40" s="156"/>
      <c r="W40" s="136">
        <v>11.5</v>
      </c>
      <c r="X40" s="181">
        <f>_xll.qlSimpleQuoteSetValue(F40,ROUND(W40/10000,6),Trigger)</f>
        <v>0</v>
      </c>
      <c r="Y40" s="159"/>
    </row>
    <row r="41" spans="1:25" x14ac:dyDescent="0.2">
      <c r="A41" s="158"/>
      <c r="B41" s="53" t="str">
        <f t="shared" si="0"/>
        <v>60Y</v>
      </c>
      <c r="C41" s="53" t="str">
        <f t="shared" si="0"/>
        <v>SO</v>
      </c>
      <c r="D41" s="53" t="str">
        <f t="shared" si="0"/>
        <v>3L</v>
      </c>
      <c r="E41" s="178" t="str">
        <f t="shared" si="1"/>
        <v>GBPSO3L60Y_LCHQuote</v>
      </c>
      <c r="F41" s="168" t="str">
        <f>_xll.qlSimpleQuote(E41,,RateTickValue,Permanent,Trigger,ObjectOverwrite)</f>
        <v>GBPSO3L60Y_LCHQuote#0003</v>
      </c>
      <c r="G41" s="237" t="str">
        <f>_xll.ohRangeRetrieveError(F41)</f>
        <v/>
      </c>
      <c r="H41" s="196"/>
      <c r="J41" s="158"/>
      <c r="K41" s="247" t="s">
        <v>22</v>
      </c>
      <c r="L41" s="247" t="s">
        <v>180</v>
      </c>
      <c r="M41" s="247" t="s">
        <v>154</v>
      </c>
      <c r="N41" s="182" t="str">
        <f t="shared" si="2"/>
        <v>GBPSO3L60Y</v>
      </c>
      <c r="O41" s="248" t="str">
        <v>GBPSO3L60Y=ICAP</v>
      </c>
      <c r="P41" s="360">
        <v>11</v>
      </c>
      <c r="Q41" s="360">
        <v>0</v>
      </c>
      <c r="R41" s="137">
        <f t="shared" si="4"/>
        <v>11</v>
      </c>
      <c r="S41" s="137">
        <f t="shared" si="3"/>
        <v>0</v>
      </c>
      <c r="T41" s="155"/>
      <c r="U41" s="134">
        <v>11.25</v>
      </c>
      <c r="V41" s="156"/>
      <c r="W41" s="138">
        <v>11</v>
      </c>
      <c r="X41" s="183">
        <f>_xll.qlSimpleQuoteSetValue(F41,ROUND(W41/10000,6),Trigger)</f>
        <v>0</v>
      </c>
      <c r="Y41" s="159"/>
    </row>
    <row r="42" spans="1:25" x14ac:dyDescent="0.2">
      <c r="A42" s="197"/>
      <c r="B42" s="198"/>
      <c r="C42" s="198"/>
      <c r="D42" s="198"/>
      <c r="E42" s="198"/>
      <c r="F42" s="199"/>
      <c r="G42" s="199"/>
      <c r="H42" s="200"/>
      <c r="J42" s="197"/>
      <c r="K42" s="238"/>
      <c r="L42" s="238"/>
      <c r="M42" s="238"/>
      <c r="N42" s="238"/>
      <c r="O42" s="238"/>
      <c r="P42" s="238"/>
      <c r="Q42" s="238"/>
      <c r="R42" s="238"/>
      <c r="S42" s="198"/>
      <c r="T42" s="198"/>
      <c r="U42" s="238"/>
      <c r="V42" s="198"/>
      <c r="W42" s="238"/>
      <c r="X42" s="238"/>
      <c r="Y42" s="239"/>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X2" sqref="X2"/>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2"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8" width="10.7109375" style="2" customWidth="1"/>
    <col min="19" max="19" width="10.7109375" style="220"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x14ac:dyDescent="0.2">
      <c r="A1" s="73"/>
      <c r="B1" s="40"/>
      <c r="C1" s="40"/>
      <c r="D1" s="40"/>
      <c r="E1" s="40"/>
      <c r="F1" s="74"/>
      <c r="G1" s="40"/>
      <c r="H1" s="72"/>
      <c r="J1" s="130" t="s">
        <v>133</v>
      </c>
      <c r="K1" s="131"/>
      <c r="L1" s="131"/>
      <c r="M1" s="131"/>
      <c r="N1" s="131"/>
      <c r="O1" s="131"/>
      <c r="P1" s="131"/>
      <c r="Q1" s="131"/>
      <c r="R1" s="131"/>
      <c r="S1" s="157"/>
      <c r="T1" s="131"/>
      <c r="U1" s="131"/>
      <c r="V1" s="131"/>
      <c r="W1" s="131"/>
      <c r="X1" s="131"/>
      <c r="Y1" s="132"/>
    </row>
    <row r="2" spans="1:25" x14ac:dyDescent="0.2">
      <c r="A2" s="40"/>
      <c r="B2" s="40"/>
      <c r="C2" s="40"/>
      <c r="D2" s="40"/>
      <c r="E2" s="40"/>
      <c r="F2" s="74"/>
      <c r="G2" s="40"/>
      <c r="H2" s="72"/>
      <c r="J2" s="106"/>
      <c r="K2" s="18"/>
      <c r="L2" s="18"/>
      <c r="M2" s="18"/>
      <c r="N2" s="18"/>
      <c r="O2" s="92" t="str">
        <f>VLOOKUP(J1,AreaTable,2,FALSE)</f>
        <v>ICAP</v>
      </c>
      <c r="P2" s="18"/>
      <c r="Q2" s="240" t="s">
        <v>161</v>
      </c>
      <c r="R2" s="17" t="b">
        <f t="array" ref="R2">AND(_xll.ohFilter($Q$5:$Q$41,ISNUMBER($Q$5:$Q$41))=0)</f>
        <v>0</v>
      </c>
      <c r="S2" s="156"/>
      <c r="T2" s="18"/>
      <c r="U2" s="18"/>
      <c r="V2" s="18"/>
      <c r="W2" s="18"/>
      <c r="X2" s="93">
        <f>_xll.ohTrigger(X5:X41)</f>
        <v>92</v>
      </c>
      <c r="Y2" s="107"/>
    </row>
    <row r="3" spans="1:25" x14ac:dyDescent="0.2">
      <c r="A3" s="19"/>
      <c r="B3" s="40"/>
      <c r="C3" s="40"/>
      <c r="D3" s="40"/>
      <c r="E3" s="40"/>
      <c r="F3" s="74"/>
      <c r="G3" s="40"/>
      <c r="H3" s="72"/>
      <c r="J3" s="55"/>
      <c r="K3" s="18"/>
      <c r="L3" s="3"/>
      <c r="M3" s="3"/>
      <c r="N3" s="3"/>
      <c r="O3" s="3"/>
      <c r="P3" s="3"/>
      <c r="Q3" s="3"/>
      <c r="R3" s="3"/>
      <c r="S3" s="153"/>
      <c r="T3" s="18"/>
      <c r="U3" s="18"/>
      <c r="V3" s="18"/>
      <c r="W3" s="3"/>
      <c r="X3" s="19"/>
      <c r="Y3" s="127"/>
    </row>
    <row r="4" spans="1:25" ht="21" customHeight="1" x14ac:dyDescent="0.2">
      <c r="A4" s="55"/>
      <c r="B4" s="42" t="s">
        <v>20</v>
      </c>
      <c r="C4" s="42"/>
      <c r="D4" s="42"/>
      <c r="E4" s="43" t="s">
        <v>117</v>
      </c>
      <c r="F4" s="43" t="s">
        <v>127</v>
      </c>
      <c r="G4" s="46" t="s">
        <v>126</v>
      </c>
      <c r="H4" s="107"/>
      <c r="J4" s="55"/>
      <c r="K4" s="49"/>
      <c r="L4" s="46"/>
      <c r="M4" s="46"/>
      <c r="N4" s="46" t="s">
        <v>110</v>
      </c>
      <c r="O4" s="50" t="str">
        <f>_xll.RData(O5:O41,P4:Q4,,ReutersRtMode,,P5)</f>
        <v>Updated at 18:59:47</v>
      </c>
      <c r="P4" s="46" t="s">
        <v>92</v>
      </c>
      <c r="Q4" s="46" t="s">
        <v>73</v>
      </c>
      <c r="R4" s="48" t="s">
        <v>137</v>
      </c>
      <c r="S4" s="147" t="s">
        <v>125</v>
      </c>
      <c r="T4" s="14"/>
      <c r="U4" s="46" t="s">
        <v>90</v>
      </c>
      <c r="V4" s="18"/>
      <c r="W4" s="49" t="s">
        <v>89</v>
      </c>
      <c r="X4" s="46" t="s">
        <v>88</v>
      </c>
      <c r="Y4" s="127"/>
    </row>
    <row r="5" spans="1:25" ht="11.25" customHeight="1" x14ac:dyDescent="0.2">
      <c r="A5" s="55"/>
      <c r="B5" s="51" t="str">
        <f t="shared" ref="B5:B41" si="0">K5</f>
        <v>1Y</v>
      </c>
      <c r="C5" s="51" t="str">
        <f t="shared" ref="C5:C41" si="1">L5</f>
        <v>1L</v>
      </c>
      <c r="D5" s="51" t="str">
        <f t="shared" ref="D5:D41" si="2">M5</f>
        <v>6L</v>
      </c>
      <c r="E5" s="41" t="str">
        <f t="shared" ref="E5:E41" si="3">IF(ISBLANK(C5),"#",Currency&amp;$C5&amp;$D5&amp;$B5&amp;QuoteSuffix)</f>
        <v>GBP1L6L1Y_LCHQuote</v>
      </c>
      <c r="F5" s="41" t="str">
        <f>_xll.qlSimpleQuote(E5,,RateTickValue,Permanent,Trigger,ObjectOverwrite)</f>
        <v>GBP1L6L1Y_LCHQuote#0003</v>
      </c>
      <c r="G5" s="45" t="str">
        <f>_xll.ohRangeRetrieveError(F5)</f>
        <v/>
      </c>
      <c r="H5" s="107"/>
      <c r="J5" s="133"/>
      <c r="K5" s="117" t="s">
        <v>5</v>
      </c>
      <c r="L5" s="117" t="s">
        <v>157</v>
      </c>
      <c r="M5" s="117" t="s">
        <v>57</v>
      </c>
      <c r="N5" s="83" t="str">
        <f t="shared" ref="N5:N41" si="4">Currency&amp;$L5&amp;$M5&amp;$K5</f>
        <v>GBP1L6L1Y</v>
      </c>
      <c r="O5" s="78" t="str">
        <f t="array" ref="O5:O41">Instruments&amp;"="&amp;VLOOKUP(Contributor,ContributorTable,2,FALSE)</f>
        <v>GBP1L6L1Y=ICAP</v>
      </c>
      <c r="P5" s="359">
        <v>18</v>
      </c>
      <c r="Q5" s="359">
        <v>22</v>
      </c>
      <c r="R5" s="135">
        <f>IF($R$2,IF(ISNUMBER(P5),P5,#NUM!), IFERROR(AVERAGE(P5:Q5),#NUM!))</f>
        <v>20</v>
      </c>
      <c r="S5" s="135">
        <f t="shared" ref="S5:S41" si="5">(R5-P5)*2</f>
        <v>4</v>
      </c>
      <c r="T5" s="14"/>
      <c r="U5" s="134">
        <v>20</v>
      </c>
      <c r="V5" s="18"/>
      <c r="W5" s="136">
        <f t="array" ref="W5:W41">QuoteLive</f>
        <v>20</v>
      </c>
      <c r="X5" s="79">
        <f>_xll.qlSimpleQuoteSetValue(F5,ROUND(W5/10000,6),Trigger)</f>
        <v>1.1999999999999858E-5</v>
      </c>
      <c r="Y5" s="127"/>
    </row>
    <row r="6" spans="1:25" ht="11.25" customHeight="1" x14ac:dyDescent="0.2">
      <c r="A6" s="55"/>
      <c r="B6" s="51" t="str">
        <f t="shared" si="0"/>
        <v>15M</v>
      </c>
      <c r="C6" s="51" t="str">
        <f t="shared" si="1"/>
        <v>1L</v>
      </c>
      <c r="D6" s="51" t="str">
        <f t="shared" si="2"/>
        <v>6L</v>
      </c>
      <c r="E6" s="41" t="str">
        <f t="shared" si="3"/>
        <v>GBP1L6L15M_LCHQuote</v>
      </c>
      <c r="F6" s="41" t="str">
        <f>_xll.qlSimpleQuote(E6,,RateTickValue,Permanent,Trigger,ObjectOverwrite)</f>
        <v>GBP1L6L15M_LCHQuote#0003</v>
      </c>
      <c r="G6" s="45" t="str">
        <f>_xll.ohRangeRetrieveError(F6)</f>
        <v/>
      </c>
      <c r="H6" s="107"/>
      <c r="J6" s="133"/>
      <c r="K6" s="117" t="s">
        <v>60</v>
      </c>
      <c r="L6" s="117" t="s">
        <v>157</v>
      </c>
      <c r="M6" s="117" t="s">
        <v>57</v>
      </c>
      <c r="N6" s="83" t="str">
        <f t="shared" si="4"/>
        <v>GBP1L6L15M</v>
      </c>
      <c r="O6" s="78" t="str">
        <v>GBP1L6L15M=ICAP</v>
      </c>
      <c r="P6" s="359" t="s">
        <v>162</v>
      </c>
      <c r="Q6" s="359" t="s">
        <v>162</v>
      </c>
      <c r="R6" s="135" t="e">
        <f t="shared" ref="R6:R41" si="6">IF($R$2,IF(ISNUMBER(P6),P6,#NUM!), IFERROR(AVERAGE(P6:Q6),#NUM!))</f>
        <v>#NUM!</v>
      </c>
      <c r="S6" s="135" t="e">
        <f t="shared" si="5"/>
        <v>#NUM!</v>
      </c>
      <c r="T6" s="14"/>
      <c r="U6" s="134" t="e">
        <v>#NUM!</v>
      </c>
      <c r="V6" s="18"/>
      <c r="W6" s="136" t="e">
        <v>#NUM!</v>
      </c>
      <c r="X6" s="79">
        <f>_xll.qlSimpleQuoteSetValue(F6,ROUND(W6/10000,6),Trigger)</f>
        <v>0</v>
      </c>
      <c r="Y6" s="127"/>
    </row>
    <row r="7" spans="1:25" ht="11.25" customHeight="1" x14ac:dyDescent="0.2">
      <c r="A7" s="55"/>
      <c r="B7" s="51" t="str">
        <f t="shared" si="0"/>
        <v>18M</v>
      </c>
      <c r="C7" s="51" t="str">
        <f t="shared" si="1"/>
        <v>1L</v>
      </c>
      <c r="D7" s="51" t="str">
        <f t="shared" si="2"/>
        <v>6L</v>
      </c>
      <c r="E7" s="41" t="str">
        <f t="shared" si="3"/>
        <v>GBP1L6L18M_LCHQuote</v>
      </c>
      <c r="F7" s="41" t="str">
        <f>_xll.qlSimpleQuote(E7,,RateTickValue,Permanent,Trigger,ObjectOverwrite)</f>
        <v>GBP1L6L18M_LCHQuote#0003</v>
      </c>
      <c r="G7" s="45" t="str">
        <f>_xll.ohRangeRetrieveError(F7)</f>
        <v/>
      </c>
      <c r="H7" s="107"/>
      <c r="J7" s="133"/>
      <c r="K7" s="117" t="s">
        <v>59</v>
      </c>
      <c r="L7" s="117" t="s">
        <v>157</v>
      </c>
      <c r="M7" s="117" t="s">
        <v>57</v>
      </c>
      <c r="N7" s="83" t="str">
        <f t="shared" si="4"/>
        <v>GBP1L6L18M</v>
      </c>
      <c r="O7" s="78" t="str">
        <v>GBP1L6L18M=ICAP</v>
      </c>
      <c r="P7" s="359" t="s">
        <v>162</v>
      </c>
      <c r="Q7" s="359" t="s">
        <v>162</v>
      </c>
      <c r="R7" s="135" t="e">
        <f t="shared" si="6"/>
        <v>#NUM!</v>
      </c>
      <c r="S7" s="135" t="e">
        <f t="shared" si="5"/>
        <v>#NUM!</v>
      </c>
      <c r="T7" s="14"/>
      <c r="U7" s="134" t="e">
        <v>#NUM!</v>
      </c>
      <c r="V7" s="18"/>
      <c r="W7" s="136" t="e">
        <v>#NUM!</v>
      </c>
      <c r="X7" s="79">
        <f>_xll.qlSimpleQuoteSetValue(F7,ROUND(W7/10000,6),Trigger)</f>
        <v>0</v>
      </c>
      <c r="Y7" s="127"/>
    </row>
    <row r="8" spans="1:25" ht="11.25" customHeight="1" x14ac:dyDescent="0.2">
      <c r="A8" s="55"/>
      <c r="B8" s="51" t="str">
        <f t="shared" si="0"/>
        <v>21M</v>
      </c>
      <c r="C8" s="51" t="str">
        <f t="shared" si="1"/>
        <v>1L</v>
      </c>
      <c r="D8" s="51" t="str">
        <f t="shared" si="2"/>
        <v>6L</v>
      </c>
      <c r="E8" s="41" t="str">
        <f t="shared" si="3"/>
        <v>GBP1L6L21M_LCHQuote</v>
      </c>
      <c r="F8" s="41" t="str">
        <f>_xll.qlSimpleQuote(E8,,RateTickValue,Permanent,Trigger,ObjectOverwrite)</f>
        <v>GBP1L6L21M_LCHQuote#0003</v>
      </c>
      <c r="G8" s="45" t="str">
        <f>_xll.ohRangeRetrieveError(F8)</f>
        <v/>
      </c>
      <c r="H8" s="107"/>
      <c r="J8" s="133"/>
      <c r="K8" s="117" t="s">
        <v>58</v>
      </c>
      <c r="L8" s="117" t="s">
        <v>157</v>
      </c>
      <c r="M8" s="117" t="s">
        <v>57</v>
      </c>
      <c r="N8" s="83" t="str">
        <f t="shared" si="4"/>
        <v>GBP1L6L21M</v>
      </c>
      <c r="O8" s="78" t="str">
        <v>GBP1L6L21M=ICAP</v>
      </c>
      <c r="P8" s="359" t="s">
        <v>162</v>
      </c>
      <c r="Q8" s="359" t="s">
        <v>162</v>
      </c>
      <c r="R8" s="135" t="e">
        <f t="shared" si="6"/>
        <v>#NUM!</v>
      </c>
      <c r="S8" s="135" t="e">
        <f t="shared" si="5"/>
        <v>#NUM!</v>
      </c>
      <c r="T8" s="14"/>
      <c r="U8" s="134" t="e">
        <v>#NUM!</v>
      </c>
      <c r="V8" s="18"/>
      <c r="W8" s="136" t="e">
        <v>#NUM!</v>
      </c>
      <c r="X8" s="79">
        <f>_xll.qlSimpleQuoteSetValue(F8,ROUND(W8/10000,6),Trigger)</f>
        <v>0</v>
      </c>
      <c r="Y8" s="127"/>
    </row>
    <row r="9" spans="1:25" ht="11.25" customHeight="1" x14ac:dyDescent="0.2">
      <c r="A9" s="55"/>
      <c r="B9" s="51" t="str">
        <f t="shared" si="0"/>
        <v>2Y</v>
      </c>
      <c r="C9" s="51" t="str">
        <f t="shared" si="1"/>
        <v>1L</v>
      </c>
      <c r="D9" s="51" t="str">
        <f t="shared" si="2"/>
        <v>6L</v>
      </c>
      <c r="E9" s="41" t="str">
        <f t="shared" si="3"/>
        <v>GBP1L6L2Y_LCHQuote</v>
      </c>
      <c r="F9" s="41" t="str">
        <f>_xll.qlSimpleQuote(E9,,RateTickValue,Permanent,Trigger,ObjectOverwrite)</f>
        <v>GBP1L6L2Y_LCHQuote#0003</v>
      </c>
      <c r="G9" s="45" t="str">
        <f>_xll.ohRangeRetrieveError(F9)</f>
        <v/>
      </c>
      <c r="H9" s="107"/>
      <c r="J9" s="55"/>
      <c r="K9" s="117" t="s">
        <v>54</v>
      </c>
      <c r="L9" s="117" t="s">
        <v>157</v>
      </c>
      <c r="M9" s="117" t="s">
        <v>57</v>
      </c>
      <c r="N9" s="83" t="str">
        <f t="shared" si="4"/>
        <v>GBP1L6L2Y</v>
      </c>
      <c r="O9" s="78" t="str">
        <v>GBP1L6L2Y=ICAP</v>
      </c>
      <c r="P9" s="359">
        <v>17.5</v>
      </c>
      <c r="Q9" s="359">
        <v>21.5</v>
      </c>
      <c r="R9" s="135">
        <f t="shared" si="6"/>
        <v>19.5</v>
      </c>
      <c r="S9" s="135">
        <f t="shared" si="5"/>
        <v>4</v>
      </c>
      <c r="T9" s="14"/>
      <c r="U9" s="134">
        <v>19.5</v>
      </c>
      <c r="V9" s="18"/>
      <c r="W9" s="136">
        <v>19.5</v>
      </c>
      <c r="X9" s="79">
        <f>_xll.qlSimpleQuoteSetValue(F9,ROUND(W9/10000,6),Trigger)</f>
        <v>0</v>
      </c>
      <c r="Y9" s="127"/>
    </row>
    <row r="10" spans="1:25" ht="11.25" customHeight="1" x14ac:dyDescent="0.2">
      <c r="A10" s="55"/>
      <c r="B10" s="51" t="str">
        <f t="shared" si="0"/>
        <v>3Y</v>
      </c>
      <c r="C10" s="51" t="str">
        <f t="shared" si="1"/>
        <v>1L</v>
      </c>
      <c r="D10" s="51" t="str">
        <f t="shared" si="2"/>
        <v>6L</v>
      </c>
      <c r="E10" s="41" t="str">
        <f t="shared" si="3"/>
        <v>GBP1L6L3Y_LCHQuote</v>
      </c>
      <c r="F10" s="41" t="str">
        <f>_xll.qlSimpleQuote(E10,,RateTickValue,Permanent,Trigger,ObjectOverwrite)</f>
        <v>GBP1L6L3Y_LCHQuote#0003</v>
      </c>
      <c r="G10" s="45" t="str">
        <f>_xll.ohRangeRetrieveError(F10)</f>
        <v/>
      </c>
      <c r="H10" s="107"/>
      <c r="J10" s="55"/>
      <c r="K10" s="117" t="s">
        <v>53</v>
      </c>
      <c r="L10" s="117" t="s">
        <v>157</v>
      </c>
      <c r="M10" s="117" t="s">
        <v>57</v>
      </c>
      <c r="N10" s="83" t="str">
        <f t="shared" si="4"/>
        <v>GBP1L6L3Y</v>
      </c>
      <c r="O10" s="78" t="str">
        <v>GBP1L6L3Y=ICAP</v>
      </c>
      <c r="P10" s="359">
        <v>17.375</v>
      </c>
      <c r="Q10" s="359">
        <v>21.375</v>
      </c>
      <c r="R10" s="135">
        <f t="shared" si="6"/>
        <v>19.375</v>
      </c>
      <c r="S10" s="135">
        <f t="shared" si="5"/>
        <v>4</v>
      </c>
      <c r="T10" s="14"/>
      <c r="U10" s="134">
        <v>19.375</v>
      </c>
      <c r="V10" s="18"/>
      <c r="W10" s="136">
        <v>19.375</v>
      </c>
      <c r="X10" s="79">
        <f>_xll.qlSimpleQuoteSetValue(F10,ROUND(W10/10000,6),Trigger)</f>
        <v>0</v>
      </c>
      <c r="Y10" s="127"/>
    </row>
    <row r="11" spans="1:25" ht="11.25" customHeight="1" x14ac:dyDescent="0.2">
      <c r="A11" s="55"/>
      <c r="B11" s="51" t="str">
        <f t="shared" si="0"/>
        <v>4Y</v>
      </c>
      <c r="C11" s="51" t="str">
        <f t="shared" si="1"/>
        <v>1L</v>
      </c>
      <c r="D11" s="51" t="str">
        <f t="shared" si="2"/>
        <v>6L</v>
      </c>
      <c r="E11" s="41" t="str">
        <f t="shared" si="3"/>
        <v>GBP1L6L4Y_LCHQuote</v>
      </c>
      <c r="F11" s="41" t="str">
        <f>_xll.qlSimpleQuote(E11,,RateTickValue,Permanent,Trigger,ObjectOverwrite)</f>
        <v>GBP1L6L4Y_LCHQuote#0003</v>
      </c>
      <c r="G11" s="45" t="str">
        <f>_xll.ohRangeRetrieveError(F11)</f>
        <v/>
      </c>
      <c r="H11" s="107"/>
      <c r="J11" s="55"/>
      <c r="K11" s="117" t="s">
        <v>52</v>
      </c>
      <c r="L11" s="117" t="s">
        <v>157</v>
      </c>
      <c r="M11" s="117" t="s">
        <v>57</v>
      </c>
      <c r="N11" s="83" t="str">
        <f t="shared" si="4"/>
        <v>GBP1L6L4Y</v>
      </c>
      <c r="O11" s="78" t="str">
        <v>GBP1L6L4Y=ICAP</v>
      </c>
      <c r="P11" s="359">
        <v>17.5</v>
      </c>
      <c r="Q11" s="359">
        <v>21.5</v>
      </c>
      <c r="R11" s="135">
        <f t="shared" si="6"/>
        <v>19.5</v>
      </c>
      <c r="S11" s="135">
        <f t="shared" si="5"/>
        <v>4</v>
      </c>
      <c r="T11" s="14"/>
      <c r="U11" s="134">
        <v>19.375</v>
      </c>
      <c r="V11" s="18"/>
      <c r="W11" s="136">
        <v>19.5</v>
      </c>
      <c r="X11" s="79">
        <f>_xll.qlSimpleQuoteSetValue(F11,ROUND(W11/10000,6),Trigger)</f>
        <v>0</v>
      </c>
      <c r="Y11" s="127"/>
    </row>
    <row r="12" spans="1:25" x14ac:dyDescent="0.2">
      <c r="A12" s="55"/>
      <c r="B12" s="51" t="str">
        <f t="shared" si="0"/>
        <v>5Y</v>
      </c>
      <c r="C12" s="51" t="str">
        <f t="shared" si="1"/>
        <v>1L</v>
      </c>
      <c r="D12" s="51" t="str">
        <f t="shared" si="2"/>
        <v>6L</v>
      </c>
      <c r="E12" s="41" t="str">
        <f t="shared" si="3"/>
        <v>GBP1L6L5Y_LCHQuote</v>
      </c>
      <c r="F12" s="41" t="str">
        <f>_xll.qlSimpleQuote(E12,,RateTickValue,Permanent,Trigger,ObjectOverwrite)</f>
        <v>GBP1L6L5Y_LCHQuote#0003</v>
      </c>
      <c r="G12" s="45" t="str">
        <f>_xll.ohRangeRetrieveError(F12)</f>
        <v/>
      </c>
      <c r="H12" s="107"/>
      <c r="J12" s="55"/>
      <c r="K12" s="117" t="s">
        <v>51</v>
      </c>
      <c r="L12" s="117" t="s">
        <v>157</v>
      </c>
      <c r="M12" s="117" t="s">
        <v>57</v>
      </c>
      <c r="N12" s="83" t="str">
        <f t="shared" si="4"/>
        <v>GBP1L6L5Y</v>
      </c>
      <c r="O12" s="78" t="str">
        <v>GBP1L6L5Y=ICAP</v>
      </c>
      <c r="P12" s="359">
        <v>17.625</v>
      </c>
      <c r="Q12" s="359">
        <v>21.625</v>
      </c>
      <c r="R12" s="135">
        <f t="shared" si="6"/>
        <v>19.625</v>
      </c>
      <c r="S12" s="135">
        <f t="shared" si="5"/>
        <v>4</v>
      </c>
      <c r="T12" s="14"/>
      <c r="U12" s="134">
        <v>19.5</v>
      </c>
      <c r="V12" s="18"/>
      <c r="W12" s="136">
        <v>19.625</v>
      </c>
      <c r="X12" s="79">
        <f>_xll.qlSimpleQuoteSetValue(F12,ROUND(W12/10000,6),Trigger)</f>
        <v>0</v>
      </c>
      <c r="Y12" s="127"/>
    </row>
    <row r="13" spans="1:25" x14ac:dyDescent="0.2">
      <c r="A13" s="55"/>
      <c r="B13" s="51" t="str">
        <f t="shared" si="0"/>
        <v>6Y</v>
      </c>
      <c r="C13" s="51" t="str">
        <f t="shared" si="1"/>
        <v>1L</v>
      </c>
      <c r="D13" s="51" t="str">
        <f t="shared" si="2"/>
        <v>6L</v>
      </c>
      <c r="E13" s="41" t="str">
        <f t="shared" si="3"/>
        <v>GBP1L6L6Y_LCHQuote</v>
      </c>
      <c r="F13" s="41" t="str">
        <f>_xll.qlSimpleQuote(E13,,RateTickValue,Permanent,Trigger,ObjectOverwrite)</f>
        <v>GBP1L6L6Y_LCHQuote#0003</v>
      </c>
      <c r="G13" s="45" t="str">
        <f>_xll.ohRangeRetrieveError(F13)</f>
        <v/>
      </c>
      <c r="H13" s="107"/>
      <c r="J13" s="55"/>
      <c r="K13" s="117" t="s">
        <v>50</v>
      </c>
      <c r="L13" s="117" t="s">
        <v>157</v>
      </c>
      <c r="M13" s="117" t="s">
        <v>57</v>
      </c>
      <c r="N13" s="83" t="str">
        <f t="shared" si="4"/>
        <v>GBP1L6L6Y</v>
      </c>
      <c r="O13" s="78" t="str">
        <v>GBP1L6L6Y=ICAP</v>
      </c>
      <c r="P13" s="359">
        <v>17.375</v>
      </c>
      <c r="Q13" s="359">
        <v>21.375</v>
      </c>
      <c r="R13" s="135">
        <f t="shared" si="6"/>
        <v>19.375</v>
      </c>
      <c r="S13" s="135">
        <f t="shared" si="5"/>
        <v>4</v>
      </c>
      <c r="T13" s="14"/>
      <c r="U13" s="134">
        <v>19.375</v>
      </c>
      <c r="V13" s="18"/>
      <c r="W13" s="136">
        <v>19.375</v>
      </c>
      <c r="X13" s="79">
        <f>_xll.qlSimpleQuoteSetValue(F13,ROUND(W13/10000,6),Trigger)</f>
        <v>0</v>
      </c>
      <c r="Y13" s="127"/>
    </row>
    <row r="14" spans="1:25" x14ac:dyDescent="0.2">
      <c r="A14" s="55"/>
      <c r="B14" s="51" t="str">
        <f t="shared" si="0"/>
        <v>7Y</v>
      </c>
      <c r="C14" s="51" t="str">
        <f t="shared" si="1"/>
        <v>1L</v>
      </c>
      <c r="D14" s="51" t="str">
        <f t="shared" si="2"/>
        <v>6L</v>
      </c>
      <c r="E14" s="41" t="str">
        <f t="shared" si="3"/>
        <v>GBP1L6L7Y_LCHQuote</v>
      </c>
      <c r="F14" s="41" t="str">
        <f>_xll.qlSimpleQuote(E14,,RateTickValue,Permanent,Trigger,ObjectOverwrite)</f>
        <v>GBP1L6L7Y_LCHQuote#0003</v>
      </c>
      <c r="G14" s="45" t="str">
        <f>_xll.ohRangeRetrieveError(F14)</f>
        <v/>
      </c>
      <c r="H14" s="107"/>
      <c r="J14" s="55"/>
      <c r="K14" s="117" t="s">
        <v>49</v>
      </c>
      <c r="L14" s="117" t="s">
        <v>157</v>
      </c>
      <c r="M14" s="117" t="s">
        <v>57</v>
      </c>
      <c r="N14" s="83" t="str">
        <f t="shared" si="4"/>
        <v>GBP1L6L7Y</v>
      </c>
      <c r="O14" s="78" t="str">
        <v>GBP1L6L7Y=ICAP</v>
      </c>
      <c r="P14" s="359">
        <v>16.875</v>
      </c>
      <c r="Q14" s="359">
        <v>20.875</v>
      </c>
      <c r="R14" s="135">
        <f t="shared" si="6"/>
        <v>18.875</v>
      </c>
      <c r="S14" s="135">
        <f t="shared" si="5"/>
        <v>4</v>
      </c>
      <c r="T14" s="14"/>
      <c r="U14" s="134">
        <v>18.875</v>
      </c>
      <c r="V14" s="18"/>
      <c r="W14" s="136">
        <v>18.875</v>
      </c>
      <c r="X14" s="79">
        <f>_xll.qlSimpleQuoteSetValue(F14,ROUND(W14/10000,6),Trigger)</f>
        <v>0</v>
      </c>
      <c r="Y14" s="127"/>
    </row>
    <row r="15" spans="1:25" x14ac:dyDescent="0.2">
      <c r="A15" s="55"/>
      <c r="B15" s="51" t="str">
        <f t="shared" si="0"/>
        <v>8Y</v>
      </c>
      <c r="C15" s="51" t="str">
        <f t="shared" si="1"/>
        <v>1L</v>
      </c>
      <c r="D15" s="51" t="str">
        <f t="shared" si="2"/>
        <v>6L</v>
      </c>
      <c r="E15" s="41" t="str">
        <f t="shared" si="3"/>
        <v>GBP1L6L8Y_LCHQuote</v>
      </c>
      <c r="F15" s="41" t="str">
        <f>_xll.qlSimpleQuote(E15,,RateTickValue,Permanent,Trigger,ObjectOverwrite)</f>
        <v>GBP1L6L8Y_LCHQuote#0003</v>
      </c>
      <c r="G15" s="45" t="str">
        <f>_xll.ohRangeRetrieveError(F15)</f>
        <v/>
      </c>
      <c r="H15" s="107"/>
      <c r="J15" s="55"/>
      <c r="K15" s="117" t="s">
        <v>48</v>
      </c>
      <c r="L15" s="117" t="s">
        <v>157</v>
      </c>
      <c r="M15" s="117" t="s">
        <v>57</v>
      </c>
      <c r="N15" s="83" t="str">
        <f t="shared" si="4"/>
        <v>GBP1L6L8Y</v>
      </c>
      <c r="O15" s="78" t="str">
        <v>GBP1L6L8Y=ICAP</v>
      </c>
      <c r="P15" s="359">
        <v>16.375</v>
      </c>
      <c r="Q15" s="359">
        <v>20.375</v>
      </c>
      <c r="R15" s="135">
        <f t="shared" si="6"/>
        <v>18.375</v>
      </c>
      <c r="S15" s="135">
        <f t="shared" si="5"/>
        <v>4</v>
      </c>
      <c r="T15" s="14"/>
      <c r="U15" s="134">
        <v>18.375</v>
      </c>
      <c r="V15" s="18"/>
      <c r="W15" s="136">
        <v>18.375</v>
      </c>
      <c r="X15" s="79">
        <f>_xll.qlSimpleQuoteSetValue(F15,ROUND(W15/10000,6),Trigger)</f>
        <v>0</v>
      </c>
      <c r="Y15" s="127"/>
    </row>
    <row r="16" spans="1:25" x14ac:dyDescent="0.2">
      <c r="A16" s="55"/>
      <c r="B16" s="51" t="str">
        <f t="shared" si="0"/>
        <v>9Y</v>
      </c>
      <c r="C16" s="51" t="str">
        <f t="shared" si="1"/>
        <v>1L</v>
      </c>
      <c r="D16" s="51" t="str">
        <f t="shared" si="2"/>
        <v>6L</v>
      </c>
      <c r="E16" s="41" t="str">
        <f t="shared" si="3"/>
        <v>GBP1L6L9Y_LCHQuote</v>
      </c>
      <c r="F16" s="41" t="str">
        <f>_xll.qlSimpleQuote(E16,,RateTickValue,Permanent,Trigger,ObjectOverwrite)</f>
        <v>GBP1L6L9Y_LCHQuote#0003</v>
      </c>
      <c r="G16" s="45" t="str">
        <f>_xll.ohRangeRetrieveError(F16)</f>
        <v/>
      </c>
      <c r="H16" s="107"/>
      <c r="J16" s="55"/>
      <c r="K16" s="117" t="s">
        <v>47</v>
      </c>
      <c r="L16" s="117" t="s">
        <v>157</v>
      </c>
      <c r="M16" s="117" t="s">
        <v>57</v>
      </c>
      <c r="N16" s="83" t="str">
        <f t="shared" si="4"/>
        <v>GBP1L6L9Y</v>
      </c>
      <c r="O16" s="78" t="str">
        <v>GBP1L6L9Y=ICAP</v>
      </c>
      <c r="P16" s="359">
        <v>16</v>
      </c>
      <c r="Q16" s="359">
        <v>20</v>
      </c>
      <c r="R16" s="135">
        <f t="shared" si="6"/>
        <v>18</v>
      </c>
      <c r="S16" s="135">
        <f t="shared" si="5"/>
        <v>4</v>
      </c>
      <c r="T16" s="14"/>
      <c r="U16" s="134">
        <v>17.875</v>
      </c>
      <c r="V16" s="18"/>
      <c r="W16" s="136">
        <v>18</v>
      </c>
      <c r="X16" s="79">
        <f>_xll.qlSimpleQuoteSetValue(F16,ROUND(W16/10000,6),Trigger)</f>
        <v>0</v>
      </c>
      <c r="Y16" s="127"/>
    </row>
    <row r="17" spans="1:25" x14ac:dyDescent="0.2">
      <c r="A17" s="55"/>
      <c r="B17" s="51" t="str">
        <f t="shared" si="0"/>
        <v>10Y</v>
      </c>
      <c r="C17" s="51" t="str">
        <f t="shared" si="1"/>
        <v>1L</v>
      </c>
      <c r="D17" s="51" t="str">
        <f t="shared" si="2"/>
        <v>6L</v>
      </c>
      <c r="E17" s="41" t="str">
        <f t="shared" si="3"/>
        <v>GBP1L6L10Y_LCHQuote</v>
      </c>
      <c r="F17" s="41" t="str">
        <f>_xll.qlSimpleQuote(E17,,RateTickValue,Permanent,Trigger,ObjectOverwrite)</f>
        <v>GBP1L6L10Y_LCHQuote#0003</v>
      </c>
      <c r="G17" s="45" t="str">
        <f>_xll.ohRangeRetrieveError(F17)</f>
        <v/>
      </c>
      <c r="H17" s="107"/>
      <c r="J17" s="55"/>
      <c r="K17" s="117" t="s">
        <v>46</v>
      </c>
      <c r="L17" s="117" t="s">
        <v>157</v>
      </c>
      <c r="M17" s="117" t="s">
        <v>57</v>
      </c>
      <c r="N17" s="83" t="str">
        <f t="shared" si="4"/>
        <v>GBP1L6L10Y</v>
      </c>
      <c r="O17" s="78" t="str">
        <v>GBP1L6L10Y=ICAP</v>
      </c>
      <c r="P17" s="359">
        <v>15.625</v>
      </c>
      <c r="Q17" s="359">
        <v>19.625</v>
      </c>
      <c r="R17" s="135">
        <f t="shared" si="6"/>
        <v>17.625</v>
      </c>
      <c r="S17" s="135">
        <f t="shared" si="5"/>
        <v>4</v>
      </c>
      <c r="T17" s="14"/>
      <c r="U17" s="134">
        <v>17.5</v>
      </c>
      <c r="V17" s="18"/>
      <c r="W17" s="136">
        <v>17.625</v>
      </c>
      <c r="X17" s="79">
        <f>_xll.qlSimpleQuoteSetValue(F17,ROUND(W17/10000,6),Trigger)</f>
        <v>0</v>
      </c>
      <c r="Y17" s="127"/>
    </row>
    <row r="18" spans="1:25" x14ac:dyDescent="0.2">
      <c r="A18" s="55"/>
      <c r="B18" s="51" t="str">
        <f t="shared" si="0"/>
        <v>11Y</v>
      </c>
      <c r="C18" s="51" t="str">
        <f t="shared" si="1"/>
        <v>1L</v>
      </c>
      <c r="D18" s="51" t="str">
        <f t="shared" si="2"/>
        <v>6L</v>
      </c>
      <c r="E18" s="41" t="str">
        <f t="shared" si="3"/>
        <v>GBP1L6L11Y_LCHQuote</v>
      </c>
      <c r="F18" s="41" t="str">
        <f>_xll.qlSimpleQuote(E18,,RateTickValue,Permanent,Trigger,ObjectOverwrite)</f>
        <v>GBP1L6L11Y_LCHQuote#0003</v>
      </c>
      <c r="G18" s="45" t="str">
        <f>_xll.ohRangeRetrieveError(F18)</f>
        <v/>
      </c>
      <c r="H18" s="107"/>
      <c r="J18" s="55"/>
      <c r="K18" s="117" t="s">
        <v>45</v>
      </c>
      <c r="L18" s="117" t="s">
        <v>157</v>
      </c>
      <c r="M18" s="117" t="s">
        <v>57</v>
      </c>
      <c r="N18" s="83" t="str">
        <f t="shared" si="4"/>
        <v>GBP1L6L11Y</v>
      </c>
      <c r="O18" s="78" t="str">
        <v>GBP1L6L11Y=ICAP</v>
      </c>
      <c r="P18" s="359" t="s">
        <v>162</v>
      </c>
      <c r="Q18" s="359" t="s">
        <v>162</v>
      </c>
      <c r="R18" s="135" t="e">
        <f t="shared" si="6"/>
        <v>#NUM!</v>
      </c>
      <c r="S18" s="135" t="e">
        <f t="shared" si="5"/>
        <v>#NUM!</v>
      </c>
      <c r="T18" s="14"/>
      <c r="U18" s="134" t="e">
        <v>#NUM!</v>
      </c>
      <c r="V18" s="18"/>
      <c r="W18" s="136" t="e">
        <v>#NUM!</v>
      </c>
      <c r="X18" s="79">
        <f>_xll.qlSimpleQuoteSetValue(F18,ROUND(W18/10000,6),Trigger)</f>
        <v>0</v>
      </c>
      <c r="Y18" s="127"/>
    </row>
    <row r="19" spans="1:25" x14ac:dyDescent="0.2">
      <c r="A19" s="55"/>
      <c r="B19" s="51" t="str">
        <f t="shared" si="0"/>
        <v>12Y</v>
      </c>
      <c r="C19" s="51" t="str">
        <f t="shared" si="1"/>
        <v>1L</v>
      </c>
      <c r="D19" s="51" t="str">
        <f t="shared" si="2"/>
        <v>6L</v>
      </c>
      <c r="E19" s="41" t="str">
        <f t="shared" si="3"/>
        <v>GBP1L6L12Y_LCHQuote</v>
      </c>
      <c r="F19" s="41" t="str">
        <f>_xll.qlSimpleQuote(E19,,RateTickValue,Permanent,Trigger,ObjectOverwrite)</f>
        <v>GBP1L6L12Y_LCHQuote#0003</v>
      </c>
      <c r="G19" s="45" t="str">
        <f>_xll.ohRangeRetrieveError(F19)</f>
        <v/>
      </c>
      <c r="H19" s="107"/>
      <c r="J19" s="55"/>
      <c r="K19" s="117" t="s">
        <v>44</v>
      </c>
      <c r="L19" s="117" t="s">
        <v>157</v>
      </c>
      <c r="M19" s="117" t="s">
        <v>57</v>
      </c>
      <c r="N19" s="83" t="str">
        <f t="shared" si="4"/>
        <v>GBP1L6L12Y</v>
      </c>
      <c r="O19" s="78" t="str">
        <v>GBP1L6L12Y=ICAP</v>
      </c>
      <c r="P19" s="359">
        <v>14.375</v>
      </c>
      <c r="Q19" s="359">
        <v>18.375</v>
      </c>
      <c r="R19" s="135">
        <f t="shared" si="6"/>
        <v>16.375</v>
      </c>
      <c r="S19" s="135">
        <f t="shared" si="5"/>
        <v>4</v>
      </c>
      <c r="T19" s="14"/>
      <c r="U19" s="134">
        <v>16.375</v>
      </c>
      <c r="V19" s="18"/>
      <c r="W19" s="136">
        <v>16.375</v>
      </c>
      <c r="X19" s="79">
        <f>_xll.qlSimpleQuoteSetValue(F19,ROUND(W19/10000,6),Trigger)</f>
        <v>0</v>
      </c>
      <c r="Y19" s="127"/>
    </row>
    <row r="20" spans="1:25" x14ac:dyDescent="0.2">
      <c r="A20" s="55"/>
      <c r="B20" s="51" t="str">
        <f t="shared" si="0"/>
        <v>13Y</v>
      </c>
      <c r="C20" s="51" t="str">
        <f t="shared" si="1"/>
        <v>1L</v>
      </c>
      <c r="D20" s="51" t="str">
        <f t="shared" si="2"/>
        <v>6L</v>
      </c>
      <c r="E20" s="41" t="str">
        <f t="shared" si="3"/>
        <v>GBP1L6L13Y_LCHQuote</v>
      </c>
      <c r="F20" s="41" t="str">
        <f>_xll.qlSimpleQuote(E20,,RateTickValue,Permanent,Trigger,ObjectOverwrite)</f>
        <v>GBP1L6L13Y_LCHQuote#0003</v>
      </c>
      <c r="G20" s="45" t="str">
        <f>_xll.ohRangeRetrieveError(F20)</f>
        <v/>
      </c>
      <c r="H20" s="107"/>
      <c r="J20" s="55"/>
      <c r="K20" s="117" t="s">
        <v>43</v>
      </c>
      <c r="L20" s="117" t="s">
        <v>157</v>
      </c>
      <c r="M20" s="117" t="s">
        <v>57</v>
      </c>
      <c r="N20" s="83" t="str">
        <f t="shared" si="4"/>
        <v>GBP1L6L13Y</v>
      </c>
      <c r="O20" s="78" t="str">
        <v>GBP1L6L13Y=ICAP</v>
      </c>
      <c r="P20" s="359" t="s">
        <v>162</v>
      </c>
      <c r="Q20" s="359" t="s">
        <v>162</v>
      </c>
      <c r="R20" s="135" t="e">
        <f t="shared" si="6"/>
        <v>#NUM!</v>
      </c>
      <c r="S20" s="135" t="e">
        <f t="shared" si="5"/>
        <v>#NUM!</v>
      </c>
      <c r="T20" s="14"/>
      <c r="U20" s="134" t="e">
        <v>#NUM!</v>
      </c>
      <c r="V20" s="18"/>
      <c r="W20" s="136" t="e">
        <v>#NUM!</v>
      </c>
      <c r="X20" s="79">
        <f>_xll.qlSimpleQuoteSetValue(F20,ROUND(W20/10000,6),Trigger)</f>
        <v>0</v>
      </c>
      <c r="Y20" s="127"/>
    </row>
    <row r="21" spans="1:25" x14ac:dyDescent="0.2">
      <c r="A21" s="55"/>
      <c r="B21" s="51" t="str">
        <f t="shared" si="0"/>
        <v>14Y</v>
      </c>
      <c r="C21" s="51" t="str">
        <f t="shared" si="1"/>
        <v>1L</v>
      </c>
      <c r="D21" s="51" t="str">
        <f t="shared" si="2"/>
        <v>6L</v>
      </c>
      <c r="E21" s="41" t="str">
        <f t="shared" si="3"/>
        <v>GBP1L6L14Y_LCHQuote</v>
      </c>
      <c r="F21" s="41" t="str">
        <f>_xll.qlSimpleQuote(E21,,RateTickValue,Permanent,Trigger,ObjectOverwrite)</f>
        <v>GBP1L6L14Y_LCHQuote#0003</v>
      </c>
      <c r="G21" s="45" t="str">
        <f>_xll.ohRangeRetrieveError(F21)</f>
        <v/>
      </c>
      <c r="H21" s="107"/>
      <c r="J21" s="55"/>
      <c r="K21" s="117" t="s">
        <v>42</v>
      </c>
      <c r="L21" s="117" t="s">
        <v>157</v>
      </c>
      <c r="M21" s="117" t="s">
        <v>57</v>
      </c>
      <c r="N21" s="83" t="str">
        <f t="shared" si="4"/>
        <v>GBP1L6L14Y</v>
      </c>
      <c r="O21" s="78" t="str">
        <v>GBP1L6L14Y=ICAP</v>
      </c>
      <c r="P21" s="359" t="s">
        <v>162</v>
      </c>
      <c r="Q21" s="359" t="s">
        <v>162</v>
      </c>
      <c r="R21" s="135" t="e">
        <f t="shared" si="6"/>
        <v>#NUM!</v>
      </c>
      <c r="S21" s="135" t="e">
        <f t="shared" si="5"/>
        <v>#NUM!</v>
      </c>
      <c r="T21" s="14"/>
      <c r="U21" s="134" t="e">
        <v>#NUM!</v>
      </c>
      <c r="V21" s="18"/>
      <c r="W21" s="136" t="e">
        <v>#NUM!</v>
      </c>
      <c r="X21" s="79">
        <f>_xll.qlSimpleQuoteSetValue(F21,ROUND(W21/10000,6),Trigger)</f>
        <v>0</v>
      </c>
      <c r="Y21" s="127"/>
    </row>
    <row r="22" spans="1:25" x14ac:dyDescent="0.2">
      <c r="A22" s="55"/>
      <c r="B22" s="51" t="str">
        <f t="shared" si="0"/>
        <v>15Y</v>
      </c>
      <c r="C22" s="51" t="str">
        <f t="shared" si="1"/>
        <v>1L</v>
      </c>
      <c r="D22" s="51" t="str">
        <f t="shared" si="2"/>
        <v>6L</v>
      </c>
      <c r="E22" s="41" t="str">
        <f t="shared" si="3"/>
        <v>GBP1L6L15Y_LCHQuote</v>
      </c>
      <c r="F22" s="41" t="str">
        <f>_xll.qlSimpleQuote(E22,,RateTickValue,Permanent,Trigger,ObjectOverwrite)</f>
        <v>GBP1L6L15Y_LCHQuote#0003</v>
      </c>
      <c r="G22" s="45" t="str">
        <f>_xll.ohRangeRetrieveError(F22)</f>
        <v/>
      </c>
      <c r="H22" s="107"/>
      <c r="J22" s="55"/>
      <c r="K22" s="117" t="s">
        <v>41</v>
      </c>
      <c r="L22" s="117" t="s">
        <v>157</v>
      </c>
      <c r="M22" s="117" t="s">
        <v>57</v>
      </c>
      <c r="N22" s="83" t="str">
        <f t="shared" si="4"/>
        <v>GBP1L6L15Y</v>
      </c>
      <c r="O22" s="78" t="str">
        <v>GBP1L6L15Y=ICAP</v>
      </c>
      <c r="P22" s="359">
        <v>12.625</v>
      </c>
      <c r="Q22" s="359">
        <v>16.625</v>
      </c>
      <c r="R22" s="135">
        <f t="shared" si="6"/>
        <v>14.625</v>
      </c>
      <c r="S22" s="135">
        <f t="shared" si="5"/>
        <v>4</v>
      </c>
      <c r="T22" s="14"/>
      <c r="U22" s="134">
        <v>14.625</v>
      </c>
      <c r="V22" s="18"/>
      <c r="W22" s="136">
        <v>14.625</v>
      </c>
      <c r="X22" s="79">
        <f>_xll.qlSimpleQuoteSetValue(F22,ROUND(W22/10000,6),Trigger)</f>
        <v>0</v>
      </c>
      <c r="Y22" s="127"/>
    </row>
    <row r="23" spans="1:25" x14ac:dyDescent="0.2">
      <c r="A23" s="55"/>
      <c r="B23" s="51" t="str">
        <f t="shared" si="0"/>
        <v>16Y</v>
      </c>
      <c r="C23" s="51" t="str">
        <f t="shared" si="1"/>
        <v>1L</v>
      </c>
      <c r="D23" s="51" t="str">
        <f t="shared" si="2"/>
        <v>6L</v>
      </c>
      <c r="E23" s="41" t="str">
        <f t="shared" si="3"/>
        <v>GBP1L6L16Y_LCHQuote</v>
      </c>
      <c r="F23" s="41" t="str">
        <f>_xll.qlSimpleQuote(E23,,RateTickValue,Permanent,Trigger,ObjectOverwrite)</f>
        <v>GBP1L6L16Y_LCHQuote#0003</v>
      </c>
      <c r="G23" s="45" t="str">
        <f>_xll.ohRangeRetrieveError(F23)</f>
        <v/>
      </c>
      <c r="H23" s="107"/>
      <c r="J23" s="55"/>
      <c r="K23" s="117" t="s">
        <v>40</v>
      </c>
      <c r="L23" s="117" t="s">
        <v>157</v>
      </c>
      <c r="M23" s="117" t="s">
        <v>57</v>
      </c>
      <c r="N23" s="83" t="str">
        <f t="shared" si="4"/>
        <v>GBP1L6L16Y</v>
      </c>
      <c r="O23" s="78" t="str">
        <v>GBP1L6L16Y=ICAP</v>
      </c>
      <c r="P23" s="359" t="s">
        <v>162</v>
      </c>
      <c r="Q23" s="359" t="s">
        <v>162</v>
      </c>
      <c r="R23" s="135" t="e">
        <f t="shared" si="6"/>
        <v>#NUM!</v>
      </c>
      <c r="S23" s="135" t="e">
        <f t="shared" si="5"/>
        <v>#NUM!</v>
      </c>
      <c r="T23" s="14"/>
      <c r="U23" s="134" t="e">
        <v>#NUM!</v>
      </c>
      <c r="V23" s="18"/>
      <c r="W23" s="136" t="e">
        <v>#NUM!</v>
      </c>
      <c r="X23" s="79">
        <f>_xll.qlSimpleQuoteSetValue(F23,ROUND(W23/10000,6),Trigger)</f>
        <v>0</v>
      </c>
      <c r="Y23" s="127"/>
    </row>
    <row r="24" spans="1:25" x14ac:dyDescent="0.2">
      <c r="A24" s="55"/>
      <c r="B24" s="51" t="str">
        <f t="shared" si="0"/>
        <v>17Y</v>
      </c>
      <c r="C24" s="51" t="str">
        <f t="shared" si="1"/>
        <v>1L</v>
      </c>
      <c r="D24" s="51" t="str">
        <f t="shared" si="2"/>
        <v>6L</v>
      </c>
      <c r="E24" s="41" t="str">
        <f t="shared" si="3"/>
        <v>GBP1L6L17Y_LCHQuote</v>
      </c>
      <c r="F24" s="41" t="str">
        <f>_xll.qlSimpleQuote(E24,,RateTickValue,Permanent,Trigger,ObjectOverwrite)</f>
        <v>GBP1L6L17Y_LCHQuote#0003</v>
      </c>
      <c r="G24" s="45" t="str">
        <f>_xll.ohRangeRetrieveError(F24)</f>
        <v/>
      </c>
      <c r="H24" s="107"/>
      <c r="J24" s="55"/>
      <c r="K24" s="117" t="s">
        <v>39</v>
      </c>
      <c r="L24" s="117" t="s">
        <v>157</v>
      </c>
      <c r="M24" s="117" t="s">
        <v>57</v>
      </c>
      <c r="N24" s="83" t="str">
        <f t="shared" si="4"/>
        <v>GBP1L6L17Y</v>
      </c>
      <c r="O24" s="78" t="str">
        <v>GBP1L6L17Y=ICAP</v>
      </c>
      <c r="P24" s="359" t="s">
        <v>162</v>
      </c>
      <c r="Q24" s="359" t="s">
        <v>162</v>
      </c>
      <c r="R24" s="135" t="e">
        <f t="shared" si="6"/>
        <v>#NUM!</v>
      </c>
      <c r="S24" s="135" t="e">
        <f t="shared" si="5"/>
        <v>#NUM!</v>
      </c>
      <c r="T24" s="14"/>
      <c r="U24" s="134" t="e">
        <v>#NUM!</v>
      </c>
      <c r="V24" s="18"/>
      <c r="W24" s="136" t="e">
        <v>#NUM!</v>
      </c>
      <c r="X24" s="79">
        <f>_xll.qlSimpleQuoteSetValue(F24,ROUND(W24/10000,6),Trigger)</f>
        <v>0</v>
      </c>
      <c r="Y24" s="127"/>
    </row>
    <row r="25" spans="1:25" x14ac:dyDescent="0.2">
      <c r="A25" s="55"/>
      <c r="B25" s="51" t="str">
        <f t="shared" si="0"/>
        <v>18Y</v>
      </c>
      <c r="C25" s="51" t="str">
        <f t="shared" si="1"/>
        <v>1L</v>
      </c>
      <c r="D25" s="51" t="str">
        <f t="shared" si="2"/>
        <v>6L</v>
      </c>
      <c r="E25" s="41" t="str">
        <f t="shared" si="3"/>
        <v>GBP1L6L18Y_LCHQuote</v>
      </c>
      <c r="F25" s="41" t="str">
        <f>_xll.qlSimpleQuote(E25,,RateTickValue,Permanent,Trigger,ObjectOverwrite)</f>
        <v>GBP1L6L18Y_LCHQuote#0003</v>
      </c>
      <c r="G25" s="45" t="str">
        <f>_xll.ohRangeRetrieveError(F25)</f>
        <v/>
      </c>
      <c r="H25" s="107"/>
      <c r="J25" s="55"/>
      <c r="K25" s="117" t="s">
        <v>38</v>
      </c>
      <c r="L25" s="117" t="s">
        <v>157</v>
      </c>
      <c r="M25" s="117" t="s">
        <v>57</v>
      </c>
      <c r="N25" s="83" t="str">
        <f t="shared" si="4"/>
        <v>GBP1L6L18Y</v>
      </c>
      <c r="O25" s="78" t="str">
        <v>GBP1L6L18Y=ICAP</v>
      </c>
      <c r="P25" s="359" t="s">
        <v>162</v>
      </c>
      <c r="Q25" s="359" t="s">
        <v>162</v>
      </c>
      <c r="R25" s="135" t="e">
        <f t="shared" si="6"/>
        <v>#NUM!</v>
      </c>
      <c r="S25" s="135" t="e">
        <f t="shared" si="5"/>
        <v>#NUM!</v>
      </c>
      <c r="T25" s="14"/>
      <c r="U25" s="134" t="e">
        <v>#NUM!</v>
      </c>
      <c r="V25" s="18"/>
      <c r="W25" s="136" t="e">
        <v>#NUM!</v>
      </c>
      <c r="X25" s="79">
        <f>_xll.qlSimpleQuoteSetValue(F25,ROUND(W25/10000,6),Trigger)</f>
        <v>0</v>
      </c>
      <c r="Y25" s="127"/>
    </row>
    <row r="26" spans="1:25" x14ac:dyDescent="0.2">
      <c r="A26" s="55"/>
      <c r="B26" s="51" t="str">
        <f t="shared" si="0"/>
        <v>19Y</v>
      </c>
      <c r="C26" s="51" t="str">
        <f t="shared" si="1"/>
        <v>1L</v>
      </c>
      <c r="D26" s="51" t="str">
        <f t="shared" si="2"/>
        <v>6L</v>
      </c>
      <c r="E26" s="41" t="str">
        <f t="shared" si="3"/>
        <v>GBP1L6L19Y_LCHQuote</v>
      </c>
      <c r="F26" s="41" t="str">
        <f>_xll.qlSimpleQuote(E26,,RateTickValue,Permanent,Trigger,ObjectOverwrite)</f>
        <v>GBP1L6L19Y_LCHQuote#0003</v>
      </c>
      <c r="G26" s="45" t="str">
        <f>_xll.ohRangeRetrieveError(F26)</f>
        <v/>
      </c>
      <c r="H26" s="107"/>
      <c r="J26" s="55"/>
      <c r="K26" s="117" t="s">
        <v>37</v>
      </c>
      <c r="L26" s="117" t="s">
        <v>157</v>
      </c>
      <c r="M26" s="117" t="s">
        <v>57</v>
      </c>
      <c r="N26" s="83" t="str">
        <f t="shared" si="4"/>
        <v>GBP1L6L19Y</v>
      </c>
      <c r="O26" s="78" t="str">
        <v>GBP1L6L19Y=ICAP</v>
      </c>
      <c r="P26" s="359" t="s">
        <v>162</v>
      </c>
      <c r="Q26" s="359" t="s">
        <v>162</v>
      </c>
      <c r="R26" s="135" t="e">
        <f t="shared" si="6"/>
        <v>#NUM!</v>
      </c>
      <c r="S26" s="135" t="e">
        <f t="shared" si="5"/>
        <v>#NUM!</v>
      </c>
      <c r="T26" s="14"/>
      <c r="U26" s="134" t="e">
        <v>#NUM!</v>
      </c>
      <c r="V26" s="18"/>
      <c r="W26" s="136" t="e">
        <v>#NUM!</v>
      </c>
      <c r="X26" s="79">
        <f>_xll.qlSimpleQuoteSetValue(F26,ROUND(W26/10000,6),Trigger)</f>
        <v>0</v>
      </c>
      <c r="Y26" s="127"/>
    </row>
    <row r="27" spans="1:25" x14ac:dyDescent="0.2">
      <c r="A27" s="55"/>
      <c r="B27" s="51" t="str">
        <f t="shared" si="0"/>
        <v>20Y</v>
      </c>
      <c r="C27" s="51" t="str">
        <f t="shared" si="1"/>
        <v>1L</v>
      </c>
      <c r="D27" s="51" t="str">
        <f t="shared" si="2"/>
        <v>6L</v>
      </c>
      <c r="E27" s="41" t="str">
        <f t="shared" si="3"/>
        <v>GBP1L6L20Y_LCHQuote</v>
      </c>
      <c r="F27" s="41" t="str">
        <f>_xll.qlSimpleQuote(E27,,RateTickValue,Permanent,Trigger,ObjectOverwrite)</f>
        <v>GBP1L6L20Y_LCHQuote#0003</v>
      </c>
      <c r="G27" s="45" t="str">
        <f>_xll.ohRangeRetrieveError(F27)</f>
        <v/>
      </c>
      <c r="H27" s="107"/>
      <c r="J27" s="55"/>
      <c r="K27" s="117" t="s">
        <v>36</v>
      </c>
      <c r="L27" s="117" t="s">
        <v>157</v>
      </c>
      <c r="M27" s="117" t="s">
        <v>57</v>
      </c>
      <c r="N27" s="83" t="str">
        <f t="shared" si="4"/>
        <v>GBP1L6L20Y</v>
      </c>
      <c r="O27" s="78" t="str">
        <v>GBP1L6L20Y=ICAP</v>
      </c>
      <c r="P27" s="359">
        <v>10.75</v>
      </c>
      <c r="Q27" s="359">
        <v>14.75</v>
      </c>
      <c r="R27" s="135">
        <f t="shared" si="6"/>
        <v>12.75</v>
      </c>
      <c r="S27" s="135">
        <f t="shared" si="5"/>
        <v>4</v>
      </c>
      <c r="T27" s="14"/>
      <c r="U27" s="134">
        <v>12.625</v>
      </c>
      <c r="V27" s="18"/>
      <c r="W27" s="136">
        <v>12.75</v>
      </c>
      <c r="X27" s="79">
        <f>_xll.qlSimpleQuoteSetValue(F27,ROUND(W27/10000,6),Trigger)</f>
        <v>0</v>
      </c>
      <c r="Y27" s="127"/>
    </row>
    <row r="28" spans="1:25" x14ac:dyDescent="0.2">
      <c r="A28" s="55"/>
      <c r="B28" s="51" t="str">
        <f t="shared" si="0"/>
        <v>21Y</v>
      </c>
      <c r="C28" s="51" t="str">
        <f t="shared" si="1"/>
        <v>1L</v>
      </c>
      <c r="D28" s="51" t="str">
        <f t="shared" si="2"/>
        <v>6L</v>
      </c>
      <c r="E28" s="41" t="str">
        <f t="shared" si="3"/>
        <v>GBP1L6L21Y_LCHQuote</v>
      </c>
      <c r="F28" s="41" t="str">
        <f>_xll.qlSimpleQuote(E28,,RateTickValue,Permanent,Trigger,ObjectOverwrite)</f>
        <v>GBP1L6L21Y_LCHQuote#0003</v>
      </c>
      <c r="G28" s="45" t="str">
        <f>_xll.ohRangeRetrieveError(F28)</f>
        <v/>
      </c>
      <c r="H28" s="107"/>
      <c r="J28" s="55"/>
      <c r="K28" s="117" t="s">
        <v>35</v>
      </c>
      <c r="L28" s="117" t="s">
        <v>157</v>
      </c>
      <c r="M28" s="117" t="s">
        <v>57</v>
      </c>
      <c r="N28" s="83" t="str">
        <f t="shared" si="4"/>
        <v>GBP1L6L21Y</v>
      </c>
      <c r="O28" s="78" t="str">
        <v>GBP1L6L21Y=ICAP</v>
      </c>
      <c r="P28" s="359" t="s">
        <v>162</v>
      </c>
      <c r="Q28" s="359" t="s">
        <v>162</v>
      </c>
      <c r="R28" s="135" t="e">
        <f t="shared" si="6"/>
        <v>#NUM!</v>
      </c>
      <c r="S28" s="135" t="e">
        <f t="shared" si="5"/>
        <v>#NUM!</v>
      </c>
      <c r="T28" s="14"/>
      <c r="U28" s="134" t="e">
        <v>#NUM!</v>
      </c>
      <c r="V28" s="18"/>
      <c r="W28" s="136" t="e">
        <v>#NUM!</v>
      </c>
      <c r="X28" s="79">
        <f>_xll.qlSimpleQuoteSetValue(F28,ROUND(W28/10000,6),Trigger)</f>
        <v>0</v>
      </c>
      <c r="Y28" s="127"/>
    </row>
    <row r="29" spans="1:25" x14ac:dyDescent="0.2">
      <c r="A29" s="55"/>
      <c r="B29" s="51" t="str">
        <f t="shared" si="0"/>
        <v>22Y</v>
      </c>
      <c r="C29" s="51" t="str">
        <f t="shared" si="1"/>
        <v>1L</v>
      </c>
      <c r="D29" s="51" t="str">
        <f t="shared" si="2"/>
        <v>6L</v>
      </c>
      <c r="E29" s="41" t="str">
        <f t="shared" si="3"/>
        <v>GBP1L6L22Y_LCHQuote</v>
      </c>
      <c r="F29" s="41" t="str">
        <f>_xll.qlSimpleQuote(E29,,RateTickValue,Permanent,Trigger,ObjectOverwrite)</f>
        <v>GBP1L6L22Y_LCHQuote#0003</v>
      </c>
      <c r="G29" s="45" t="str">
        <f>_xll.ohRangeRetrieveError(F29)</f>
        <v/>
      </c>
      <c r="H29" s="107"/>
      <c r="J29" s="55"/>
      <c r="K29" s="117" t="s">
        <v>34</v>
      </c>
      <c r="L29" s="117" t="s">
        <v>157</v>
      </c>
      <c r="M29" s="117" t="s">
        <v>57</v>
      </c>
      <c r="N29" s="83" t="str">
        <f t="shared" si="4"/>
        <v>GBP1L6L22Y</v>
      </c>
      <c r="O29" s="78" t="str">
        <v>GBP1L6L22Y=ICAP</v>
      </c>
      <c r="P29" s="359" t="s">
        <v>162</v>
      </c>
      <c r="Q29" s="359" t="s">
        <v>162</v>
      </c>
      <c r="R29" s="135" t="e">
        <f t="shared" si="6"/>
        <v>#NUM!</v>
      </c>
      <c r="S29" s="135" t="e">
        <f t="shared" si="5"/>
        <v>#NUM!</v>
      </c>
      <c r="T29" s="14"/>
      <c r="U29" s="134" t="e">
        <v>#NUM!</v>
      </c>
      <c r="V29" s="18"/>
      <c r="W29" s="136" t="e">
        <v>#NUM!</v>
      </c>
      <c r="X29" s="79">
        <f>_xll.qlSimpleQuoteSetValue(F29,ROUND(W29/10000,6),Trigger)</f>
        <v>0</v>
      </c>
      <c r="Y29" s="127"/>
    </row>
    <row r="30" spans="1:25" x14ac:dyDescent="0.2">
      <c r="A30" s="55"/>
      <c r="B30" s="51" t="str">
        <f t="shared" si="0"/>
        <v>23Y</v>
      </c>
      <c r="C30" s="51" t="str">
        <f t="shared" si="1"/>
        <v>1L</v>
      </c>
      <c r="D30" s="51" t="str">
        <f t="shared" si="2"/>
        <v>6L</v>
      </c>
      <c r="E30" s="41" t="str">
        <f t="shared" si="3"/>
        <v>GBP1L6L23Y_LCHQuote</v>
      </c>
      <c r="F30" s="41" t="str">
        <f>_xll.qlSimpleQuote(E30,,RateTickValue,Permanent,Trigger,ObjectOverwrite)</f>
        <v>GBP1L6L23Y_LCHQuote#0003</v>
      </c>
      <c r="G30" s="45" t="str">
        <f>_xll.ohRangeRetrieveError(F30)</f>
        <v/>
      </c>
      <c r="H30" s="107"/>
      <c r="J30" s="55"/>
      <c r="K30" s="117" t="s">
        <v>33</v>
      </c>
      <c r="L30" s="117" t="s">
        <v>157</v>
      </c>
      <c r="M30" s="117" t="s">
        <v>57</v>
      </c>
      <c r="N30" s="83" t="str">
        <f t="shared" si="4"/>
        <v>GBP1L6L23Y</v>
      </c>
      <c r="O30" s="78" t="str">
        <v>GBP1L6L23Y=ICAP</v>
      </c>
      <c r="P30" s="359" t="s">
        <v>162</v>
      </c>
      <c r="Q30" s="359" t="s">
        <v>162</v>
      </c>
      <c r="R30" s="135" t="e">
        <f t="shared" si="6"/>
        <v>#NUM!</v>
      </c>
      <c r="S30" s="135" t="e">
        <f t="shared" si="5"/>
        <v>#NUM!</v>
      </c>
      <c r="T30" s="14"/>
      <c r="U30" s="134" t="e">
        <v>#NUM!</v>
      </c>
      <c r="V30" s="18"/>
      <c r="W30" s="136" t="e">
        <v>#NUM!</v>
      </c>
      <c r="X30" s="79">
        <f>_xll.qlSimpleQuoteSetValue(F30,ROUND(W30/10000,6),Trigger)</f>
        <v>0</v>
      </c>
      <c r="Y30" s="127"/>
    </row>
    <row r="31" spans="1:25" x14ac:dyDescent="0.2">
      <c r="A31" s="55"/>
      <c r="B31" s="51" t="str">
        <f t="shared" si="0"/>
        <v>24Y</v>
      </c>
      <c r="C31" s="51" t="str">
        <f t="shared" si="1"/>
        <v>1L</v>
      </c>
      <c r="D31" s="51" t="str">
        <f t="shared" si="2"/>
        <v>6L</v>
      </c>
      <c r="E31" s="41" t="str">
        <f t="shared" si="3"/>
        <v>GBP1L6L24Y_LCHQuote</v>
      </c>
      <c r="F31" s="41" t="str">
        <f>_xll.qlSimpleQuote(E31,,RateTickValue,Permanent,Trigger,ObjectOverwrite)</f>
        <v>GBP1L6L24Y_LCHQuote#0003</v>
      </c>
      <c r="G31" s="45" t="str">
        <f>_xll.ohRangeRetrieveError(F31)</f>
        <v/>
      </c>
      <c r="H31" s="107"/>
      <c r="J31" s="55"/>
      <c r="K31" s="117" t="s">
        <v>32</v>
      </c>
      <c r="L31" s="117" t="s">
        <v>157</v>
      </c>
      <c r="M31" s="117" t="s">
        <v>57</v>
      </c>
      <c r="N31" s="83" t="str">
        <f t="shared" si="4"/>
        <v>GBP1L6L24Y</v>
      </c>
      <c r="O31" s="78" t="str">
        <v>GBP1L6L24Y=ICAP</v>
      </c>
      <c r="P31" s="359" t="s">
        <v>162</v>
      </c>
      <c r="Q31" s="359" t="s">
        <v>162</v>
      </c>
      <c r="R31" s="135" t="e">
        <f t="shared" si="6"/>
        <v>#NUM!</v>
      </c>
      <c r="S31" s="135" t="e">
        <f t="shared" si="5"/>
        <v>#NUM!</v>
      </c>
      <c r="T31" s="14"/>
      <c r="U31" s="134" t="e">
        <v>#NUM!</v>
      </c>
      <c r="V31" s="18"/>
      <c r="W31" s="136" t="e">
        <v>#NUM!</v>
      </c>
      <c r="X31" s="79">
        <f>_xll.qlSimpleQuoteSetValue(F31,ROUND(W31/10000,6),Trigger)</f>
        <v>0</v>
      </c>
      <c r="Y31" s="127"/>
    </row>
    <row r="32" spans="1:25" x14ac:dyDescent="0.2">
      <c r="A32" s="55"/>
      <c r="B32" s="51" t="str">
        <f t="shared" si="0"/>
        <v>25Y</v>
      </c>
      <c r="C32" s="51" t="str">
        <f t="shared" si="1"/>
        <v>1L</v>
      </c>
      <c r="D32" s="51" t="str">
        <f t="shared" si="2"/>
        <v>6L</v>
      </c>
      <c r="E32" s="41" t="str">
        <f t="shared" si="3"/>
        <v>GBP1L6L25Y_LCHQuote</v>
      </c>
      <c r="F32" s="41" t="str">
        <f>_xll.qlSimpleQuote(E32,,RateTickValue,Permanent,Trigger,ObjectOverwrite)</f>
        <v>GBP1L6L25Y_LCHQuote#0003</v>
      </c>
      <c r="G32" s="45" t="str">
        <f>_xll.ohRangeRetrieveError(F32)</f>
        <v/>
      </c>
      <c r="H32" s="107"/>
      <c r="J32" s="55"/>
      <c r="K32" s="117" t="s">
        <v>31</v>
      </c>
      <c r="L32" s="117" t="s">
        <v>157</v>
      </c>
      <c r="M32" s="117" t="s">
        <v>57</v>
      </c>
      <c r="N32" s="83" t="str">
        <f t="shared" si="4"/>
        <v>GBP1L6L25Y</v>
      </c>
      <c r="O32" s="78" t="str">
        <v>GBP1L6L25Y=ICAP</v>
      </c>
      <c r="P32" s="359">
        <v>9.375</v>
      </c>
      <c r="Q32" s="359">
        <v>13.375</v>
      </c>
      <c r="R32" s="135">
        <f t="shared" si="6"/>
        <v>11.375</v>
      </c>
      <c r="S32" s="135">
        <f t="shared" si="5"/>
        <v>4</v>
      </c>
      <c r="T32" s="14"/>
      <c r="U32" s="134">
        <v>11.25</v>
      </c>
      <c r="V32" s="18"/>
      <c r="W32" s="136">
        <v>11.375</v>
      </c>
      <c r="X32" s="79">
        <f>_xll.qlSimpleQuoteSetValue(F32,ROUND(W32/10000,6),Trigger)</f>
        <v>0</v>
      </c>
      <c r="Y32" s="127"/>
    </row>
    <row r="33" spans="1:25" x14ac:dyDescent="0.2">
      <c r="A33" s="55"/>
      <c r="B33" s="51" t="str">
        <f t="shared" si="0"/>
        <v>26Y</v>
      </c>
      <c r="C33" s="51" t="str">
        <f t="shared" si="1"/>
        <v>1L</v>
      </c>
      <c r="D33" s="51" t="str">
        <f t="shared" si="2"/>
        <v>6L</v>
      </c>
      <c r="E33" s="41" t="str">
        <f t="shared" si="3"/>
        <v>GBP1L6L26Y_LCHQuote</v>
      </c>
      <c r="F33" s="41" t="str">
        <f>_xll.qlSimpleQuote(E33,,RateTickValue,Permanent,Trigger,ObjectOverwrite)</f>
        <v>GBP1L6L26Y_LCHQuote#0003</v>
      </c>
      <c r="G33" s="45" t="str">
        <f>_xll.ohRangeRetrieveError(F33)</f>
        <v/>
      </c>
      <c r="H33" s="107"/>
      <c r="J33" s="55"/>
      <c r="K33" s="117" t="s">
        <v>30</v>
      </c>
      <c r="L33" s="117" t="s">
        <v>157</v>
      </c>
      <c r="M33" s="117" t="s">
        <v>57</v>
      </c>
      <c r="N33" s="83" t="str">
        <f t="shared" si="4"/>
        <v>GBP1L6L26Y</v>
      </c>
      <c r="O33" s="78" t="str">
        <v>GBP1L6L26Y=ICAP</v>
      </c>
      <c r="P33" s="359" t="s">
        <v>162</v>
      </c>
      <c r="Q33" s="359" t="s">
        <v>162</v>
      </c>
      <c r="R33" s="135" t="e">
        <f t="shared" si="6"/>
        <v>#NUM!</v>
      </c>
      <c r="S33" s="135" t="e">
        <f t="shared" si="5"/>
        <v>#NUM!</v>
      </c>
      <c r="T33" s="14"/>
      <c r="U33" s="134" t="e">
        <v>#NUM!</v>
      </c>
      <c r="V33" s="18"/>
      <c r="W33" s="136" t="e">
        <v>#NUM!</v>
      </c>
      <c r="X33" s="79">
        <f>_xll.qlSimpleQuoteSetValue(F33,ROUND(W33/10000,6),Trigger)</f>
        <v>0</v>
      </c>
      <c r="Y33" s="127"/>
    </row>
    <row r="34" spans="1:25" x14ac:dyDescent="0.2">
      <c r="A34" s="55"/>
      <c r="B34" s="51" t="str">
        <f t="shared" si="0"/>
        <v>27Y</v>
      </c>
      <c r="C34" s="51" t="str">
        <f t="shared" si="1"/>
        <v>1L</v>
      </c>
      <c r="D34" s="51" t="str">
        <f t="shared" si="2"/>
        <v>6L</v>
      </c>
      <c r="E34" s="41" t="str">
        <f t="shared" si="3"/>
        <v>GBP1L6L27Y_LCHQuote</v>
      </c>
      <c r="F34" s="41" t="str">
        <f>_xll.qlSimpleQuote(E34,,RateTickValue,Permanent,Trigger,ObjectOverwrite)</f>
        <v>GBP1L6L27Y_LCHQuote#0003</v>
      </c>
      <c r="G34" s="45" t="str">
        <f>_xll.ohRangeRetrieveError(F34)</f>
        <v/>
      </c>
      <c r="H34" s="107"/>
      <c r="J34" s="55"/>
      <c r="K34" s="117" t="s">
        <v>29</v>
      </c>
      <c r="L34" s="117" t="s">
        <v>157</v>
      </c>
      <c r="M34" s="117" t="s">
        <v>57</v>
      </c>
      <c r="N34" s="83" t="str">
        <f t="shared" si="4"/>
        <v>GBP1L6L27Y</v>
      </c>
      <c r="O34" s="78" t="str">
        <v>GBP1L6L27Y=ICAP</v>
      </c>
      <c r="P34" s="359" t="s">
        <v>162</v>
      </c>
      <c r="Q34" s="359" t="s">
        <v>162</v>
      </c>
      <c r="R34" s="135" t="e">
        <f t="shared" si="6"/>
        <v>#NUM!</v>
      </c>
      <c r="S34" s="135" t="e">
        <f t="shared" si="5"/>
        <v>#NUM!</v>
      </c>
      <c r="T34" s="14"/>
      <c r="U34" s="134" t="e">
        <v>#NUM!</v>
      </c>
      <c r="V34" s="18"/>
      <c r="W34" s="136" t="e">
        <v>#NUM!</v>
      </c>
      <c r="X34" s="79">
        <f>_xll.qlSimpleQuoteSetValue(F34,ROUND(W34/10000,6),Trigger)</f>
        <v>0</v>
      </c>
      <c r="Y34" s="127"/>
    </row>
    <row r="35" spans="1:25" x14ac:dyDescent="0.2">
      <c r="A35" s="55"/>
      <c r="B35" s="51" t="str">
        <f t="shared" si="0"/>
        <v>28Y</v>
      </c>
      <c r="C35" s="51" t="str">
        <f t="shared" si="1"/>
        <v>1L</v>
      </c>
      <c r="D35" s="51" t="str">
        <f t="shared" si="2"/>
        <v>6L</v>
      </c>
      <c r="E35" s="41" t="str">
        <f t="shared" si="3"/>
        <v>GBP1L6L28Y_LCHQuote</v>
      </c>
      <c r="F35" s="41" t="str">
        <f>_xll.qlSimpleQuote(E35,,RateTickValue,Permanent,Trigger,ObjectOverwrite)</f>
        <v>GBP1L6L28Y_LCHQuote#0003</v>
      </c>
      <c r="G35" s="45" t="str">
        <f>_xll.ohRangeRetrieveError(F35)</f>
        <v/>
      </c>
      <c r="H35" s="107"/>
      <c r="J35" s="55"/>
      <c r="K35" s="117" t="s">
        <v>28</v>
      </c>
      <c r="L35" s="117" t="s">
        <v>157</v>
      </c>
      <c r="M35" s="117" t="s">
        <v>57</v>
      </c>
      <c r="N35" s="83" t="str">
        <f t="shared" si="4"/>
        <v>GBP1L6L28Y</v>
      </c>
      <c r="O35" s="78" t="str">
        <v>GBP1L6L28Y=ICAP</v>
      </c>
      <c r="P35" s="359" t="s">
        <v>162</v>
      </c>
      <c r="Q35" s="359" t="s">
        <v>162</v>
      </c>
      <c r="R35" s="135" t="e">
        <f t="shared" si="6"/>
        <v>#NUM!</v>
      </c>
      <c r="S35" s="135" t="e">
        <f t="shared" si="5"/>
        <v>#NUM!</v>
      </c>
      <c r="T35" s="14"/>
      <c r="U35" s="134" t="e">
        <v>#NUM!</v>
      </c>
      <c r="V35" s="18"/>
      <c r="W35" s="136" t="e">
        <v>#NUM!</v>
      </c>
      <c r="X35" s="79">
        <f>_xll.qlSimpleQuoteSetValue(F35,ROUND(W35/10000,6),Trigger)</f>
        <v>0</v>
      </c>
      <c r="Y35" s="127"/>
    </row>
    <row r="36" spans="1:25" x14ac:dyDescent="0.2">
      <c r="A36" s="55"/>
      <c r="B36" s="51" t="str">
        <f t="shared" si="0"/>
        <v>29Y</v>
      </c>
      <c r="C36" s="51" t="str">
        <f t="shared" si="1"/>
        <v>1L</v>
      </c>
      <c r="D36" s="51" t="str">
        <f t="shared" si="2"/>
        <v>6L</v>
      </c>
      <c r="E36" s="41" t="str">
        <f t="shared" si="3"/>
        <v>GBP1L6L29Y_LCHQuote</v>
      </c>
      <c r="F36" s="41" t="str">
        <f>_xll.qlSimpleQuote(E36,,RateTickValue,Permanent,Trigger,ObjectOverwrite)</f>
        <v>GBP1L6L29Y_LCHQuote#0003</v>
      </c>
      <c r="G36" s="45" t="str">
        <f>_xll.ohRangeRetrieveError(F36)</f>
        <v/>
      </c>
      <c r="H36" s="107"/>
      <c r="J36" s="55"/>
      <c r="K36" s="117" t="s">
        <v>27</v>
      </c>
      <c r="L36" s="117" t="s">
        <v>157</v>
      </c>
      <c r="M36" s="117" t="s">
        <v>57</v>
      </c>
      <c r="N36" s="83" t="str">
        <f t="shared" si="4"/>
        <v>GBP1L6L29Y</v>
      </c>
      <c r="O36" s="78" t="str">
        <v>GBP1L6L29Y=ICAP</v>
      </c>
      <c r="P36" s="359" t="s">
        <v>162</v>
      </c>
      <c r="Q36" s="359" t="s">
        <v>162</v>
      </c>
      <c r="R36" s="135" t="e">
        <f t="shared" si="6"/>
        <v>#NUM!</v>
      </c>
      <c r="S36" s="135" t="e">
        <f t="shared" si="5"/>
        <v>#NUM!</v>
      </c>
      <c r="T36" s="14"/>
      <c r="U36" s="134" t="e">
        <v>#NUM!</v>
      </c>
      <c r="V36" s="18"/>
      <c r="W36" s="136" t="e">
        <v>#NUM!</v>
      </c>
      <c r="X36" s="79">
        <f>_xll.qlSimpleQuoteSetValue(F36,ROUND(W36/10000,6),Trigger)</f>
        <v>0</v>
      </c>
      <c r="Y36" s="127"/>
    </row>
    <row r="37" spans="1:25" x14ac:dyDescent="0.2">
      <c r="A37" s="55"/>
      <c r="B37" s="51" t="str">
        <f t="shared" si="0"/>
        <v>30Y</v>
      </c>
      <c r="C37" s="51" t="str">
        <f t="shared" si="1"/>
        <v>1L</v>
      </c>
      <c r="D37" s="51" t="str">
        <f t="shared" si="2"/>
        <v>6L</v>
      </c>
      <c r="E37" s="41" t="str">
        <f t="shared" si="3"/>
        <v>GBP1L6L30Y_LCHQuote</v>
      </c>
      <c r="F37" s="41" t="str">
        <f>_xll.qlSimpleQuote(E37,,RateTickValue,Permanent,Trigger,ObjectOverwrite)</f>
        <v>GBP1L6L30Y_LCHQuote#0003</v>
      </c>
      <c r="G37" s="45" t="str">
        <f>_xll.ohRangeRetrieveError(F37)</f>
        <v/>
      </c>
      <c r="H37" s="107"/>
      <c r="J37" s="55"/>
      <c r="K37" s="117" t="s">
        <v>26</v>
      </c>
      <c r="L37" s="117" t="s">
        <v>157</v>
      </c>
      <c r="M37" s="117" t="s">
        <v>57</v>
      </c>
      <c r="N37" s="83" t="str">
        <f t="shared" si="4"/>
        <v>GBP1L6L30Y</v>
      </c>
      <c r="O37" s="78" t="str">
        <v>GBP1L6L30Y=ICAP</v>
      </c>
      <c r="P37" s="359">
        <v>8.375</v>
      </c>
      <c r="Q37" s="359">
        <v>12.375</v>
      </c>
      <c r="R37" s="135">
        <f t="shared" si="6"/>
        <v>10.375</v>
      </c>
      <c r="S37" s="135">
        <f t="shared" si="5"/>
        <v>4</v>
      </c>
      <c r="T37" s="14"/>
      <c r="U37" s="134">
        <v>10.25</v>
      </c>
      <c r="V37" s="18"/>
      <c r="W37" s="136">
        <v>10.375</v>
      </c>
      <c r="X37" s="79">
        <f>_xll.qlSimpleQuoteSetValue(F37,ROUND(W37/10000,6),Trigger)</f>
        <v>0</v>
      </c>
      <c r="Y37" s="127"/>
    </row>
    <row r="38" spans="1:25" x14ac:dyDescent="0.2">
      <c r="A38" s="55"/>
      <c r="B38" s="51" t="str">
        <f t="shared" si="0"/>
        <v>35Y</v>
      </c>
      <c r="C38" s="51" t="str">
        <f t="shared" si="1"/>
        <v>1L</v>
      </c>
      <c r="D38" s="51" t="str">
        <f t="shared" si="2"/>
        <v>6L</v>
      </c>
      <c r="E38" s="41" t="str">
        <f t="shared" si="3"/>
        <v>GBP1L6L35Y_LCHQuote</v>
      </c>
      <c r="F38" s="41" t="str">
        <f>_xll.qlSimpleQuote(E38,,RateTickValue,Permanent,Trigger,ObjectOverwrite)</f>
        <v>GBP1L6L35Y_LCHQuote#0003</v>
      </c>
      <c r="G38" s="45" t="str">
        <f>_xll.ohRangeRetrieveError(F38)</f>
        <v/>
      </c>
      <c r="H38" s="107"/>
      <c r="J38" s="55"/>
      <c r="K38" s="117" t="s">
        <v>25</v>
      </c>
      <c r="L38" s="117" t="s">
        <v>157</v>
      </c>
      <c r="M38" s="117" t="s">
        <v>57</v>
      </c>
      <c r="N38" s="83" t="str">
        <f t="shared" si="4"/>
        <v>GBP1L6L35Y</v>
      </c>
      <c r="O38" s="78" t="str">
        <v>GBP1L6L35Y=ICAP</v>
      </c>
      <c r="P38" s="359" t="s">
        <v>162</v>
      </c>
      <c r="Q38" s="359" t="s">
        <v>162</v>
      </c>
      <c r="R38" s="135" t="e">
        <f t="shared" si="6"/>
        <v>#NUM!</v>
      </c>
      <c r="S38" s="135" t="e">
        <f t="shared" si="5"/>
        <v>#NUM!</v>
      </c>
      <c r="T38" s="14"/>
      <c r="U38" s="134" t="e">
        <v>#NUM!</v>
      </c>
      <c r="V38" s="18"/>
      <c r="W38" s="136" t="e">
        <v>#NUM!</v>
      </c>
      <c r="X38" s="79">
        <f>_xll.qlSimpleQuoteSetValue(F38,ROUND(W38/10000,6),Trigger)</f>
        <v>0</v>
      </c>
      <c r="Y38" s="127"/>
    </row>
    <row r="39" spans="1:25" x14ac:dyDescent="0.2">
      <c r="A39" s="55"/>
      <c r="B39" s="51" t="str">
        <f t="shared" si="0"/>
        <v>40Y</v>
      </c>
      <c r="C39" s="51" t="str">
        <f t="shared" si="1"/>
        <v>1L</v>
      </c>
      <c r="D39" s="51" t="str">
        <f t="shared" si="2"/>
        <v>6L</v>
      </c>
      <c r="E39" s="41" t="str">
        <f t="shared" si="3"/>
        <v>GBP1L6L40Y_LCHQuote</v>
      </c>
      <c r="F39" s="41" t="str">
        <f>_xll.qlSimpleQuote(E39,,RateTickValue,Permanent,Trigger,ObjectOverwrite)</f>
        <v>GBP1L6L40Y_LCHQuote#0003</v>
      </c>
      <c r="G39" s="45" t="str">
        <f>_xll.ohRangeRetrieveError(F39)</f>
        <v/>
      </c>
      <c r="H39" s="107"/>
      <c r="J39" s="55"/>
      <c r="K39" s="117" t="s">
        <v>24</v>
      </c>
      <c r="L39" s="117" t="s">
        <v>157</v>
      </c>
      <c r="M39" s="117" t="s">
        <v>57</v>
      </c>
      <c r="N39" s="83" t="str">
        <f t="shared" si="4"/>
        <v>GBP1L6L40Y</v>
      </c>
      <c r="O39" s="78" t="str">
        <v>GBP1L6L40Y=ICAP</v>
      </c>
      <c r="P39" s="359">
        <v>7.125</v>
      </c>
      <c r="Q39" s="359">
        <v>11.125</v>
      </c>
      <c r="R39" s="135">
        <f t="shared" si="6"/>
        <v>9.125</v>
      </c>
      <c r="S39" s="135">
        <f t="shared" si="5"/>
        <v>4</v>
      </c>
      <c r="T39" s="14"/>
      <c r="U39" s="134">
        <v>9</v>
      </c>
      <c r="V39" s="18"/>
      <c r="W39" s="136">
        <v>9.125</v>
      </c>
      <c r="X39" s="79">
        <f>_xll.qlSimpleQuoteSetValue(F39,ROUND(W39/10000,6),Trigger)</f>
        <v>0</v>
      </c>
      <c r="Y39" s="127"/>
    </row>
    <row r="40" spans="1:25" x14ac:dyDescent="0.2">
      <c r="A40" s="55"/>
      <c r="B40" s="51" t="str">
        <f t="shared" si="0"/>
        <v>50Y</v>
      </c>
      <c r="C40" s="51" t="str">
        <f t="shared" si="1"/>
        <v>1L</v>
      </c>
      <c r="D40" s="51" t="str">
        <f t="shared" si="2"/>
        <v>6L</v>
      </c>
      <c r="E40" s="41" t="str">
        <f t="shared" si="3"/>
        <v>GBP1L6L50Y_LCHQuote</v>
      </c>
      <c r="F40" s="52" t="str">
        <f>_xll.qlSimpleQuote(E40,,RateTickValue,Permanent,Trigger,ObjectOverwrite)</f>
        <v>GBP1L6L50Y_LCHQuote#0003</v>
      </c>
      <c r="G40" s="45" t="str">
        <f>_xll.ohRangeRetrieveError(F40)</f>
        <v/>
      </c>
      <c r="H40" s="107"/>
      <c r="J40" s="55"/>
      <c r="K40" s="117" t="s">
        <v>23</v>
      </c>
      <c r="L40" s="117" t="s">
        <v>157</v>
      </c>
      <c r="M40" s="117" t="s">
        <v>57</v>
      </c>
      <c r="N40" s="83" t="str">
        <f t="shared" si="4"/>
        <v>GBP1L6L50Y</v>
      </c>
      <c r="O40" s="78" t="str">
        <v>GBP1L6L50Y=ICAP</v>
      </c>
      <c r="P40" s="359">
        <v>6</v>
      </c>
      <c r="Q40" s="359">
        <v>11</v>
      </c>
      <c r="R40" s="135">
        <f t="shared" si="6"/>
        <v>8.5</v>
      </c>
      <c r="S40" s="135">
        <f t="shared" si="5"/>
        <v>5</v>
      </c>
      <c r="T40" s="14"/>
      <c r="U40" s="134">
        <v>8.375</v>
      </c>
      <c r="V40" s="18"/>
      <c r="W40" s="136">
        <v>8.5</v>
      </c>
      <c r="X40" s="79">
        <f>_xll.qlSimpleQuoteSetValue(F40,ROUND(W40/10000,6),Trigger)</f>
        <v>0</v>
      </c>
      <c r="Y40" s="127"/>
    </row>
    <row r="41" spans="1:25" x14ac:dyDescent="0.2">
      <c r="A41" s="55"/>
      <c r="B41" s="53" t="str">
        <f t="shared" si="0"/>
        <v>60Y</v>
      </c>
      <c r="C41" s="53" t="str">
        <f t="shared" si="1"/>
        <v>1L</v>
      </c>
      <c r="D41" s="53" t="str">
        <f t="shared" si="2"/>
        <v>6L</v>
      </c>
      <c r="E41" s="44" t="str">
        <f t="shared" si="3"/>
        <v>GBP1L6L60Y_LCHQuote</v>
      </c>
      <c r="F41" s="54" t="str">
        <f>_xll.qlSimpleQuote(E41,,RateTickValue,Permanent,Trigger,ObjectOverwrite)</f>
        <v>GBP1L6L60Y_LCHQuote#0003</v>
      </c>
      <c r="G41" s="47" t="str">
        <f>_xll.ohRangeRetrieveError(F41)</f>
        <v/>
      </c>
      <c r="H41" s="107"/>
      <c r="J41" s="55"/>
      <c r="K41" s="124" t="s">
        <v>22</v>
      </c>
      <c r="L41" s="124" t="s">
        <v>157</v>
      </c>
      <c r="M41" s="124" t="s">
        <v>57</v>
      </c>
      <c r="N41" s="86" t="str">
        <f t="shared" si="4"/>
        <v>GBP1L6L60Y</v>
      </c>
      <c r="O41" s="81" t="str">
        <v>GBP1L6L60Y=ICAP</v>
      </c>
      <c r="P41" s="360">
        <v>4.75</v>
      </c>
      <c r="Q41" s="360">
        <v>10.75</v>
      </c>
      <c r="R41" s="137">
        <f t="shared" si="6"/>
        <v>7.75</v>
      </c>
      <c r="S41" s="137">
        <f t="shared" si="5"/>
        <v>6</v>
      </c>
      <c r="T41" s="14"/>
      <c r="U41" s="134">
        <v>7.75</v>
      </c>
      <c r="V41" s="18"/>
      <c r="W41" s="138">
        <v>7.75</v>
      </c>
      <c r="X41" s="82">
        <f>_xll.qlSimpleQuoteSetValue(F41,ROUND(W41/10000,6),Trigger)</f>
        <v>0</v>
      </c>
      <c r="Y41" s="127"/>
    </row>
    <row r="42" spans="1:25" x14ac:dyDescent="0.2">
      <c r="A42" s="112"/>
      <c r="B42" s="113"/>
      <c r="C42" s="113"/>
      <c r="D42" s="113"/>
      <c r="E42" s="113"/>
      <c r="F42" s="139"/>
      <c r="G42" s="139"/>
      <c r="H42" s="114"/>
      <c r="J42" s="112"/>
      <c r="K42" s="140"/>
      <c r="L42" s="140"/>
      <c r="M42" s="140"/>
      <c r="N42" s="140"/>
      <c r="O42" s="140"/>
      <c r="P42" s="140"/>
      <c r="Q42" s="140"/>
      <c r="R42" s="140"/>
      <c r="S42" s="198"/>
      <c r="T42" s="113"/>
      <c r="U42" s="140"/>
      <c r="V42" s="113"/>
      <c r="W42" s="140"/>
      <c r="X42" s="140"/>
      <c r="Y42" s="141"/>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X2" sqref="X2"/>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73"/>
      <c r="B1" s="69"/>
      <c r="C1" s="69"/>
      <c r="D1" s="69"/>
      <c r="E1" s="69"/>
      <c r="F1" s="69"/>
      <c r="G1" s="69"/>
      <c r="H1" s="70"/>
      <c r="J1" s="186" t="s">
        <v>134</v>
      </c>
      <c r="K1" s="157"/>
      <c r="L1" s="157"/>
      <c r="M1" s="157"/>
      <c r="N1" s="157"/>
      <c r="O1" s="157"/>
      <c r="P1" s="157"/>
      <c r="Q1" s="157"/>
      <c r="R1" s="157"/>
      <c r="S1" s="157"/>
      <c r="T1" s="157"/>
      <c r="U1" s="157"/>
      <c r="V1" s="157"/>
      <c r="W1" s="157"/>
      <c r="X1" s="157"/>
      <c r="Y1" s="194"/>
    </row>
    <row r="2" spans="1:25" ht="11.25" customHeight="1" x14ac:dyDescent="0.2">
      <c r="A2" s="40"/>
      <c r="B2" s="40"/>
      <c r="C2" s="40"/>
      <c r="D2" s="40"/>
      <c r="E2" s="40"/>
      <c r="F2" s="40"/>
      <c r="G2" s="40"/>
      <c r="H2" s="72"/>
      <c r="J2" s="195"/>
      <c r="K2" s="153"/>
      <c r="L2" s="156"/>
      <c r="M2" s="156"/>
      <c r="N2" s="156"/>
      <c r="O2" s="240" t="str">
        <f>VLOOKUP(J1,AreaTable,2,FALSE)</f>
        <v>ICAP</v>
      </c>
      <c r="P2" s="156"/>
      <c r="Q2" s="240" t="s">
        <v>161</v>
      </c>
      <c r="R2" s="17" t="b">
        <f t="array" ref="R2">AND(_xll.ohFilter($Q$5:$Q$41,ISNUMBER($Q$5:$Q$41))=0)</f>
        <v>0</v>
      </c>
      <c r="S2" s="156"/>
      <c r="T2" s="156"/>
      <c r="U2" s="156"/>
      <c r="V2" s="156"/>
      <c r="W2" s="156"/>
      <c r="X2" s="175">
        <f>_xll.ohTrigger(X5:X41)</f>
        <v>4</v>
      </c>
      <c r="Y2" s="196"/>
    </row>
    <row r="3" spans="1:25" ht="11.25" customHeight="1" x14ac:dyDescent="0.2">
      <c r="A3" s="19"/>
      <c r="B3" s="40"/>
      <c r="C3" s="40"/>
      <c r="D3" s="40"/>
      <c r="E3" s="40"/>
      <c r="F3" s="74"/>
      <c r="G3" s="40"/>
      <c r="H3" s="72"/>
      <c r="J3" s="158"/>
      <c r="K3" s="156"/>
      <c r="L3" s="153"/>
      <c r="M3" s="153"/>
      <c r="N3" s="153"/>
      <c r="O3" s="153"/>
      <c r="P3" s="153"/>
      <c r="Q3" s="153"/>
      <c r="R3" s="153"/>
      <c r="S3" s="153"/>
      <c r="T3" s="156"/>
      <c r="U3" s="156"/>
      <c r="V3" s="156"/>
      <c r="W3" s="153"/>
      <c r="X3" s="154"/>
      <c r="Y3" s="159"/>
    </row>
    <row r="4" spans="1:25" ht="21" customHeight="1" x14ac:dyDescent="0.2">
      <c r="A4" s="55"/>
      <c r="B4" s="42" t="s">
        <v>20</v>
      </c>
      <c r="C4" s="42"/>
      <c r="D4" s="42"/>
      <c r="E4" s="43" t="s">
        <v>117</v>
      </c>
      <c r="F4" s="43" t="s">
        <v>127</v>
      </c>
      <c r="G4" s="46" t="s">
        <v>126</v>
      </c>
      <c r="H4" s="107"/>
      <c r="J4" s="158"/>
      <c r="K4" s="191"/>
      <c r="L4" s="193"/>
      <c r="M4" s="193"/>
      <c r="N4" s="193" t="s">
        <v>110</v>
      </c>
      <c r="O4" s="50" t="str">
        <f>_xll.RData(O5:O41,P4:Q4,,ReutersRtMode,,P5)</f>
        <v>Updated at 17:16:22</v>
      </c>
      <c r="P4" s="193" t="s">
        <v>92</v>
      </c>
      <c r="Q4" s="193" t="s">
        <v>73</v>
      </c>
      <c r="R4" s="147" t="s">
        <v>137</v>
      </c>
      <c r="S4" s="147" t="s">
        <v>125</v>
      </c>
      <c r="T4" s="155"/>
      <c r="U4" s="193" t="s">
        <v>90</v>
      </c>
      <c r="V4" s="156"/>
      <c r="W4" s="191" t="s">
        <v>89</v>
      </c>
      <c r="X4" s="193" t="s">
        <v>88</v>
      </c>
      <c r="Y4" s="159"/>
    </row>
    <row r="5" spans="1:25" ht="11.25" customHeight="1" x14ac:dyDescent="0.2">
      <c r="A5" s="55"/>
      <c r="B5" s="51" t="str">
        <f t="shared" ref="B5:B41" si="0">K5</f>
        <v>1Y</v>
      </c>
      <c r="C5" s="51" t="str">
        <f t="shared" ref="C5:C41" si="1">L5</f>
        <v>3L</v>
      </c>
      <c r="D5" s="51" t="str">
        <f t="shared" ref="D5:D41" si="2">M5</f>
        <v>6L</v>
      </c>
      <c r="E5" s="41" t="str">
        <f t="shared" ref="E5:E41" si="3">IF(ISBLANK(C5),"#",Currency&amp;$C5&amp;$D5&amp;$B5&amp;QuoteSuffix)</f>
        <v>GBP3L6L1Y_LCHQuote</v>
      </c>
      <c r="F5" s="41" t="str">
        <f>_xll.qlSimpleQuote(E5,,RateTickValue,Permanent,Trigger,ObjectOverwrite)</f>
        <v>GBP3L6L1Y_LCHQuote#0003</v>
      </c>
      <c r="G5" s="45" t="str">
        <f>_xll.ohRangeRetrieveError(F5)</f>
        <v/>
      </c>
      <c r="H5" s="107"/>
      <c r="J5" s="133"/>
      <c r="K5" s="245" t="s">
        <v>5</v>
      </c>
      <c r="L5" s="245" t="s">
        <v>154</v>
      </c>
      <c r="M5" s="245" t="s">
        <v>57</v>
      </c>
      <c r="N5" s="179" t="str">
        <f t="shared" ref="N5:N41" si="4">Currency&amp;$L5&amp;$M5&amp;$K5</f>
        <v>GBP3L6L1Y</v>
      </c>
      <c r="O5" s="246" t="str">
        <f t="array" ref="O5:O41">Instruments&amp;"="&amp;VLOOKUP(Contributor,ContributorTable,2,FALSE)</f>
        <v>GBP3L6L1Y=ICAP</v>
      </c>
      <c r="P5" s="359">
        <v>10.5</v>
      </c>
      <c r="Q5" s="359">
        <v>15.5</v>
      </c>
      <c r="R5" s="135">
        <f>IF($R$2,IF(ISNUMBER(P5),P5,#NUM!), IFERROR(AVERAGE(P5:Q5),#NUM!))</f>
        <v>13</v>
      </c>
      <c r="S5" s="135">
        <f t="shared" ref="S5:S41" si="5">(R5-P5)*2</f>
        <v>5</v>
      </c>
      <c r="T5" s="155"/>
      <c r="U5" s="134">
        <v>12.875</v>
      </c>
      <c r="V5" s="156"/>
      <c r="W5" s="136">
        <f t="array" ref="W5:W41">QuoteLive</f>
        <v>13</v>
      </c>
      <c r="X5" s="181" t="e">
        <f>_xll.qlSimpleQuoteSetValue(F5,ROUND(W5/10000,6),Trigger)</f>
        <v>#N/A</v>
      </c>
      <c r="Y5" s="159"/>
    </row>
    <row r="6" spans="1:25" ht="11.25" customHeight="1" x14ac:dyDescent="0.2">
      <c r="A6" s="55"/>
      <c r="B6" s="51" t="str">
        <f t="shared" si="0"/>
        <v>15M</v>
      </c>
      <c r="C6" s="51" t="str">
        <f t="shared" si="1"/>
        <v>3L</v>
      </c>
      <c r="D6" s="51" t="str">
        <f t="shared" si="2"/>
        <v>6L</v>
      </c>
      <c r="E6" s="41" t="str">
        <f t="shared" si="3"/>
        <v>GBP3L6L15M_LCHQuote</v>
      </c>
      <c r="F6" s="41" t="str">
        <f>_xll.qlSimpleQuote(E6,,RateTickValue,Permanent,Trigger,ObjectOverwrite)</f>
        <v>GBP3L6L15M_LCHQuote#0003</v>
      </c>
      <c r="G6" s="45" t="str">
        <f>_xll.ohRangeRetrieveError(F6)</f>
        <v/>
      </c>
      <c r="H6" s="107"/>
      <c r="J6" s="133"/>
      <c r="K6" s="245" t="s">
        <v>60</v>
      </c>
      <c r="L6" s="245" t="s">
        <v>154</v>
      </c>
      <c r="M6" s="245" t="s">
        <v>57</v>
      </c>
      <c r="N6" s="179" t="str">
        <f t="shared" si="4"/>
        <v>GBP3L6L15M</v>
      </c>
      <c r="O6" s="246" t="str">
        <v>GBP3L6L15M=ICAP</v>
      </c>
      <c r="P6" s="359" t="s">
        <v>162</v>
      </c>
      <c r="Q6" s="359" t="s">
        <v>162</v>
      </c>
      <c r="R6" s="135" t="e">
        <f t="shared" ref="R6:R41" si="6">IF($R$2,IF(ISNUMBER(P6),P6,#NUM!), IFERROR(AVERAGE(P6:Q6),#NUM!))</f>
        <v>#NUM!</v>
      </c>
      <c r="S6" s="135" t="e">
        <f t="shared" si="5"/>
        <v>#NUM!</v>
      </c>
      <c r="T6" s="155"/>
      <c r="U6" s="134" t="e">
        <v>#NUM!</v>
      </c>
      <c r="V6" s="156"/>
      <c r="W6" s="136" t="e">
        <v>#NUM!</v>
      </c>
      <c r="X6" s="181">
        <f>_xll.qlSimpleQuoteSetValue(F6,ROUND(W6/10000,6),Trigger)</f>
        <v>0</v>
      </c>
      <c r="Y6" s="159"/>
    </row>
    <row r="7" spans="1:25" ht="11.25" customHeight="1" x14ac:dyDescent="0.2">
      <c r="A7" s="55"/>
      <c r="B7" s="51" t="str">
        <f t="shared" si="0"/>
        <v>18M</v>
      </c>
      <c r="C7" s="51" t="str">
        <f t="shared" si="1"/>
        <v>3L</v>
      </c>
      <c r="D7" s="51" t="str">
        <f t="shared" si="2"/>
        <v>6L</v>
      </c>
      <c r="E7" s="41" t="str">
        <f t="shared" si="3"/>
        <v>GBP3L6L18M_LCHQuote</v>
      </c>
      <c r="F7" s="41" t="str">
        <f>_xll.qlSimpleQuote(E7,,RateTickValue,Permanent,Trigger,ObjectOverwrite)</f>
        <v>GBP3L6L18M_LCHQuote#0003</v>
      </c>
      <c r="G7" s="45" t="str">
        <f>_xll.ohRangeRetrieveError(F7)</f>
        <v/>
      </c>
      <c r="H7" s="107"/>
      <c r="J7" s="133"/>
      <c r="K7" s="245" t="s">
        <v>59</v>
      </c>
      <c r="L7" s="245" t="s">
        <v>154</v>
      </c>
      <c r="M7" s="245" t="s">
        <v>57</v>
      </c>
      <c r="N7" s="179" t="str">
        <f t="shared" si="4"/>
        <v>GBP3L6L18M</v>
      </c>
      <c r="O7" s="246" t="str">
        <v>GBP3L6L18M=ICAP</v>
      </c>
      <c r="P7" s="359" t="s">
        <v>162</v>
      </c>
      <c r="Q7" s="359" t="s">
        <v>162</v>
      </c>
      <c r="R7" s="135" t="e">
        <f t="shared" si="6"/>
        <v>#NUM!</v>
      </c>
      <c r="S7" s="135" t="e">
        <f t="shared" si="5"/>
        <v>#NUM!</v>
      </c>
      <c r="T7" s="155"/>
      <c r="U7" s="134" t="e">
        <v>#NUM!</v>
      </c>
      <c r="V7" s="156"/>
      <c r="W7" s="136" t="e">
        <v>#NUM!</v>
      </c>
      <c r="X7" s="181">
        <f>_xll.qlSimpleQuoteSetValue(F7,ROUND(W7/10000,6),Trigger)</f>
        <v>0</v>
      </c>
      <c r="Y7" s="159"/>
    </row>
    <row r="8" spans="1:25" ht="11.25" customHeight="1" x14ac:dyDescent="0.2">
      <c r="A8" s="55"/>
      <c r="B8" s="51" t="str">
        <f t="shared" si="0"/>
        <v>21M</v>
      </c>
      <c r="C8" s="51" t="str">
        <f t="shared" si="1"/>
        <v>3L</v>
      </c>
      <c r="D8" s="51" t="str">
        <f t="shared" si="2"/>
        <v>6L</v>
      </c>
      <c r="E8" s="41" t="str">
        <f t="shared" si="3"/>
        <v>GBP3L6L21M_LCHQuote</v>
      </c>
      <c r="F8" s="41" t="str">
        <f>_xll.qlSimpleQuote(E8,,RateTickValue,Permanent,Trigger,ObjectOverwrite)</f>
        <v>GBP3L6L21M_LCHQuote#0003</v>
      </c>
      <c r="G8" s="45" t="str">
        <f>_xll.ohRangeRetrieveError(F8)</f>
        <v/>
      </c>
      <c r="H8" s="107"/>
      <c r="J8" s="133"/>
      <c r="K8" s="245" t="s">
        <v>58</v>
      </c>
      <c r="L8" s="245" t="s">
        <v>154</v>
      </c>
      <c r="M8" s="245" t="s">
        <v>57</v>
      </c>
      <c r="N8" s="179" t="str">
        <f t="shared" si="4"/>
        <v>GBP3L6L21M</v>
      </c>
      <c r="O8" s="246" t="str">
        <v>GBP3L6L21M=ICAP</v>
      </c>
      <c r="P8" s="359" t="s">
        <v>162</v>
      </c>
      <c r="Q8" s="359" t="s">
        <v>162</v>
      </c>
      <c r="R8" s="135" t="e">
        <f t="shared" si="6"/>
        <v>#NUM!</v>
      </c>
      <c r="S8" s="135" t="e">
        <f t="shared" si="5"/>
        <v>#NUM!</v>
      </c>
      <c r="T8" s="155"/>
      <c r="U8" s="134" t="e">
        <v>#NUM!</v>
      </c>
      <c r="V8" s="156"/>
      <c r="W8" s="136" t="e">
        <v>#NUM!</v>
      </c>
      <c r="X8" s="181">
        <f>_xll.qlSimpleQuoteSetValue(F8,ROUND(W8/10000,6),Trigger)</f>
        <v>0</v>
      </c>
      <c r="Y8" s="159"/>
    </row>
    <row r="9" spans="1:25" ht="11.25" customHeight="1" x14ac:dyDescent="0.2">
      <c r="A9" s="55"/>
      <c r="B9" s="51" t="str">
        <f t="shared" si="0"/>
        <v>2Y</v>
      </c>
      <c r="C9" s="51" t="str">
        <f t="shared" si="1"/>
        <v>3L</v>
      </c>
      <c r="D9" s="51" t="str">
        <f t="shared" si="2"/>
        <v>6L</v>
      </c>
      <c r="E9" s="41" t="str">
        <f t="shared" si="3"/>
        <v>GBP3L6L2Y_LCHQuote</v>
      </c>
      <c r="F9" s="41" t="str">
        <f>_xll.qlSimpleQuote(E9,,RateTickValue,Permanent,Trigger,ObjectOverwrite)</f>
        <v>GBP3L6L2Y_LCHQuote#0003</v>
      </c>
      <c r="G9" s="45" t="str">
        <f>_xll.ohRangeRetrieveError(F9)</f>
        <v/>
      </c>
      <c r="H9" s="107"/>
      <c r="J9" s="158"/>
      <c r="K9" s="245" t="s">
        <v>54</v>
      </c>
      <c r="L9" s="245" t="s">
        <v>154</v>
      </c>
      <c r="M9" s="245" t="s">
        <v>57</v>
      </c>
      <c r="N9" s="179" t="str">
        <f t="shared" si="4"/>
        <v>GBP3L6L2Y</v>
      </c>
      <c r="O9" s="246" t="str">
        <v>GBP3L6L2Y=ICAP</v>
      </c>
      <c r="P9" s="359">
        <v>10.375</v>
      </c>
      <c r="Q9" s="359">
        <v>14.375</v>
      </c>
      <c r="R9" s="135">
        <f t="shared" si="6"/>
        <v>12.375</v>
      </c>
      <c r="S9" s="135">
        <f t="shared" si="5"/>
        <v>4</v>
      </c>
      <c r="T9" s="155"/>
      <c r="U9" s="134">
        <v>12.25</v>
      </c>
      <c r="V9" s="156"/>
      <c r="W9" s="136">
        <v>12.375</v>
      </c>
      <c r="X9" s="181" t="e">
        <f>_xll.qlSimpleQuoteSetValue(F9,ROUND(W9/10000,6),Trigger)</f>
        <v>#N/A</v>
      </c>
      <c r="Y9" s="159"/>
    </row>
    <row r="10" spans="1:25" ht="11.25" customHeight="1" x14ac:dyDescent="0.2">
      <c r="A10" s="55"/>
      <c r="B10" s="51" t="str">
        <f t="shared" si="0"/>
        <v>3Y</v>
      </c>
      <c r="C10" s="51" t="str">
        <f t="shared" si="1"/>
        <v>3L</v>
      </c>
      <c r="D10" s="51" t="str">
        <f t="shared" si="2"/>
        <v>6L</v>
      </c>
      <c r="E10" s="41" t="str">
        <f t="shared" si="3"/>
        <v>GBP3L6L3Y_LCHQuote</v>
      </c>
      <c r="F10" s="41" t="str">
        <f>_xll.qlSimpleQuote(E10,,RateTickValue,Permanent,Trigger,ObjectOverwrite)</f>
        <v>GBP3L6L3Y_LCHQuote#0003</v>
      </c>
      <c r="G10" s="45" t="str">
        <f>_xll.ohRangeRetrieveError(F10)</f>
        <v/>
      </c>
      <c r="H10" s="107"/>
      <c r="J10" s="158"/>
      <c r="K10" s="245" t="s">
        <v>53</v>
      </c>
      <c r="L10" s="245" t="s">
        <v>154</v>
      </c>
      <c r="M10" s="245" t="s">
        <v>57</v>
      </c>
      <c r="N10" s="179" t="str">
        <f t="shared" si="4"/>
        <v>GBP3L6L3Y</v>
      </c>
      <c r="O10" s="246" t="str">
        <v>GBP3L6L3Y=ICAP</v>
      </c>
      <c r="P10" s="359">
        <v>10.375</v>
      </c>
      <c r="Q10" s="359">
        <v>14.375</v>
      </c>
      <c r="R10" s="135">
        <f t="shared" si="6"/>
        <v>12.375</v>
      </c>
      <c r="S10" s="135">
        <f t="shared" si="5"/>
        <v>4</v>
      </c>
      <c r="T10" s="155"/>
      <c r="U10" s="134">
        <v>12.25</v>
      </c>
      <c r="V10" s="156"/>
      <c r="W10" s="136">
        <v>12.375</v>
      </c>
      <c r="X10" s="181" t="e">
        <f>_xll.qlSimpleQuoteSetValue(F10,ROUND(W10/10000,6),Trigger)</f>
        <v>#N/A</v>
      </c>
      <c r="Y10" s="159"/>
    </row>
    <row r="11" spans="1:25" ht="11.25" customHeight="1" x14ac:dyDescent="0.2">
      <c r="A11" s="55"/>
      <c r="B11" s="51" t="str">
        <f t="shared" si="0"/>
        <v>4Y</v>
      </c>
      <c r="C11" s="51" t="str">
        <f t="shared" si="1"/>
        <v>3L</v>
      </c>
      <c r="D11" s="51" t="str">
        <f t="shared" si="2"/>
        <v>6L</v>
      </c>
      <c r="E11" s="41" t="str">
        <f t="shared" si="3"/>
        <v>GBP3L6L4Y_LCHQuote</v>
      </c>
      <c r="F11" s="41" t="str">
        <f>_xll.qlSimpleQuote(E11,,RateTickValue,Permanent,Trigger,ObjectOverwrite)</f>
        <v>GBP3L6L4Y_LCHQuote#0003</v>
      </c>
      <c r="G11" s="45" t="str">
        <f>_xll.ohRangeRetrieveError(F11)</f>
        <v/>
      </c>
      <c r="H11" s="107"/>
      <c r="J11" s="158"/>
      <c r="K11" s="245" t="s">
        <v>52</v>
      </c>
      <c r="L11" s="245" t="s">
        <v>154</v>
      </c>
      <c r="M11" s="245" t="s">
        <v>57</v>
      </c>
      <c r="N11" s="179" t="str">
        <f t="shared" si="4"/>
        <v>GBP3L6L4Y</v>
      </c>
      <c r="O11" s="246" t="str">
        <v>GBP3L6L4Y=ICAP</v>
      </c>
      <c r="P11" s="359">
        <v>10.5</v>
      </c>
      <c r="Q11" s="359">
        <v>14.5</v>
      </c>
      <c r="R11" s="135">
        <f t="shared" si="6"/>
        <v>12.5</v>
      </c>
      <c r="S11" s="135">
        <f t="shared" si="5"/>
        <v>4</v>
      </c>
      <c r="T11" s="155"/>
      <c r="U11" s="134">
        <v>12.375</v>
      </c>
      <c r="V11" s="156"/>
      <c r="W11" s="136">
        <v>12.5</v>
      </c>
      <c r="X11" s="181" t="e">
        <f>_xll.qlSimpleQuoteSetValue(F11,ROUND(W11/10000,6),Trigger)</f>
        <v>#N/A</v>
      </c>
      <c r="Y11" s="159"/>
    </row>
    <row r="12" spans="1:25" ht="11.25" customHeight="1" x14ac:dyDescent="0.2">
      <c r="A12" s="55"/>
      <c r="B12" s="51" t="str">
        <f t="shared" si="0"/>
        <v>5Y</v>
      </c>
      <c r="C12" s="51" t="str">
        <f t="shared" si="1"/>
        <v>3L</v>
      </c>
      <c r="D12" s="51" t="str">
        <f t="shared" si="2"/>
        <v>6L</v>
      </c>
      <c r="E12" s="41" t="str">
        <f t="shared" si="3"/>
        <v>GBP3L6L5Y_LCHQuote</v>
      </c>
      <c r="F12" s="41" t="str">
        <f>_xll.qlSimpleQuote(E12,,RateTickValue,Permanent,Trigger,ObjectOverwrite)</f>
        <v>GBP3L6L5Y_LCHQuote#0003</v>
      </c>
      <c r="G12" s="45" t="str">
        <f>_xll.ohRangeRetrieveError(F12)</f>
        <v/>
      </c>
      <c r="H12" s="107"/>
      <c r="J12" s="158"/>
      <c r="K12" s="245" t="s">
        <v>51</v>
      </c>
      <c r="L12" s="245" t="s">
        <v>154</v>
      </c>
      <c r="M12" s="245" t="s">
        <v>57</v>
      </c>
      <c r="N12" s="179" t="str">
        <f t="shared" si="4"/>
        <v>GBP3L6L5Y</v>
      </c>
      <c r="O12" s="246" t="str">
        <v>GBP3L6L5Y=ICAP</v>
      </c>
      <c r="P12" s="359">
        <v>10.5</v>
      </c>
      <c r="Q12" s="359">
        <v>14.5</v>
      </c>
      <c r="R12" s="135">
        <f t="shared" si="6"/>
        <v>12.5</v>
      </c>
      <c r="S12" s="135">
        <f t="shared" si="5"/>
        <v>4</v>
      </c>
      <c r="T12" s="155"/>
      <c r="U12" s="134">
        <v>12.375</v>
      </c>
      <c r="V12" s="156"/>
      <c r="W12" s="136">
        <v>12.5</v>
      </c>
      <c r="X12" s="181" t="e">
        <f>_xll.qlSimpleQuoteSetValue(F12,ROUND(W12/10000,6),Trigger)</f>
        <v>#N/A</v>
      </c>
      <c r="Y12" s="159"/>
    </row>
    <row r="13" spans="1:25" ht="11.25" customHeight="1" x14ac:dyDescent="0.2">
      <c r="A13" s="55"/>
      <c r="B13" s="51" t="str">
        <f t="shared" si="0"/>
        <v>6Y</v>
      </c>
      <c r="C13" s="51" t="str">
        <f t="shared" si="1"/>
        <v>3L</v>
      </c>
      <c r="D13" s="51" t="str">
        <f t="shared" si="2"/>
        <v>6L</v>
      </c>
      <c r="E13" s="41" t="str">
        <f t="shared" si="3"/>
        <v>GBP3L6L6Y_LCHQuote</v>
      </c>
      <c r="F13" s="41" t="str">
        <f>_xll.qlSimpleQuote(E13,,RateTickValue,Permanent,Trigger,ObjectOverwrite)</f>
        <v>GBP3L6L6Y_LCHQuote#0003</v>
      </c>
      <c r="G13" s="45" t="str">
        <f>_xll.ohRangeRetrieveError(F13)</f>
        <v/>
      </c>
      <c r="H13" s="107"/>
      <c r="J13" s="158"/>
      <c r="K13" s="245" t="s">
        <v>50</v>
      </c>
      <c r="L13" s="245" t="s">
        <v>154</v>
      </c>
      <c r="M13" s="245" t="s">
        <v>57</v>
      </c>
      <c r="N13" s="179" t="str">
        <f t="shared" si="4"/>
        <v>GBP3L6L6Y</v>
      </c>
      <c r="O13" s="246" t="str">
        <v>GBP3L6L6Y=ICAP</v>
      </c>
      <c r="P13" s="359">
        <v>10.875</v>
      </c>
      <c r="Q13" s="359">
        <v>13.875</v>
      </c>
      <c r="R13" s="135">
        <f t="shared" si="6"/>
        <v>12.375</v>
      </c>
      <c r="S13" s="135">
        <f t="shared" si="5"/>
        <v>3</v>
      </c>
      <c r="T13" s="155"/>
      <c r="U13" s="134">
        <v>12.25</v>
      </c>
      <c r="V13" s="156"/>
      <c r="W13" s="136">
        <v>12.375</v>
      </c>
      <c r="X13" s="181" t="e">
        <f>_xll.qlSimpleQuoteSetValue(F13,ROUND(W13/10000,6),Trigger)</f>
        <v>#N/A</v>
      </c>
      <c r="Y13" s="159"/>
    </row>
    <row r="14" spans="1:25" ht="11.25" customHeight="1" x14ac:dyDescent="0.2">
      <c r="A14" s="55"/>
      <c r="B14" s="51" t="str">
        <f t="shared" si="0"/>
        <v>7Y</v>
      </c>
      <c r="C14" s="51" t="str">
        <f t="shared" si="1"/>
        <v>3L</v>
      </c>
      <c r="D14" s="51" t="str">
        <f t="shared" si="2"/>
        <v>6L</v>
      </c>
      <c r="E14" s="41" t="str">
        <f t="shared" si="3"/>
        <v>GBP3L6L7Y_LCHQuote</v>
      </c>
      <c r="F14" s="41" t="str">
        <f>_xll.qlSimpleQuote(E14,,RateTickValue,Permanent,Trigger,ObjectOverwrite)</f>
        <v>GBP3L6L7Y_LCHQuote#0003</v>
      </c>
      <c r="G14" s="45" t="str">
        <f>_xll.ohRangeRetrieveError(F14)</f>
        <v/>
      </c>
      <c r="H14" s="107"/>
      <c r="J14" s="158"/>
      <c r="K14" s="245" t="s">
        <v>49</v>
      </c>
      <c r="L14" s="245" t="s">
        <v>154</v>
      </c>
      <c r="M14" s="245" t="s">
        <v>57</v>
      </c>
      <c r="N14" s="179" t="str">
        <f t="shared" si="4"/>
        <v>GBP3L6L7Y</v>
      </c>
      <c r="O14" s="246" t="str">
        <v>GBP3L6L7Y=ICAP</v>
      </c>
      <c r="P14" s="359">
        <v>10.625</v>
      </c>
      <c r="Q14" s="359">
        <v>13.625</v>
      </c>
      <c r="R14" s="135">
        <f t="shared" si="6"/>
        <v>12.125</v>
      </c>
      <c r="S14" s="135">
        <f t="shared" si="5"/>
        <v>3</v>
      </c>
      <c r="T14" s="155"/>
      <c r="U14" s="134">
        <v>12</v>
      </c>
      <c r="V14" s="156"/>
      <c r="W14" s="136">
        <v>12.125</v>
      </c>
      <c r="X14" s="181" t="e">
        <f>_xll.qlSimpleQuoteSetValue(F14,ROUND(W14/10000,6),Trigger)</f>
        <v>#N/A</v>
      </c>
      <c r="Y14" s="159"/>
    </row>
    <row r="15" spans="1:25" ht="11.25" customHeight="1" x14ac:dyDescent="0.2">
      <c r="A15" s="55"/>
      <c r="B15" s="51" t="str">
        <f t="shared" si="0"/>
        <v>8Y</v>
      </c>
      <c r="C15" s="51" t="str">
        <f t="shared" si="1"/>
        <v>3L</v>
      </c>
      <c r="D15" s="51" t="str">
        <f t="shared" si="2"/>
        <v>6L</v>
      </c>
      <c r="E15" s="41" t="str">
        <f t="shared" si="3"/>
        <v>GBP3L6L8Y_LCHQuote</v>
      </c>
      <c r="F15" s="41" t="str">
        <f>_xll.qlSimpleQuote(E15,,RateTickValue,Permanent,Trigger,ObjectOverwrite)</f>
        <v>GBP3L6L8Y_LCHQuote#0003</v>
      </c>
      <c r="G15" s="45" t="str">
        <f>_xll.ohRangeRetrieveError(F15)</f>
        <v/>
      </c>
      <c r="H15" s="107"/>
      <c r="J15" s="158"/>
      <c r="K15" s="245" t="s">
        <v>48</v>
      </c>
      <c r="L15" s="245" t="s">
        <v>154</v>
      </c>
      <c r="M15" s="245" t="s">
        <v>57</v>
      </c>
      <c r="N15" s="179" t="str">
        <f t="shared" si="4"/>
        <v>GBP3L6L8Y</v>
      </c>
      <c r="O15" s="246" t="str">
        <v>GBP3L6L8Y=ICAP</v>
      </c>
      <c r="P15" s="359">
        <v>10.375</v>
      </c>
      <c r="Q15" s="359">
        <v>13.375</v>
      </c>
      <c r="R15" s="135">
        <f t="shared" si="6"/>
        <v>11.875</v>
      </c>
      <c r="S15" s="135">
        <f t="shared" si="5"/>
        <v>3</v>
      </c>
      <c r="T15" s="155"/>
      <c r="U15" s="134">
        <v>11.75</v>
      </c>
      <c r="V15" s="156"/>
      <c r="W15" s="136">
        <v>11.875</v>
      </c>
      <c r="X15" s="181" t="e">
        <f>_xll.qlSimpleQuoteSetValue(F15,ROUND(W15/10000,6),Trigger)</f>
        <v>#N/A</v>
      </c>
      <c r="Y15" s="159"/>
    </row>
    <row r="16" spans="1:25" ht="11.25" customHeight="1" x14ac:dyDescent="0.2">
      <c r="A16" s="55"/>
      <c r="B16" s="51" t="str">
        <f t="shared" si="0"/>
        <v>9Y</v>
      </c>
      <c r="C16" s="51" t="str">
        <f t="shared" si="1"/>
        <v>3L</v>
      </c>
      <c r="D16" s="51" t="str">
        <f t="shared" si="2"/>
        <v>6L</v>
      </c>
      <c r="E16" s="41" t="str">
        <f t="shared" si="3"/>
        <v>GBP3L6L9Y_LCHQuote</v>
      </c>
      <c r="F16" s="41" t="str">
        <f>_xll.qlSimpleQuote(E16,,RateTickValue,Permanent,Trigger,ObjectOverwrite)</f>
        <v>GBP3L6L9Y_LCHQuote#0003</v>
      </c>
      <c r="G16" s="45" t="str">
        <f>_xll.ohRangeRetrieveError(F16)</f>
        <v/>
      </c>
      <c r="H16" s="107"/>
      <c r="J16" s="158"/>
      <c r="K16" s="245" t="s">
        <v>47</v>
      </c>
      <c r="L16" s="245" t="s">
        <v>154</v>
      </c>
      <c r="M16" s="245" t="s">
        <v>57</v>
      </c>
      <c r="N16" s="179" t="str">
        <f t="shared" si="4"/>
        <v>GBP3L6L9Y</v>
      </c>
      <c r="O16" s="246" t="str">
        <v>GBP3L6L9Y=ICAP</v>
      </c>
      <c r="P16" s="359">
        <v>10.125</v>
      </c>
      <c r="Q16" s="359">
        <v>13.125</v>
      </c>
      <c r="R16" s="135">
        <f t="shared" si="6"/>
        <v>11.625</v>
      </c>
      <c r="S16" s="135">
        <f t="shared" si="5"/>
        <v>3</v>
      </c>
      <c r="T16" s="155"/>
      <c r="U16" s="134">
        <v>11.5</v>
      </c>
      <c r="V16" s="156"/>
      <c r="W16" s="136">
        <v>11.625</v>
      </c>
      <c r="X16" s="181" t="e">
        <f>_xll.qlSimpleQuoteSetValue(F16,ROUND(W16/10000,6),Trigger)</f>
        <v>#N/A</v>
      </c>
      <c r="Y16" s="159"/>
    </row>
    <row r="17" spans="1:25" ht="11.25" customHeight="1" x14ac:dyDescent="0.2">
      <c r="A17" s="55"/>
      <c r="B17" s="51" t="str">
        <f t="shared" si="0"/>
        <v>10Y</v>
      </c>
      <c r="C17" s="51" t="str">
        <f t="shared" si="1"/>
        <v>3L</v>
      </c>
      <c r="D17" s="51" t="str">
        <f t="shared" si="2"/>
        <v>6L</v>
      </c>
      <c r="E17" s="41" t="str">
        <f t="shared" si="3"/>
        <v>GBP3L6L10Y_LCHQuote</v>
      </c>
      <c r="F17" s="41" t="str">
        <f>_xll.qlSimpleQuote(E17,,RateTickValue,Permanent,Trigger,ObjectOverwrite)</f>
        <v>GBP3L6L10Y_LCHQuote#0003</v>
      </c>
      <c r="G17" s="45" t="str">
        <f>_xll.ohRangeRetrieveError(F17)</f>
        <v/>
      </c>
      <c r="H17" s="107"/>
      <c r="J17" s="158"/>
      <c r="K17" s="245" t="s">
        <v>46</v>
      </c>
      <c r="L17" s="245" t="s">
        <v>154</v>
      </c>
      <c r="M17" s="245" t="s">
        <v>57</v>
      </c>
      <c r="N17" s="179" t="str">
        <f t="shared" si="4"/>
        <v>GBP3L6L10Y</v>
      </c>
      <c r="O17" s="246" t="str">
        <v>GBP3L6L10Y=ICAP</v>
      </c>
      <c r="P17" s="359">
        <v>9.875</v>
      </c>
      <c r="Q17" s="359">
        <v>12.875</v>
      </c>
      <c r="R17" s="135">
        <f t="shared" si="6"/>
        <v>11.375</v>
      </c>
      <c r="S17" s="135">
        <f t="shared" si="5"/>
        <v>3</v>
      </c>
      <c r="T17" s="155"/>
      <c r="U17" s="134">
        <v>11.25</v>
      </c>
      <c r="V17" s="156"/>
      <c r="W17" s="136">
        <v>11.375</v>
      </c>
      <c r="X17" s="181" t="e">
        <f>_xll.qlSimpleQuoteSetValue(F17,ROUND(W17/10000,6),Trigger)</f>
        <v>#N/A</v>
      </c>
      <c r="Y17" s="159"/>
    </row>
    <row r="18" spans="1:25" ht="11.25" customHeight="1" x14ac:dyDescent="0.2">
      <c r="A18" s="55"/>
      <c r="B18" s="51" t="str">
        <f t="shared" si="0"/>
        <v>11Y</v>
      </c>
      <c r="C18" s="51" t="str">
        <f t="shared" si="1"/>
        <v>3L</v>
      </c>
      <c r="D18" s="51" t="str">
        <f t="shared" si="2"/>
        <v>6L</v>
      </c>
      <c r="E18" s="41" t="str">
        <f t="shared" si="3"/>
        <v>GBP3L6L11Y_LCHQuote</v>
      </c>
      <c r="F18" s="41" t="str">
        <f>_xll.qlSimpleQuote(E18,,RateTickValue,Permanent,Trigger,ObjectOverwrite)</f>
        <v>GBP3L6L11Y_LCHQuote#0003</v>
      </c>
      <c r="G18" s="45" t="str">
        <f>_xll.ohRangeRetrieveError(F18)</f>
        <v/>
      </c>
      <c r="H18" s="107"/>
      <c r="J18" s="158"/>
      <c r="K18" s="245" t="s">
        <v>45</v>
      </c>
      <c r="L18" s="245" t="s">
        <v>154</v>
      </c>
      <c r="M18" s="245" t="s">
        <v>57</v>
      </c>
      <c r="N18" s="179" t="str">
        <f t="shared" si="4"/>
        <v>GBP3L6L11Y</v>
      </c>
      <c r="O18" s="246" t="str">
        <v>GBP3L6L11Y=ICAP</v>
      </c>
      <c r="P18" s="359" t="s">
        <v>162</v>
      </c>
      <c r="Q18" s="359" t="s">
        <v>162</v>
      </c>
      <c r="R18" s="135" t="e">
        <f t="shared" si="6"/>
        <v>#NUM!</v>
      </c>
      <c r="S18" s="135" t="e">
        <f t="shared" si="5"/>
        <v>#NUM!</v>
      </c>
      <c r="T18" s="155"/>
      <c r="U18" s="134" t="e">
        <v>#NUM!</v>
      </c>
      <c r="V18" s="156"/>
      <c r="W18" s="136" t="e">
        <v>#NUM!</v>
      </c>
      <c r="X18" s="181">
        <f>_xll.qlSimpleQuoteSetValue(F18,ROUND(W18/10000,6),Trigger)</f>
        <v>0</v>
      </c>
      <c r="Y18" s="159"/>
    </row>
    <row r="19" spans="1:25" ht="11.25" customHeight="1" x14ac:dyDescent="0.2">
      <c r="A19" s="55"/>
      <c r="B19" s="51" t="str">
        <f t="shared" si="0"/>
        <v>12Y</v>
      </c>
      <c r="C19" s="51" t="str">
        <f t="shared" si="1"/>
        <v>3L</v>
      </c>
      <c r="D19" s="51" t="str">
        <f t="shared" si="2"/>
        <v>6L</v>
      </c>
      <c r="E19" s="41" t="str">
        <f t="shared" si="3"/>
        <v>GBP3L6L12Y_LCHQuote</v>
      </c>
      <c r="F19" s="41" t="str">
        <f>_xll.qlSimpleQuote(E19,,RateTickValue,Permanent,Trigger,ObjectOverwrite)</f>
        <v>GBP3L6L12Y_LCHQuote#0003</v>
      </c>
      <c r="G19" s="45" t="str">
        <f>_xll.ohRangeRetrieveError(F19)</f>
        <v/>
      </c>
      <c r="H19" s="107"/>
      <c r="J19" s="158"/>
      <c r="K19" s="245" t="s">
        <v>44</v>
      </c>
      <c r="L19" s="245" t="s">
        <v>154</v>
      </c>
      <c r="M19" s="245" t="s">
        <v>57</v>
      </c>
      <c r="N19" s="179" t="str">
        <f t="shared" si="4"/>
        <v>GBP3L6L12Y</v>
      </c>
      <c r="O19" s="246" t="str">
        <v>GBP3L6L12Y=ICAP</v>
      </c>
      <c r="P19" s="359">
        <v>8.875</v>
      </c>
      <c r="Q19" s="359">
        <v>11.875</v>
      </c>
      <c r="R19" s="135">
        <f t="shared" si="6"/>
        <v>10.375</v>
      </c>
      <c r="S19" s="135">
        <f t="shared" si="5"/>
        <v>3</v>
      </c>
      <c r="T19" s="155"/>
      <c r="U19" s="134">
        <v>10.125</v>
      </c>
      <c r="V19" s="156"/>
      <c r="W19" s="136">
        <v>10.375</v>
      </c>
      <c r="X19" s="181" t="e">
        <f>_xll.qlSimpleQuoteSetValue(F19,ROUND(W19/10000,6),Trigger)</f>
        <v>#N/A</v>
      </c>
      <c r="Y19" s="159"/>
    </row>
    <row r="20" spans="1:25" ht="11.25" customHeight="1" x14ac:dyDescent="0.2">
      <c r="A20" s="55"/>
      <c r="B20" s="51" t="str">
        <f t="shared" si="0"/>
        <v>13Y</v>
      </c>
      <c r="C20" s="51" t="str">
        <f t="shared" si="1"/>
        <v>3L</v>
      </c>
      <c r="D20" s="51" t="str">
        <f t="shared" si="2"/>
        <v>6L</v>
      </c>
      <c r="E20" s="41" t="str">
        <f t="shared" si="3"/>
        <v>GBP3L6L13Y_LCHQuote</v>
      </c>
      <c r="F20" s="41" t="str">
        <f>_xll.qlSimpleQuote(E20,,RateTickValue,Permanent,Trigger,ObjectOverwrite)</f>
        <v>GBP3L6L13Y_LCHQuote#0003</v>
      </c>
      <c r="G20" s="45" t="str">
        <f>_xll.ohRangeRetrieveError(F20)</f>
        <v/>
      </c>
      <c r="H20" s="107"/>
      <c r="J20" s="158"/>
      <c r="K20" s="245" t="s">
        <v>43</v>
      </c>
      <c r="L20" s="245" t="s">
        <v>154</v>
      </c>
      <c r="M20" s="245" t="s">
        <v>57</v>
      </c>
      <c r="N20" s="179" t="str">
        <f t="shared" si="4"/>
        <v>GBP3L6L13Y</v>
      </c>
      <c r="O20" s="246" t="str">
        <v>GBP3L6L13Y=ICAP</v>
      </c>
      <c r="P20" s="359" t="s">
        <v>162</v>
      </c>
      <c r="Q20" s="359" t="s">
        <v>162</v>
      </c>
      <c r="R20" s="135" t="e">
        <f t="shared" si="6"/>
        <v>#NUM!</v>
      </c>
      <c r="S20" s="135" t="e">
        <f t="shared" si="5"/>
        <v>#NUM!</v>
      </c>
      <c r="T20" s="155"/>
      <c r="U20" s="134" t="e">
        <v>#NUM!</v>
      </c>
      <c r="V20" s="156"/>
      <c r="W20" s="136" t="e">
        <v>#NUM!</v>
      </c>
      <c r="X20" s="181">
        <f>_xll.qlSimpleQuoteSetValue(F20,ROUND(W20/10000,6),Trigger)</f>
        <v>0</v>
      </c>
      <c r="Y20" s="159"/>
    </row>
    <row r="21" spans="1:25" ht="11.25" customHeight="1" x14ac:dyDescent="0.2">
      <c r="A21" s="55"/>
      <c r="B21" s="51" t="str">
        <f t="shared" si="0"/>
        <v>14Y</v>
      </c>
      <c r="C21" s="51" t="str">
        <f t="shared" si="1"/>
        <v>3L</v>
      </c>
      <c r="D21" s="51" t="str">
        <f t="shared" si="2"/>
        <v>6L</v>
      </c>
      <c r="E21" s="41" t="str">
        <f t="shared" si="3"/>
        <v>GBP3L6L14Y_LCHQuote</v>
      </c>
      <c r="F21" s="41" t="str">
        <f>_xll.qlSimpleQuote(E21,,RateTickValue,Permanent,Trigger,ObjectOverwrite)</f>
        <v>GBP3L6L14Y_LCHQuote#0003</v>
      </c>
      <c r="G21" s="45" t="str">
        <f>_xll.ohRangeRetrieveError(F21)</f>
        <v/>
      </c>
      <c r="H21" s="107"/>
      <c r="J21" s="158"/>
      <c r="K21" s="245" t="s">
        <v>42</v>
      </c>
      <c r="L21" s="245" t="s">
        <v>154</v>
      </c>
      <c r="M21" s="245" t="s">
        <v>57</v>
      </c>
      <c r="N21" s="179" t="str">
        <f t="shared" si="4"/>
        <v>GBP3L6L14Y</v>
      </c>
      <c r="O21" s="246" t="str">
        <v>GBP3L6L14Y=ICAP</v>
      </c>
      <c r="P21" s="359" t="s">
        <v>162</v>
      </c>
      <c r="Q21" s="359" t="s">
        <v>162</v>
      </c>
      <c r="R21" s="135" t="e">
        <f t="shared" si="6"/>
        <v>#NUM!</v>
      </c>
      <c r="S21" s="135" t="e">
        <f t="shared" si="5"/>
        <v>#NUM!</v>
      </c>
      <c r="T21" s="155"/>
      <c r="U21" s="134" t="e">
        <v>#NUM!</v>
      </c>
      <c r="V21" s="156"/>
      <c r="W21" s="136" t="e">
        <v>#NUM!</v>
      </c>
      <c r="X21" s="181">
        <f>_xll.qlSimpleQuoteSetValue(F21,ROUND(W21/10000,6),Trigger)</f>
        <v>0</v>
      </c>
      <c r="Y21" s="159"/>
    </row>
    <row r="22" spans="1:25" ht="11.25" customHeight="1" x14ac:dyDescent="0.2">
      <c r="A22" s="55"/>
      <c r="B22" s="51" t="str">
        <f t="shared" si="0"/>
        <v>15Y</v>
      </c>
      <c r="C22" s="51" t="str">
        <f t="shared" si="1"/>
        <v>3L</v>
      </c>
      <c r="D22" s="51" t="str">
        <f t="shared" si="2"/>
        <v>6L</v>
      </c>
      <c r="E22" s="41" t="str">
        <f t="shared" si="3"/>
        <v>GBP3L6L15Y_LCHQuote</v>
      </c>
      <c r="F22" s="41" t="str">
        <f>_xll.qlSimpleQuote(E22,,RateTickValue,Permanent,Trigger,ObjectOverwrite)</f>
        <v>GBP3L6L15Y_LCHQuote#0003</v>
      </c>
      <c r="G22" s="45" t="str">
        <f>_xll.ohRangeRetrieveError(F22)</f>
        <v/>
      </c>
      <c r="H22" s="107"/>
      <c r="J22" s="158"/>
      <c r="K22" s="245" t="s">
        <v>41</v>
      </c>
      <c r="L22" s="245" t="s">
        <v>154</v>
      </c>
      <c r="M22" s="245" t="s">
        <v>57</v>
      </c>
      <c r="N22" s="179" t="str">
        <f t="shared" si="4"/>
        <v>GBP3L6L15Y</v>
      </c>
      <c r="O22" s="246" t="str">
        <v>GBP3L6L15Y=ICAP</v>
      </c>
      <c r="P22" s="359">
        <v>7.375</v>
      </c>
      <c r="Q22" s="359">
        <v>10.375</v>
      </c>
      <c r="R22" s="135">
        <f t="shared" si="6"/>
        <v>8.875</v>
      </c>
      <c r="S22" s="135">
        <f t="shared" si="5"/>
        <v>3</v>
      </c>
      <c r="T22" s="155"/>
      <c r="U22" s="134">
        <v>8.75</v>
      </c>
      <c r="V22" s="156"/>
      <c r="W22" s="136">
        <v>8.875</v>
      </c>
      <c r="X22" s="181" t="e">
        <f>_xll.qlSimpleQuoteSetValue(F22,ROUND(W22/10000,6),Trigger)</f>
        <v>#N/A</v>
      </c>
      <c r="Y22" s="159"/>
    </row>
    <row r="23" spans="1:25" ht="11.25" customHeight="1" x14ac:dyDescent="0.2">
      <c r="A23" s="55"/>
      <c r="B23" s="51" t="str">
        <f t="shared" si="0"/>
        <v>16Y</v>
      </c>
      <c r="C23" s="51" t="str">
        <f t="shared" si="1"/>
        <v>3L</v>
      </c>
      <c r="D23" s="51" t="str">
        <f t="shared" si="2"/>
        <v>6L</v>
      </c>
      <c r="E23" s="41" t="str">
        <f t="shared" si="3"/>
        <v>GBP3L6L16Y_LCHQuote</v>
      </c>
      <c r="F23" s="41" t="str">
        <f>_xll.qlSimpleQuote(E23,,RateTickValue,Permanent,Trigger,ObjectOverwrite)</f>
        <v>GBP3L6L16Y_LCHQuote#0003</v>
      </c>
      <c r="G23" s="45" t="str">
        <f>_xll.ohRangeRetrieveError(F23)</f>
        <v/>
      </c>
      <c r="H23" s="107"/>
      <c r="J23" s="158"/>
      <c r="K23" s="245" t="s">
        <v>40</v>
      </c>
      <c r="L23" s="245" t="s">
        <v>154</v>
      </c>
      <c r="M23" s="245" t="s">
        <v>57</v>
      </c>
      <c r="N23" s="179" t="str">
        <f t="shared" si="4"/>
        <v>GBP3L6L16Y</v>
      </c>
      <c r="O23" s="246" t="str">
        <v>GBP3L6L16Y=ICAP</v>
      </c>
      <c r="P23" s="359" t="s">
        <v>162</v>
      </c>
      <c r="Q23" s="359" t="s">
        <v>162</v>
      </c>
      <c r="R23" s="135" t="e">
        <f t="shared" si="6"/>
        <v>#NUM!</v>
      </c>
      <c r="S23" s="135" t="e">
        <f t="shared" si="5"/>
        <v>#NUM!</v>
      </c>
      <c r="T23" s="155"/>
      <c r="U23" s="134" t="e">
        <v>#NUM!</v>
      </c>
      <c r="V23" s="156"/>
      <c r="W23" s="136" t="e">
        <v>#NUM!</v>
      </c>
      <c r="X23" s="181">
        <f>_xll.qlSimpleQuoteSetValue(F23,ROUND(W23/10000,6),Trigger)</f>
        <v>0</v>
      </c>
      <c r="Y23" s="159"/>
    </row>
    <row r="24" spans="1:25" ht="11.25" customHeight="1" x14ac:dyDescent="0.2">
      <c r="A24" s="55"/>
      <c r="B24" s="51" t="str">
        <f t="shared" si="0"/>
        <v>17Y</v>
      </c>
      <c r="C24" s="51" t="str">
        <f t="shared" si="1"/>
        <v>3L</v>
      </c>
      <c r="D24" s="51" t="str">
        <f t="shared" si="2"/>
        <v>6L</v>
      </c>
      <c r="E24" s="41" t="str">
        <f t="shared" si="3"/>
        <v>GBP3L6L17Y_LCHQuote</v>
      </c>
      <c r="F24" s="41" t="str">
        <f>_xll.qlSimpleQuote(E24,,RateTickValue,Permanent,Trigger,ObjectOverwrite)</f>
        <v>GBP3L6L17Y_LCHQuote#0003</v>
      </c>
      <c r="G24" s="45" t="str">
        <f>_xll.ohRangeRetrieveError(F24)</f>
        <v/>
      </c>
      <c r="H24" s="107"/>
      <c r="J24" s="158"/>
      <c r="K24" s="245" t="s">
        <v>39</v>
      </c>
      <c r="L24" s="245" t="s">
        <v>154</v>
      </c>
      <c r="M24" s="245" t="s">
        <v>57</v>
      </c>
      <c r="N24" s="179" t="str">
        <f t="shared" si="4"/>
        <v>GBP3L6L17Y</v>
      </c>
      <c r="O24" s="246" t="str">
        <v>GBP3L6L17Y=ICAP</v>
      </c>
      <c r="P24" s="359" t="s">
        <v>162</v>
      </c>
      <c r="Q24" s="359" t="s">
        <v>162</v>
      </c>
      <c r="R24" s="135" t="e">
        <f t="shared" si="6"/>
        <v>#NUM!</v>
      </c>
      <c r="S24" s="135" t="e">
        <f t="shared" si="5"/>
        <v>#NUM!</v>
      </c>
      <c r="T24" s="155"/>
      <c r="U24" s="134" t="e">
        <v>#NUM!</v>
      </c>
      <c r="V24" s="156"/>
      <c r="W24" s="136" t="e">
        <v>#NUM!</v>
      </c>
      <c r="X24" s="181">
        <f>_xll.qlSimpleQuoteSetValue(F24,ROUND(W24/10000,6),Trigger)</f>
        <v>0</v>
      </c>
      <c r="Y24" s="159"/>
    </row>
    <row r="25" spans="1:25" ht="11.25" customHeight="1" x14ac:dyDescent="0.2">
      <c r="A25" s="55"/>
      <c r="B25" s="51" t="str">
        <f t="shared" si="0"/>
        <v>18Y</v>
      </c>
      <c r="C25" s="51" t="str">
        <f t="shared" si="1"/>
        <v>3L</v>
      </c>
      <c r="D25" s="51" t="str">
        <f t="shared" si="2"/>
        <v>6L</v>
      </c>
      <c r="E25" s="41" t="str">
        <f t="shared" si="3"/>
        <v>GBP3L6L18Y_LCHQuote</v>
      </c>
      <c r="F25" s="41" t="str">
        <f>_xll.qlSimpleQuote(E25,,RateTickValue,Permanent,Trigger,ObjectOverwrite)</f>
        <v>GBP3L6L18Y_LCHQuote#0003</v>
      </c>
      <c r="G25" s="45" t="str">
        <f>_xll.ohRangeRetrieveError(F25)</f>
        <v/>
      </c>
      <c r="H25" s="107"/>
      <c r="J25" s="158"/>
      <c r="K25" s="245" t="s">
        <v>38</v>
      </c>
      <c r="L25" s="245" t="s">
        <v>154</v>
      </c>
      <c r="M25" s="245" t="s">
        <v>57</v>
      </c>
      <c r="N25" s="179" t="str">
        <f t="shared" si="4"/>
        <v>GBP3L6L18Y</v>
      </c>
      <c r="O25" s="246" t="str">
        <v>GBP3L6L18Y=ICAP</v>
      </c>
      <c r="P25" s="359" t="s">
        <v>162</v>
      </c>
      <c r="Q25" s="359" t="s">
        <v>162</v>
      </c>
      <c r="R25" s="135" t="e">
        <f t="shared" si="6"/>
        <v>#NUM!</v>
      </c>
      <c r="S25" s="135" t="e">
        <f t="shared" si="5"/>
        <v>#NUM!</v>
      </c>
      <c r="T25" s="155"/>
      <c r="U25" s="134" t="e">
        <v>#NUM!</v>
      </c>
      <c r="V25" s="156"/>
      <c r="W25" s="136" t="e">
        <v>#NUM!</v>
      </c>
      <c r="X25" s="181">
        <f>_xll.qlSimpleQuoteSetValue(F25,ROUND(W25/10000,6),Trigger)</f>
        <v>0</v>
      </c>
      <c r="Y25" s="159"/>
    </row>
    <row r="26" spans="1:25" ht="11.25" customHeight="1" x14ac:dyDescent="0.2">
      <c r="A26" s="55"/>
      <c r="B26" s="51" t="str">
        <f t="shared" si="0"/>
        <v>19Y</v>
      </c>
      <c r="C26" s="51" t="str">
        <f t="shared" si="1"/>
        <v>3L</v>
      </c>
      <c r="D26" s="51" t="str">
        <f t="shared" si="2"/>
        <v>6L</v>
      </c>
      <c r="E26" s="41" t="str">
        <f t="shared" si="3"/>
        <v>GBP3L6L19Y_LCHQuote</v>
      </c>
      <c r="F26" s="41" t="str">
        <f>_xll.qlSimpleQuote(E26,,RateTickValue,Permanent,Trigger,ObjectOverwrite)</f>
        <v>GBP3L6L19Y_LCHQuote#0003</v>
      </c>
      <c r="G26" s="45" t="str">
        <f>_xll.ohRangeRetrieveError(F26)</f>
        <v/>
      </c>
      <c r="H26" s="107"/>
      <c r="J26" s="158"/>
      <c r="K26" s="245" t="s">
        <v>37</v>
      </c>
      <c r="L26" s="245" t="s">
        <v>154</v>
      </c>
      <c r="M26" s="245" t="s">
        <v>57</v>
      </c>
      <c r="N26" s="179" t="str">
        <f t="shared" si="4"/>
        <v>GBP3L6L19Y</v>
      </c>
      <c r="O26" s="246" t="str">
        <v>GBP3L6L19Y=ICAP</v>
      </c>
      <c r="P26" s="359" t="s">
        <v>162</v>
      </c>
      <c r="Q26" s="359" t="s">
        <v>162</v>
      </c>
      <c r="R26" s="135" t="e">
        <f t="shared" si="6"/>
        <v>#NUM!</v>
      </c>
      <c r="S26" s="135" t="e">
        <f t="shared" si="5"/>
        <v>#NUM!</v>
      </c>
      <c r="T26" s="155"/>
      <c r="U26" s="134" t="e">
        <v>#NUM!</v>
      </c>
      <c r="V26" s="156"/>
      <c r="W26" s="136" t="e">
        <v>#NUM!</v>
      </c>
      <c r="X26" s="181">
        <f>_xll.qlSimpleQuoteSetValue(F26,ROUND(W26/10000,6),Trigger)</f>
        <v>0</v>
      </c>
      <c r="Y26" s="159"/>
    </row>
    <row r="27" spans="1:25" ht="11.25" customHeight="1" x14ac:dyDescent="0.2">
      <c r="A27" s="55"/>
      <c r="B27" s="51" t="str">
        <f t="shared" si="0"/>
        <v>20Y</v>
      </c>
      <c r="C27" s="51" t="str">
        <f t="shared" si="1"/>
        <v>3L</v>
      </c>
      <c r="D27" s="51" t="str">
        <f t="shared" si="2"/>
        <v>6L</v>
      </c>
      <c r="E27" s="41" t="str">
        <f t="shared" si="3"/>
        <v>GBP3L6L20Y_LCHQuote</v>
      </c>
      <c r="F27" s="41" t="str">
        <f>_xll.qlSimpleQuote(E27,,RateTickValue,Permanent,Trigger,ObjectOverwrite)</f>
        <v>GBP3L6L20Y_LCHQuote#0003</v>
      </c>
      <c r="G27" s="45" t="str">
        <f>_xll.ohRangeRetrieveError(F27)</f>
        <v/>
      </c>
      <c r="H27" s="107"/>
      <c r="J27" s="158"/>
      <c r="K27" s="245" t="s">
        <v>36</v>
      </c>
      <c r="L27" s="245" t="s">
        <v>154</v>
      </c>
      <c r="M27" s="245" t="s">
        <v>57</v>
      </c>
      <c r="N27" s="179" t="str">
        <f t="shared" si="4"/>
        <v>GBP3L6L20Y</v>
      </c>
      <c r="O27" s="246" t="str">
        <v>GBP3L6L20Y=ICAP</v>
      </c>
      <c r="P27" s="359">
        <v>5.75</v>
      </c>
      <c r="Q27" s="359">
        <v>8.75</v>
      </c>
      <c r="R27" s="135">
        <f t="shared" si="6"/>
        <v>7.25</v>
      </c>
      <c r="S27" s="135">
        <f t="shared" si="5"/>
        <v>3</v>
      </c>
      <c r="T27" s="155"/>
      <c r="U27" s="134">
        <v>7.125</v>
      </c>
      <c r="V27" s="156"/>
      <c r="W27" s="136">
        <v>7.25</v>
      </c>
      <c r="X27" s="181" t="e">
        <f>_xll.qlSimpleQuoteSetValue(F27,ROUND(W27/10000,6),Trigger)</f>
        <v>#N/A</v>
      </c>
      <c r="Y27" s="159"/>
    </row>
    <row r="28" spans="1:25" ht="11.25" customHeight="1" x14ac:dyDescent="0.2">
      <c r="A28" s="55"/>
      <c r="B28" s="51" t="str">
        <f t="shared" si="0"/>
        <v>21Y</v>
      </c>
      <c r="C28" s="51" t="str">
        <f t="shared" si="1"/>
        <v>3L</v>
      </c>
      <c r="D28" s="51" t="str">
        <f t="shared" si="2"/>
        <v>6L</v>
      </c>
      <c r="E28" s="41" t="str">
        <f t="shared" si="3"/>
        <v>GBP3L6L21Y_LCHQuote</v>
      </c>
      <c r="F28" s="41" t="str">
        <f>_xll.qlSimpleQuote(E28,,RateTickValue,Permanent,Trigger,ObjectOverwrite)</f>
        <v>GBP3L6L21Y_LCHQuote#0003</v>
      </c>
      <c r="G28" s="45" t="str">
        <f>_xll.ohRangeRetrieveError(F28)</f>
        <v/>
      </c>
      <c r="H28" s="107"/>
      <c r="J28" s="158"/>
      <c r="K28" s="245" t="s">
        <v>35</v>
      </c>
      <c r="L28" s="245" t="s">
        <v>154</v>
      </c>
      <c r="M28" s="245" t="s">
        <v>57</v>
      </c>
      <c r="N28" s="179" t="str">
        <f t="shared" si="4"/>
        <v>GBP3L6L21Y</v>
      </c>
      <c r="O28" s="246" t="str">
        <v>GBP3L6L21Y=ICAP</v>
      </c>
      <c r="P28" s="359" t="s">
        <v>162</v>
      </c>
      <c r="Q28" s="359" t="s">
        <v>162</v>
      </c>
      <c r="R28" s="135" t="e">
        <f t="shared" si="6"/>
        <v>#NUM!</v>
      </c>
      <c r="S28" s="135" t="e">
        <f t="shared" si="5"/>
        <v>#NUM!</v>
      </c>
      <c r="T28" s="155"/>
      <c r="U28" s="134" t="e">
        <v>#NUM!</v>
      </c>
      <c r="V28" s="156"/>
      <c r="W28" s="136" t="e">
        <v>#NUM!</v>
      </c>
      <c r="X28" s="181">
        <f>_xll.qlSimpleQuoteSetValue(F28,ROUND(W28/10000,6),Trigger)</f>
        <v>0</v>
      </c>
      <c r="Y28" s="159"/>
    </row>
    <row r="29" spans="1:25" ht="11.25" customHeight="1" x14ac:dyDescent="0.2">
      <c r="A29" s="55"/>
      <c r="B29" s="51" t="str">
        <f t="shared" si="0"/>
        <v>22Y</v>
      </c>
      <c r="C29" s="51" t="str">
        <f t="shared" si="1"/>
        <v>3L</v>
      </c>
      <c r="D29" s="51" t="str">
        <f t="shared" si="2"/>
        <v>6L</v>
      </c>
      <c r="E29" s="41" t="str">
        <f t="shared" si="3"/>
        <v>GBP3L6L22Y_LCHQuote</v>
      </c>
      <c r="F29" s="41" t="str">
        <f>_xll.qlSimpleQuote(E29,,RateTickValue,Permanent,Trigger,ObjectOverwrite)</f>
        <v>GBP3L6L22Y_LCHQuote#0003</v>
      </c>
      <c r="G29" s="45" t="str">
        <f>_xll.ohRangeRetrieveError(F29)</f>
        <v/>
      </c>
      <c r="H29" s="107"/>
      <c r="J29" s="158"/>
      <c r="K29" s="245" t="s">
        <v>34</v>
      </c>
      <c r="L29" s="245" t="s">
        <v>154</v>
      </c>
      <c r="M29" s="245" t="s">
        <v>57</v>
      </c>
      <c r="N29" s="179" t="str">
        <f t="shared" si="4"/>
        <v>GBP3L6L22Y</v>
      </c>
      <c r="O29" s="246" t="str">
        <v>GBP3L6L22Y=ICAP</v>
      </c>
      <c r="P29" s="359" t="s">
        <v>162</v>
      </c>
      <c r="Q29" s="359" t="s">
        <v>162</v>
      </c>
      <c r="R29" s="135" t="e">
        <f t="shared" si="6"/>
        <v>#NUM!</v>
      </c>
      <c r="S29" s="135" t="e">
        <f t="shared" si="5"/>
        <v>#NUM!</v>
      </c>
      <c r="T29" s="155"/>
      <c r="U29" s="134" t="e">
        <v>#NUM!</v>
      </c>
      <c r="V29" s="156"/>
      <c r="W29" s="136" t="e">
        <v>#NUM!</v>
      </c>
      <c r="X29" s="181">
        <f>_xll.qlSimpleQuoteSetValue(F29,ROUND(W29/10000,6),Trigger)</f>
        <v>0</v>
      </c>
      <c r="Y29" s="159"/>
    </row>
    <row r="30" spans="1:25" ht="11.25" customHeight="1" x14ac:dyDescent="0.2">
      <c r="A30" s="55"/>
      <c r="B30" s="51" t="str">
        <f t="shared" si="0"/>
        <v>23Y</v>
      </c>
      <c r="C30" s="51" t="str">
        <f t="shared" si="1"/>
        <v>3L</v>
      </c>
      <c r="D30" s="51" t="str">
        <f t="shared" si="2"/>
        <v>6L</v>
      </c>
      <c r="E30" s="41" t="str">
        <f t="shared" si="3"/>
        <v>GBP3L6L23Y_LCHQuote</v>
      </c>
      <c r="F30" s="41" t="str">
        <f>_xll.qlSimpleQuote(E30,,RateTickValue,Permanent,Trigger,ObjectOverwrite)</f>
        <v>GBP3L6L23Y_LCHQuote#0003</v>
      </c>
      <c r="G30" s="45" t="str">
        <f>_xll.ohRangeRetrieveError(F30)</f>
        <v/>
      </c>
      <c r="H30" s="107"/>
      <c r="J30" s="158"/>
      <c r="K30" s="245" t="s">
        <v>33</v>
      </c>
      <c r="L30" s="245" t="s">
        <v>154</v>
      </c>
      <c r="M30" s="245" t="s">
        <v>57</v>
      </c>
      <c r="N30" s="179" t="str">
        <f t="shared" si="4"/>
        <v>GBP3L6L23Y</v>
      </c>
      <c r="O30" s="246" t="str">
        <v>GBP3L6L23Y=ICAP</v>
      </c>
      <c r="P30" s="359" t="s">
        <v>162</v>
      </c>
      <c r="Q30" s="359" t="s">
        <v>162</v>
      </c>
      <c r="R30" s="135" t="e">
        <f t="shared" si="6"/>
        <v>#NUM!</v>
      </c>
      <c r="S30" s="135" t="e">
        <f t="shared" si="5"/>
        <v>#NUM!</v>
      </c>
      <c r="T30" s="155"/>
      <c r="U30" s="134" t="e">
        <v>#NUM!</v>
      </c>
      <c r="V30" s="156"/>
      <c r="W30" s="136" t="e">
        <v>#NUM!</v>
      </c>
      <c r="X30" s="181">
        <f>_xll.qlSimpleQuoteSetValue(F30,ROUND(W30/10000,6),Trigger)</f>
        <v>0</v>
      </c>
      <c r="Y30" s="159"/>
    </row>
    <row r="31" spans="1:25" ht="11.25" customHeight="1" x14ac:dyDescent="0.2">
      <c r="A31" s="55"/>
      <c r="B31" s="51" t="str">
        <f t="shared" si="0"/>
        <v>24Y</v>
      </c>
      <c r="C31" s="51" t="str">
        <f t="shared" si="1"/>
        <v>3L</v>
      </c>
      <c r="D31" s="51" t="str">
        <f t="shared" si="2"/>
        <v>6L</v>
      </c>
      <c r="E31" s="41" t="str">
        <f t="shared" si="3"/>
        <v>GBP3L6L24Y_LCHQuote</v>
      </c>
      <c r="F31" s="41" t="str">
        <f>_xll.qlSimpleQuote(E31,,RateTickValue,Permanent,Trigger,ObjectOverwrite)</f>
        <v>GBP3L6L24Y_LCHQuote#0003</v>
      </c>
      <c r="G31" s="45" t="str">
        <f>_xll.ohRangeRetrieveError(F31)</f>
        <v/>
      </c>
      <c r="H31" s="107"/>
      <c r="J31" s="158"/>
      <c r="K31" s="245" t="s">
        <v>32</v>
      </c>
      <c r="L31" s="245" t="s">
        <v>154</v>
      </c>
      <c r="M31" s="245" t="s">
        <v>57</v>
      </c>
      <c r="N31" s="179" t="str">
        <f t="shared" si="4"/>
        <v>GBP3L6L24Y</v>
      </c>
      <c r="O31" s="246" t="str">
        <v>GBP3L6L24Y=ICAP</v>
      </c>
      <c r="P31" s="359" t="s">
        <v>162</v>
      </c>
      <c r="Q31" s="359" t="s">
        <v>162</v>
      </c>
      <c r="R31" s="135" t="e">
        <f t="shared" si="6"/>
        <v>#NUM!</v>
      </c>
      <c r="S31" s="135" t="e">
        <f t="shared" si="5"/>
        <v>#NUM!</v>
      </c>
      <c r="T31" s="155"/>
      <c r="U31" s="134" t="e">
        <v>#NUM!</v>
      </c>
      <c r="V31" s="156"/>
      <c r="W31" s="136" t="e">
        <v>#NUM!</v>
      </c>
      <c r="X31" s="181">
        <f>_xll.qlSimpleQuoteSetValue(F31,ROUND(W31/10000,6),Trigger)</f>
        <v>0</v>
      </c>
      <c r="Y31" s="159"/>
    </row>
    <row r="32" spans="1:25" ht="11.25" customHeight="1" x14ac:dyDescent="0.2">
      <c r="A32" s="55"/>
      <c r="B32" s="51" t="str">
        <f t="shared" si="0"/>
        <v>25Y</v>
      </c>
      <c r="C32" s="51" t="str">
        <f t="shared" si="1"/>
        <v>3L</v>
      </c>
      <c r="D32" s="51" t="str">
        <f t="shared" si="2"/>
        <v>6L</v>
      </c>
      <c r="E32" s="41" t="str">
        <f t="shared" si="3"/>
        <v>GBP3L6L25Y_LCHQuote</v>
      </c>
      <c r="F32" s="41" t="str">
        <f>_xll.qlSimpleQuote(E32,,RateTickValue,Permanent,Trigger,ObjectOverwrite)</f>
        <v>GBP3L6L25Y_LCHQuote#0003</v>
      </c>
      <c r="G32" s="45" t="str">
        <f>_xll.ohRangeRetrieveError(F32)</f>
        <v/>
      </c>
      <c r="H32" s="107"/>
      <c r="J32" s="158"/>
      <c r="K32" s="245" t="s">
        <v>31</v>
      </c>
      <c r="L32" s="245" t="s">
        <v>154</v>
      </c>
      <c r="M32" s="245" t="s">
        <v>57</v>
      </c>
      <c r="N32" s="179" t="str">
        <f t="shared" si="4"/>
        <v>GBP3L6L25Y</v>
      </c>
      <c r="O32" s="246" t="str">
        <v>GBP3L6L25Y=ICAP</v>
      </c>
      <c r="P32" s="359">
        <v>4.75</v>
      </c>
      <c r="Q32" s="359">
        <v>7.75</v>
      </c>
      <c r="R32" s="135">
        <f t="shared" si="6"/>
        <v>6.25</v>
      </c>
      <c r="S32" s="135">
        <f t="shared" si="5"/>
        <v>3</v>
      </c>
      <c r="T32" s="155"/>
      <c r="U32" s="134">
        <v>6</v>
      </c>
      <c r="V32" s="156"/>
      <c r="W32" s="136">
        <v>6.25</v>
      </c>
      <c r="X32" s="181" t="e">
        <f>_xll.qlSimpleQuoteSetValue(F32,ROUND(W32/10000,6),Trigger)</f>
        <v>#N/A</v>
      </c>
      <c r="Y32" s="159"/>
    </row>
    <row r="33" spans="1:25" ht="11.25" customHeight="1" x14ac:dyDescent="0.2">
      <c r="A33" s="55"/>
      <c r="B33" s="51" t="str">
        <f t="shared" si="0"/>
        <v>26Y</v>
      </c>
      <c r="C33" s="51" t="str">
        <f t="shared" si="1"/>
        <v>3L</v>
      </c>
      <c r="D33" s="51" t="str">
        <f t="shared" si="2"/>
        <v>6L</v>
      </c>
      <c r="E33" s="41" t="str">
        <f t="shared" si="3"/>
        <v>GBP3L6L26Y_LCHQuote</v>
      </c>
      <c r="F33" s="41" t="str">
        <f>_xll.qlSimpleQuote(E33,,RateTickValue,Permanent,Trigger,ObjectOverwrite)</f>
        <v>GBP3L6L26Y_LCHQuote#0003</v>
      </c>
      <c r="G33" s="45" t="str">
        <f>_xll.ohRangeRetrieveError(F33)</f>
        <v/>
      </c>
      <c r="H33" s="107"/>
      <c r="J33" s="158"/>
      <c r="K33" s="245" t="s">
        <v>30</v>
      </c>
      <c r="L33" s="245" t="s">
        <v>154</v>
      </c>
      <c r="M33" s="245" t="s">
        <v>57</v>
      </c>
      <c r="N33" s="179" t="str">
        <f t="shared" si="4"/>
        <v>GBP3L6L26Y</v>
      </c>
      <c r="O33" s="246" t="str">
        <v>GBP3L6L26Y=ICAP</v>
      </c>
      <c r="P33" s="359" t="s">
        <v>162</v>
      </c>
      <c r="Q33" s="359" t="s">
        <v>162</v>
      </c>
      <c r="R33" s="135" t="e">
        <f t="shared" si="6"/>
        <v>#NUM!</v>
      </c>
      <c r="S33" s="135" t="e">
        <f t="shared" si="5"/>
        <v>#NUM!</v>
      </c>
      <c r="T33" s="155"/>
      <c r="U33" s="134" t="e">
        <v>#NUM!</v>
      </c>
      <c r="V33" s="156"/>
      <c r="W33" s="136" t="e">
        <v>#NUM!</v>
      </c>
      <c r="X33" s="181">
        <f>_xll.qlSimpleQuoteSetValue(F33,ROUND(W33/10000,6),Trigger)</f>
        <v>0</v>
      </c>
      <c r="Y33" s="159"/>
    </row>
    <row r="34" spans="1:25" ht="11.25" customHeight="1" x14ac:dyDescent="0.2">
      <c r="A34" s="55"/>
      <c r="B34" s="51" t="str">
        <f t="shared" si="0"/>
        <v>27Y</v>
      </c>
      <c r="C34" s="51" t="str">
        <f t="shared" si="1"/>
        <v>3L</v>
      </c>
      <c r="D34" s="51" t="str">
        <f t="shared" si="2"/>
        <v>6L</v>
      </c>
      <c r="E34" s="41" t="str">
        <f t="shared" si="3"/>
        <v>GBP3L6L27Y_LCHQuote</v>
      </c>
      <c r="F34" s="41" t="str">
        <f>_xll.qlSimpleQuote(E34,,RateTickValue,Permanent,Trigger,ObjectOverwrite)</f>
        <v>GBP3L6L27Y_LCHQuote#0003</v>
      </c>
      <c r="G34" s="45" t="str">
        <f>_xll.ohRangeRetrieveError(F34)</f>
        <v/>
      </c>
      <c r="H34" s="107"/>
      <c r="J34" s="158"/>
      <c r="K34" s="245" t="s">
        <v>29</v>
      </c>
      <c r="L34" s="245" t="s">
        <v>154</v>
      </c>
      <c r="M34" s="245" t="s">
        <v>57</v>
      </c>
      <c r="N34" s="179" t="str">
        <f t="shared" si="4"/>
        <v>GBP3L6L27Y</v>
      </c>
      <c r="O34" s="246" t="str">
        <v>GBP3L6L27Y=ICAP</v>
      </c>
      <c r="P34" s="359" t="s">
        <v>162</v>
      </c>
      <c r="Q34" s="359" t="s">
        <v>162</v>
      </c>
      <c r="R34" s="135" t="e">
        <f t="shared" si="6"/>
        <v>#NUM!</v>
      </c>
      <c r="S34" s="135" t="e">
        <f t="shared" si="5"/>
        <v>#NUM!</v>
      </c>
      <c r="T34" s="155"/>
      <c r="U34" s="134" t="e">
        <v>#NUM!</v>
      </c>
      <c r="V34" s="156"/>
      <c r="W34" s="136" t="e">
        <v>#NUM!</v>
      </c>
      <c r="X34" s="181">
        <f>_xll.qlSimpleQuoteSetValue(F34,ROUND(W34/10000,6),Trigger)</f>
        <v>0</v>
      </c>
      <c r="Y34" s="159"/>
    </row>
    <row r="35" spans="1:25" ht="11.25" customHeight="1" x14ac:dyDescent="0.2">
      <c r="A35" s="55"/>
      <c r="B35" s="51" t="str">
        <f t="shared" si="0"/>
        <v>28Y</v>
      </c>
      <c r="C35" s="51" t="str">
        <f t="shared" si="1"/>
        <v>3L</v>
      </c>
      <c r="D35" s="51" t="str">
        <f t="shared" si="2"/>
        <v>6L</v>
      </c>
      <c r="E35" s="41" t="str">
        <f t="shared" si="3"/>
        <v>GBP3L6L28Y_LCHQuote</v>
      </c>
      <c r="F35" s="41" t="str">
        <f>_xll.qlSimpleQuote(E35,,RateTickValue,Permanent,Trigger,ObjectOverwrite)</f>
        <v>GBP3L6L28Y_LCHQuote#0003</v>
      </c>
      <c r="G35" s="45" t="str">
        <f>_xll.ohRangeRetrieveError(F35)</f>
        <v/>
      </c>
      <c r="H35" s="107"/>
      <c r="J35" s="158"/>
      <c r="K35" s="245" t="s">
        <v>28</v>
      </c>
      <c r="L35" s="245" t="s">
        <v>154</v>
      </c>
      <c r="M35" s="245" t="s">
        <v>57</v>
      </c>
      <c r="N35" s="179" t="str">
        <f t="shared" si="4"/>
        <v>GBP3L6L28Y</v>
      </c>
      <c r="O35" s="246" t="str">
        <v>GBP3L6L28Y=ICAP</v>
      </c>
      <c r="P35" s="359" t="s">
        <v>162</v>
      </c>
      <c r="Q35" s="359" t="s">
        <v>162</v>
      </c>
      <c r="R35" s="135" t="e">
        <f t="shared" si="6"/>
        <v>#NUM!</v>
      </c>
      <c r="S35" s="135" t="e">
        <f t="shared" si="5"/>
        <v>#NUM!</v>
      </c>
      <c r="T35" s="155"/>
      <c r="U35" s="134" t="e">
        <v>#NUM!</v>
      </c>
      <c r="V35" s="156"/>
      <c r="W35" s="136" t="e">
        <v>#NUM!</v>
      </c>
      <c r="X35" s="181">
        <f>_xll.qlSimpleQuoteSetValue(F35,ROUND(W35/10000,6),Trigger)</f>
        <v>0</v>
      </c>
      <c r="Y35" s="159"/>
    </row>
    <row r="36" spans="1:25" ht="11.25" customHeight="1" x14ac:dyDescent="0.2">
      <c r="A36" s="55"/>
      <c r="B36" s="51" t="str">
        <f t="shared" si="0"/>
        <v>29Y</v>
      </c>
      <c r="C36" s="51" t="str">
        <f t="shared" si="1"/>
        <v>3L</v>
      </c>
      <c r="D36" s="51" t="str">
        <f t="shared" si="2"/>
        <v>6L</v>
      </c>
      <c r="E36" s="41" t="str">
        <f t="shared" si="3"/>
        <v>GBP3L6L29Y_LCHQuote</v>
      </c>
      <c r="F36" s="41" t="str">
        <f>_xll.qlSimpleQuote(E36,,RateTickValue,Permanent,Trigger,ObjectOverwrite)</f>
        <v>GBP3L6L29Y_LCHQuote#0003</v>
      </c>
      <c r="G36" s="45" t="str">
        <f>_xll.ohRangeRetrieveError(F36)</f>
        <v/>
      </c>
      <c r="H36" s="107"/>
      <c r="J36" s="158"/>
      <c r="K36" s="245" t="s">
        <v>27</v>
      </c>
      <c r="L36" s="245" t="s">
        <v>154</v>
      </c>
      <c r="M36" s="245" t="s">
        <v>57</v>
      </c>
      <c r="N36" s="179" t="str">
        <f t="shared" si="4"/>
        <v>GBP3L6L29Y</v>
      </c>
      <c r="O36" s="246" t="str">
        <v>GBP3L6L29Y=ICAP</v>
      </c>
      <c r="P36" s="359" t="s">
        <v>162</v>
      </c>
      <c r="Q36" s="359" t="s">
        <v>162</v>
      </c>
      <c r="R36" s="135" t="e">
        <f t="shared" si="6"/>
        <v>#NUM!</v>
      </c>
      <c r="S36" s="135" t="e">
        <f t="shared" si="5"/>
        <v>#NUM!</v>
      </c>
      <c r="T36" s="155"/>
      <c r="U36" s="134" t="e">
        <v>#NUM!</v>
      </c>
      <c r="V36" s="156"/>
      <c r="W36" s="136" t="e">
        <v>#NUM!</v>
      </c>
      <c r="X36" s="181">
        <f>_xll.qlSimpleQuoteSetValue(F36,ROUND(W36/10000,6),Trigger)</f>
        <v>0</v>
      </c>
      <c r="Y36" s="159"/>
    </row>
    <row r="37" spans="1:25" ht="11.25" customHeight="1" x14ac:dyDescent="0.2">
      <c r="A37" s="55"/>
      <c r="B37" s="51" t="str">
        <f t="shared" si="0"/>
        <v>30Y</v>
      </c>
      <c r="C37" s="51" t="str">
        <f t="shared" si="1"/>
        <v>3L</v>
      </c>
      <c r="D37" s="51" t="str">
        <f t="shared" si="2"/>
        <v>6L</v>
      </c>
      <c r="E37" s="41" t="str">
        <f t="shared" si="3"/>
        <v>GBP3L6L30Y_LCHQuote</v>
      </c>
      <c r="F37" s="41" t="str">
        <f>_xll.qlSimpleQuote(E37,,RateTickValue,Permanent,Trigger,ObjectOverwrite)</f>
        <v>GBP3L6L30Y_LCHQuote#0003</v>
      </c>
      <c r="G37" s="45" t="str">
        <f>_xll.ohRangeRetrieveError(F37)</f>
        <v/>
      </c>
      <c r="H37" s="107"/>
      <c r="J37" s="158"/>
      <c r="K37" s="245" t="s">
        <v>26</v>
      </c>
      <c r="L37" s="245" t="s">
        <v>154</v>
      </c>
      <c r="M37" s="245" t="s">
        <v>57</v>
      </c>
      <c r="N37" s="179" t="str">
        <f t="shared" si="4"/>
        <v>GBP3L6L30Y</v>
      </c>
      <c r="O37" s="246" t="str">
        <v>GBP3L6L30Y=ICAP</v>
      </c>
      <c r="P37" s="359">
        <v>4</v>
      </c>
      <c r="Q37" s="359">
        <v>7</v>
      </c>
      <c r="R37" s="135">
        <f t="shared" si="6"/>
        <v>5.5</v>
      </c>
      <c r="S37" s="135">
        <f t="shared" si="5"/>
        <v>3</v>
      </c>
      <c r="T37" s="155"/>
      <c r="U37" s="134">
        <v>5.375</v>
      </c>
      <c r="V37" s="156"/>
      <c r="W37" s="136">
        <v>5.5</v>
      </c>
      <c r="X37" s="181" t="e">
        <f>_xll.qlSimpleQuoteSetValue(F37,ROUND(W37/10000,6),Trigger)</f>
        <v>#N/A</v>
      </c>
      <c r="Y37" s="159"/>
    </row>
    <row r="38" spans="1:25" ht="11.25" customHeight="1" x14ac:dyDescent="0.2">
      <c r="A38" s="55"/>
      <c r="B38" s="51" t="str">
        <f t="shared" si="0"/>
        <v>35Y</v>
      </c>
      <c r="C38" s="51" t="str">
        <f t="shared" si="1"/>
        <v>3L</v>
      </c>
      <c r="D38" s="51" t="str">
        <f t="shared" si="2"/>
        <v>6L</v>
      </c>
      <c r="E38" s="41" t="str">
        <f t="shared" si="3"/>
        <v>GBP3L6L35Y_LCHQuote</v>
      </c>
      <c r="F38" s="41" t="str">
        <f>_xll.qlSimpleQuote(E38,,RateTickValue,Permanent,Trigger,ObjectOverwrite)</f>
        <v>GBP3L6L35Y_LCHQuote#0003</v>
      </c>
      <c r="G38" s="45" t="str">
        <f>_xll.ohRangeRetrieveError(F38)</f>
        <v/>
      </c>
      <c r="H38" s="107"/>
      <c r="J38" s="158"/>
      <c r="K38" s="245" t="s">
        <v>25</v>
      </c>
      <c r="L38" s="245" t="s">
        <v>154</v>
      </c>
      <c r="M38" s="245" t="s">
        <v>57</v>
      </c>
      <c r="N38" s="179" t="str">
        <f t="shared" si="4"/>
        <v>GBP3L6L35Y</v>
      </c>
      <c r="O38" s="246" t="str">
        <v>GBP3L6L35Y=ICAP</v>
      </c>
      <c r="P38" s="359" t="s">
        <v>162</v>
      </c>
      <c r="Q38" s="359" t="s">
        <v>162</v>
      </c>
      <c r="R38" s="135" t="e">
        <f t="shared" si="6"/>
        <v>#NUM!</v>
      </c>
      <c r="S38" s="135" t="e">
        <f t="shared" si="5"/>
        <v>#NUM!</v>
      </c>
      <c r="T38" s="155"/>
      <c r="U38" s="134" t="e">
        <v>#NUM!</v>
      </c>
      <c r="V38" s="156"/>
      <c r="W38" s="136" t="e">
        <v>#NUM!</v>
      </c>
      <c r="X38" s="181">
        <f>_xll.qlSimpleQuoteSetValue(F38,ROUND(W38/10000,6),Trigger)</f>
        <v>0</v>
      </c>
      <c r="Y38" s="159"/>
    </row>
    <row r="39" spans="1:25" ht="11.25" customHeight="1" x14ac:dyDescent="0.2">
      <c r="A39" s="55"/>
      <c r="B39" s="51" t="str">
        <f t="shared" si="0"/>
        <v>40Y</v>
      </c>
      <c r="C39" s="51" t="str">
        <f t="shared" si="1"/>
        <v>3L</v>
      </c>
      <c r="D39" s="51" t="str">
        <f t="shared" si="2"/>
        <v>6L</v>
      </c>
      <c r="E39" s="41" t="str">
        <f t="shared" si="3"/>
        <v>GBP3L6L40Y_LCHQuote</v>
      </c>
      <c r="F39" s="41" t="str">
        <f>_xll.qlSimpleQuote(E39,,RateTickValue,Permanent,Trigger,ObjectOverwrite)</f>
        <v>GBP3L6L40Y_LCHQuote#0003</v>
      </c>
      <c r="G39" s="45" t="str">
        <f>_xll.ohRangeRetrieveError(F39)</f>
        <v/>
      </c>
      <c r="H39" s="107"/>
      <c r="J39" s="158"/>
      <c r="K39" s="245" t="s">
        <v>24</v>
      </c>
      <c r="L39" s="245" t="s">
        <v>154</v>
      </c>
      <c r="M39" s="245" t="s">
        <v>57</v>
      </c>
      <c r="N39" s="179" t="str">
        <f t="shared" si="4"/>
        <v>GBP3L6L40Y</v>
      </c>
      <c r="O39" s="246" t="str">
        <v>GBP3L6L40Y=ICAP</v>
      </c>
      <c r="P39" s="359">
        <v>3.25</v>
      </c>
      <c r="Q39" s="359">
        <v>6.25</v>
      </c>
      <c r="R39" s="135">
        <f t="shared" si="6"/>
        <v>4.75</v>
      </c>
      <c r="S39" s="135">
        <f t="shared" si="5"/>
        <v>3</v>
      </c>
      <c r="T39" s="155"/>
      <c r="U39" s="134">
        <v>4.625</v>
      </c>
      <c r="V39" s="156"/>
      <c r="W39" s="136">
        <v>4.75</v>
      </c>
      <c r="X39" s="181" t="e">
        <f>_xll.qlSimpleQuoteSetValue(F39,ROUND(W39/10000,6),Trigger)</f>
        <v>#N/A</v>
      </c>
      <c r="Y39" s="159"/>
    </row>
    <row r="40" spans="1:25" ht="11.25" customHeight="1" x14ac:dyDescent="0.2">
      <c r="A40" s="55"/>
      <c r="B40" s="51" t="str">
        <f t="shared" si="0"/>
        <v>50Y</v>
      </c>
      <c r="C40" s="51" t="str">
        <f t="shared" si="1"/>
        <v>3L</v>
      </c>
      <c r="D40" s="51" t="str">
        <f t="shared" si="2"/>
        <v>6L</v>
      </c>
      <c r="E40" s="41" t="str">
        <f t="shared" si="3"/>
        <v>GBP3L6L50Y_LCHQuote</v>
      </c>
      <c r="F40" s="41" t="str">
        <f>_xll.qlSimpleQuote(E40,,RateTickValue,Permanent,Trigger,ObjectOverwrite)</f>
        <v>GBP3L6L50Y_LCHQuote#0003</v>
      </c>
      <c r="G40" s="45" t="str">
        <f>_xll.ohRangeRetrieveError(F40)</f>
        <v/>
      </c>
      <c r="H40" s="107"/>
      <c r="J40" s="158"/>
      <c r="K40" s="245" t="s">
        <v>23</v>
      </c>
      <c r="L40" s="245" t="s">
        <v>154</v>
      </c>
      <c r="M40" s="245" t="s">
        <v>57</v>
      </c>
      <c r="N40" s="179" t="str">
        <f t="shared" si="4"/>
        <v>GBP3L6L50Y</v>
      </c>
      <c r="O40" s="246" t="str">
        <v>GBP3L6L50Y=ICAP</v>
      </c>
      <c r="P40" s="359">
        <v>2.125</v>
      </c>
      <c r="Q40" s="359">
        <v>6.125</v>
      </c>
      <c r="R40" s="135">
        <f t="shared" si="6"/>
        <v>4.125</v>
      </c>
      <c r="S40" s="135">
        <f t="shared" si="5"/>
        <v>4</v>
      </c>
      <c r="T40" s="155"/>
      <c r="U40" s="134">
        <v>4.125</v>
      </c>
      <c r="V40" s="156"/>
      <c r="W40" s="136">
        <v>4.125</v>
      </c>
      <c r="X40" s="181" t="e">
        <f>_xll.qlSimpleQuoteSetValue(F40,ROUND(W40/10000,6),Trigger)</f>
        <v>#N/A</v>
      </c>
      <c r="Y40" s="159"/>
    </row>
    <row r="41" spans="1:25" ht="11.25" customHeight="1" x14ac:dyDescent="0.2">
      <c r="A41" s="55"/>
      <c r="B41" s="53" t="str">
        <f t="shared" si="0"/>
        <v>60Y</v>
      </c>
      <c r="C41" s="53" t="str">
        <f t="shared" si="1"/>
        <v>3L</v>
      </c>
      <c r="D41" s="53" t="str">
        <f t="shared" si="2"/>
        <v>6L</v>
      </c>
      <c r="E41" s="44" t="str">
        <f t="shared" si="3"/>
        <v>GBP3L6L60Y_LCHQuote</v>
      </c>
      <c r="F41" s="44" t="str">
        <f>_xll.qlSimpleQuote(E41,,RateTickValue,Permanent,Trigger,ObjectOverwrite)</f>
        <v>GBP3L6L60Y_LCHQuote#0003</v>
      </c>
      <c r="G41" s="47" t="str">
        <f>_xll.ohRangeRetrieveError(F41)</f>
        <v/>
      </c>
      <c r="H41" s="107"/>
      <c r="J41" s="158"/>
      <c r="K41" s="245" t="s">
        <v>22</v>
      </c>
      <c r="L41" s="245" t="s">
        <v>154</v>
      </c>
      <c r="M41" s="245" t="s">
        <v>57</v>
      </c>
      <c r="N41" s="179" t="str">
        <f t="shared" si="4"/>
        <v>GBP3L6L60Y</v>
      </c>
      <c r="O41" s="246" t="str">
        <v>GBP3L6L60Y=ICAP</v>
      </c>
      <c r="P41" s="359">
        <v>1.25</v>
      </c>
      <c r="Q41" s="359">
        <v>6.25</v>
      </c>
      <c r="R41" s="135">
        <f t="shared" si="6"/>
        <v>3.75</v>
      </c>
      <c r="S41" s="137">
        <f t="shared" si="5"/>
        <v>5</v>
      </c>
      <c r="T41" s="155"/>
      <c r="U41" s="134">
        <v>3.75</v>
      </c>
      <c r="V41" s="156"/>
      <c r="W41" s="136">
        <v>3.75</v>
      </c>
      <c r="X41" s="181" t="e">
        <f>_xll.qlSimpleQuoteSetValue(F41,ROUND(W41/10000,6),Trigger)</f>
        <v>#N/A</v>
      </c>
      <c r="Y41" s="159"/>
    </row>
    <row r="42" spans="1:25" ht="11.25" customHeight="1" x14ac:dyDescent="0.2">
      <c r="A42" s="112"/>
      <c r="B42" s="113"/>
      <c r="C42" s="113"/>
      <c r="D42" s="113"/>
      <c r="E42" s="113"/>
      <c r="F42" s="139"/>
      <c r="G42" s="139"/>
      <c r="H42" s="114"/>
      <c r="J42" s="197"/>
      <c r="K42" s="238"/>
      <c r="L42" s="238"/>
      <c r="M42" s="238"/>
      <c r="N42" s="238"/>
      <c r="O42" s="238"/>
      <c r="P42" s="238"/>
      <c r="Q42" s="238"/>
      <c r="R42" s="238"/>
      <c r="S42" s="198"/>
      <c r="T42" s="198"/>
      <c r="U42" s="238"/>
      <c r="V42" s="198"/>
      <c r="W42" s="238"/>
      <c r="X42" s="238"/>
      <c r="Y42" s="239"/>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X2" sqref="X2"/>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73"/>
      <c r="B1" s="40"/>
      <c r="C1" s="40"/>
      <c r="D1" s="40"/>
      <c r="E1" s="40"/>
      <c r="F1" s="40"/>
      <c r="G1" s="40"/>
      <c r="H1" s="72"/>
      <c r="J1" s="186" t="s">
        <v>135</v>
      </c>
      <c r="K1" s="157"/>
      <c r="L1" s="157"/>
      <c r="M1" s="157"/>
      <c r="N1" s="157"/>
      <c r="O1" s="157"/>
      <c r="P1" s="157"/>
      <c r="Q1" s="157"/>
      <c r="R1" s="157"/>
      <c r="S1" s="157"/>
      <c r="T1" s="157"/>
      <c r="U1" s="157"/>
      <c r="V1" s="157"/>
      <c r="W1" s="157"/>
      <c r="X1" s="157"/>
      <c r="Y1" s="194"/>
    </row>
    <row r="2" spans="1:25" ht="11.25" customHeight="1" x14ac:dyDescent="0.2">
      <c r="A2" s="40"/>
      <c r="B2" s="40"/>
      <c r="C2" s="40"/>
      <c r="D2" s="40"/>
      <c r="E2" s="40"/>
      <c r="F2" s="40"/>
      <c r="G2" s="40"/>
      <c r="H2" s="72"/>
      <c r="J2" s="195"/>
      <c r="K2" s="153"/>
      <c r="L2" s="156"/>
      <c r="M2" s="156"/>
      <c r="N2" s="156"/>
      <c r="O2" s="240" t="str">
        <f>VLOOKUP(J1,AreaTable,2,FALSE)</f>
        <v>ICAP</v>
      </c>
      <c r="P2" s="156"/>
      <c r="Q2" s="364" t="s">
        <v>161</v>
      </c>
      <c r="R2" s="17" t="b">
        <f t="array" ref="R2">AND(_xll.ohFilter($Q$5:$Q$41,ISNUMBER($Q$5:$Q$41))=0)</f>
        <v>0</v>
      </c>
      <c r="S2" s="156"/>
      <c r="T2" s="156"/>
      <c r="U2" s="156"/>
      <c r="V2" s="156"/>
      <c r="W2" s="156"/>
      <c r="X2" s="175">
        <f>_xll.ohTrigger(X5:X41)</f>
        <v>9</v>
      </c>
      <c r="Y2" s="196"/>
    </row>
    <row r="3" spans="1:25" ht="11.25" customHeight="1" x14ac:dyDescent="0.2">
      <c r="A3" s="19"/>
      <c r="B3" s="40"/>
      <c r="C3" s="40"/>
      <c r="D3" s="40"/>
      <c r="E3" s="40"/>
      <c r="F3" s="74"/>
      <c r="G3" s="40"/>
      <c r="H3" s="72"/>
      <c r="J3" s="158"/>
      <c r="K3" s="156"/>
      <c r="L3" s="153"/>
      <c r="M3" s="153"/>
      <c r="N3" s="153"/>
      <c r="O3" s="153"/>
      <c r="P3" s="153"/>
      <c r="Q3" s="153"/>
      <c r="R3" s="153"/>
      <c r="S3" s="153"/>
      <c r="T3" s="156"/>
      <c r="U3" s="156"/>
      <c r="V3" s="156"/>
      <c r="W3" s="153"/>
      <c r="X3" s="154"/>
      <c r="Y3" s="159"/>
    </row>
    <row r="4" spans="1:25" s="299" customFormat="1" ht="21" customHeight="1" x14ac:dyDescent="0.25">
      <c r="A4" s="296"/>
      <c r="B4" s="191" t="s">
        <v>20</v>
      </c>
      <c r="C4" s="191"/>
      <c r="D4" s="191"/>
      <c r="E4" s="171" t="s">
        <v>117</v>
      </c>
      <c r="F4" s="171" t="s">
        <v>127</v>
      </c>
      <c r="G4" s="193" t="s">
        <v>126</v>
      </c>
      <c r="H4" s="298"/>
      <c r="J4" s="296"/>
      <c r="K4" s="191"/>
      <c r="L4" s="193"/>
      <c r="M4" s="193"/>
      <c r="N4" s="193" t="s">
        <v>110</v>
      </c>
      <c r="O4" s="50" t="str">
        <f>_xll.RData(O5:O41,P4:Q4,,ReutersRtMode,,P5)</f>
        <v>Updated at 18:56:42</v>
      </c>
      <c r="P4" s="193" t="s">
        <v>92</v>
      </c>
      <c r="Q4" s="193" t="s">
        <v>73</v>
      </c>
      <c r="R4" s="295" t="s">
        <v>137</v>
      </c>
      <c r="S4" s="295" t="s">
        <v>125</v>
      </c>
      <c r="T4" s="300"/>
      <c r="U4" s="193" t="s">
        <v>90</v>
      </c>
      <c r="V4" s="297"/>
      <c r="W4" s="191" t="s">
        <v>89</v>
      </c>
      <c r="X4" s="193" t="s">
        <v>88</v>
      </c>
      <c r="Y4" s="298"/>
    </row>
    <row r="5" spans="1:25" ht="11.25" customHeight="1" x14ac:dyDescent="0.2">
      <c r="A5" s="55"/>
      <c r="B5" s="51" t="str">
        <f t="shared" ref="B5:B41" si="0">K5</f>
        <v>1Y</v>
      </c>
      <c r="C5" s="51" t="str">
        <f t="shared" ref="C5:C41" si="1">L5</f>
        <v>6L</v>
      </c>
      <c r="D5" s="51" t="str">
        <f t="shared" ref="D5:D41" si="2">M5</f>
        <v>12L</v>
      </c>
      <c r="E5" s="41" t="str">
        <f t="shared" ref="E5:E41" si="3">IF(ISBLANK(C5),"#",Currency&amp;$C5&amp;$D5&amp;$B5&amp;QuoteSuffix)</f>
        <v>GBP6L12L1Y_LCHQuote</v>
      </c>
      <c r="F5" s="41" t="str">
        <f>_xll.qlSimpleQuote(E5,,RateTickValue,Permanent,Trigger,ObjectOverwrite)</f>
        <v>GBP6L12L1Y_LCHQuote#0003</v>
      </c>
      <c r="G5" s="45" t="str">
        <f>_xll.ohRangeRetrieveError(F5)</f>
        <v/>
      </c>
      <c r="H5" s="107"/>
      <c r="J5" s="133"/>
      <c r="K5" s="245" t="s">
        <v>5</v>
      </c>
      <c r="L5" s="245" t="s">
        <v>57</v>
      </c>
      <c r="M5" s="245" t="s">
        <v>158</v>
      </c>
      <c r="N5" s="179" t="str">
        <f t="shared" ref="N5:N41" si="4">Currency&amp;$L5&amp;$M5&amp;$K5</f>
        <v>GBP6L12L1Y</v>
      </c>
      <c r="O5" s="246" t="str">
        <f t="array" ref="O5:O41">Instruments&amp;"="&amp;VLOOKUP(Contributor,ContributorTable,2,FALSE)</f>
        <v>GBP6L12L1Y=ICAP</v>
      </c>
      <c r="P5" s="359">
        <v>18.625</v>
      </c>
      <c r="Q5" s="359">
        <v>30.625</v>
      </c>
      <c r="R5" s="135">
        <f>IF($R$2,IF(ISNUMBER(P5),P5,#NUM!), IFERROR(AVERAGE(P5:Q5),#NUM!))</f>
        <v>24.625</v>
      </c>
      <c r="S5" s="135">
        <f t="shared" ref="S5:S41" si="5">(R5-P5)*2</f>
        <v>12</v>
      </c>
      <c r="T5" s="155"/>
      <c r="U5" s="134">
        <v>24.5</v>
      </c>
      <c r="V5" s="156"/>
      <c r="W5" s="136">
        <f t="array" ref="W5:W41">QuoteLive</f>
        <v>24.625</v>
      </c>
      <c r="X5" s="181">
        <f>_xll.qlSimpleQuoteSetValue(F5,ROUND(W5/10000,6),Trigger)</f>
        <v>-1.2000000000000292E-5</v>
      </c>
      <c r="Y5" s="159"/>
    </row>
    <row r="6" spans="1:25" ht="11.25" customHeight="1" x14ac:dyDescent="0.2">
      <c r="A6" s="55"/>
      <c r="B6" s="51" t="str">
        <f t="shared" si="0"/>
        <v>15M</v>
      </c>
      <c r="C6" s="51" t="str">
        <f t="shared" si="1"/>
        <v>6L</v>
      </c>
      <c r="D6" s="51" t="str">
        <f t="shared" si="2"/>
        <v>12L</v>
      </c>
      <c r="E6" s="41" t="str">
        <f t="shared" si="3"/>
        <v>GBP6L12L15M_LCHQuote</v>
      </c>
      <c r="F6" s="41" t="str">
        <f>_xll.qlSimpleQuote(E6,,RateTickValue,Permanent,Trigger,ObjectOverwrite)</f>
        <v>GBP6L12L15M_LCHQuote#0003</v>
      </c>
      <c r="G6" s="45" t="str">
        <f>_xll.ohRangeRetrieveError(F6)</f>
        <v/>
      </c>
      <c r="H6" s="107"/>
      <c r="J6" s="133"/>
      <c r="K6" s="245" t="s">
        <v>60</v>
      </c>
      <c r="L6" s="245" t="s">
        <v>57</v>
      </c>
      <c r="M6" s="245" t="s">
        <v>158</v>
      </c>
      <c r="N6" s="179" t="str">
        <f t="shared" si="4"/>
        <v>GBP6L12L15M</v>
      </c>
      <c r="O6" s="246" t="str">
        <v>GBP6L12L15M=ICAP</v>
      </c>
      <c r="P6" s="359" t="s">
        <v>162</v>
      </c>
      <c r="Q6" s="359" t="s">
        <v>162</v>
      </c>
      <c r="R6" s="135" t="e">
        <f t="shared" ref="R6:R41" si="6">IF($R$2,IF(ISNUMBER(P6),P6,#NUM!), IFERROR(AVERAGE(P6:Q6),#NUM!))</f>
        <v>#NUM!</v>
      </c>
      <c r="S6" s="135" t="e">
        <f t="shared" si="5"/>
        <v>#NUM!</v>
      </c>
      <c r="T6" s="155"/>
      <c r="U6" s="134" t="e">
        <v>#NUM!</v>
      </c>
      <c r="V6" s="156"/>
      <c r="W6" s="136" t="e">
        <v>#NUM!</v>
      </c>
      <c r="X6" s="181">
        <f>_xll.qlSimpleQuoteSetValue(F6,ROUND(W6/10000,6),Trigger)</f>
        <v>0</v>
      </c>
      <c r="Y6" s="159"/>
    </row>
    <row r="7" spans="1:25" ht="11.25" customHeight="1" x14ac:dyDescent="0.2">
      <c r="A7" s="55"/>
      <c r="B7" s="51" t="str">
        <f t="shared" si="0"/>
        <v>18M</v>
      </c>
      <c r="C7" s="51" t="str">
        <f t="shared" si="1"/>
        <v>6L</v>
      </c>
      <c r="D7" s="51" t="str">
        <f t="shared" si="2"/>
        <v>12L</v>
      </c>
      <c r="E7" s="41" t="str">
        <f t="shared" si="3"/>
        <v>GBP6L12L18M_LCHQuote</v>
      </c>
      <c r="F7" s="41" t="str">
        <f>_xll.qlSimpleQuote(E7,,RateTickValue,Permanent,Trigger,ObjectOverwrite)</f>
        <v>GBP6L12L18M_LCHQuote#0003</v>
      </c>
      <c r="G7" s="45" t="str">
        <f>_xll.ohRangeRetrieveError(F7)</f>
        <v/>
      </c>
      <c r="H7" s="107"/>
      <c r="J7" s="133"/>
      <c r="K7" s="245" t="s">
        <v>59</v>
      </c>
      <c r="L7" s="245" t="s">
        <v>57</v>
      </c>
      <c r="M7" s="245" t="s">
        <v>158</v>
      </c>
      <c r="N7" s="179" t="str">
        <f t="shared" si="4"/>
        <v>GBP6L12L18M</v>
      </c>
      <c r="O7" s="246" t="str">
        <v>GBP6L12L18M=ICAP</v>
      </c>
      <c r="P7" s="359" t="s">
        <v>162</v>
      </c>
      <c r="Q7" s="359" t="s">
        <v>162</v>
      </c>
      <c r="R7" s="135" t="e">
        <f t="shared" si="6"/>
        <v>#NUM!</v>
      </c>
      <c r="S7" s="135" t="e">
        <f t="shared" si="5"/>
        <v>#NUM!</v>
      </c>
      <c r="T7" s="155"/>
      <c r="U7" s="134" t="e">
        <v>#NUM!</v>
      </c>
      <c r="V7" s="156"/>
      <c r="W7" s="136" t="e">
        <v>#NUM!</v>
      </c>
      <c r="X7" s="181">
        <f>_xll.qlSimpleQuoteSetValue(F7,ROUND(W7/10000,6),Trigger)</f>
        <v>0</v>
      </c>
      <c r="Y7" s="159"/>
    </row>
    <row r="8" spans="1:25" ht="11.25" customHeight="1" x14ac:dyDescent="0.2">
      <c r="A8" s="55"/>
      <c r="B8" s="51" t="str">
        <f t="shared" si="0"/>
        <v>21M</v>
      </c>
      <c r="C8" s="51" t="str">
        <f t="shared" si="1"/>
        <v>6L</v>
      </c>
      <c r="D8" s="51" t="str">
        <f t="shared" si="2"/>
        <v>12L</v>
      </c>
      <c r="E8" s="41" t="str">
        <f t="shared" si="3"/>
        <v>GBP6L12L21M_LCHQuote</v>
      </c>
      <c r="F8" s="41" t="str">
        <f>_xll.qlSimpleQuote(E8,,RateTickValue,Permanent,Trigger,ObjectOverwrite)</f>
        <v>GBP6L12L21M_LCHQuote#0003</v>
      </c>
      <c r="G8" s="45" t="str">
        <f>_xll.ohRangeRetrieveError(F8)</f>
        <v/>
      </c>
      <c r="H8" s="107"/>
      <c r="J8" s="133"/>
      <c r="K8" s="245" t="s">
        <v>58</v>
      </c>
      <c r="L8" s="245" t="s">
        <v>57</v>
      </c>
      <c r="M8" s="245" t="s">
        <v>158</v>
      </c>
      <c r="N8" s="179" t="str">
        <f t="shared" si="4"/>
        <v>GBP6L12L21M</v>
      </c>
      <c r="O8" s="246" t="str">
        <v>GBP6L12L21M=ICAP</v>
      </c>
      <c r="P8" s="359" t="s">
        <v>162</v>
      </c>
      <c r="Q8" s="359" t="s">
        <v>162</v>
      </c>
      <c r="R8" s="135" t="e">
        <f t="shared" si="6"/>
        <v>#NUM!</v>
      </c>
      <c r="S8" s="135" t="e">
        <f t="shared" si="5"/>
        <v>#NUM!</v>
      </c>
      <c r="T8" s="155"/>
      <c r="U8" s="134" t="e">
        <v>#NUM!</v>
      </c>
      <c r="V8" s="156"/>
      <c r="W8" s="136" t="e">
        <v>#NUM!</v>
      </c>
      <c r="X8" s="181">
        <f>_xll.qlSimpleQuoteSetValue(F8,ROUND(W8/10000,6),Trigger)</f>
        <v>0</v>
      </c>
      <c r="Y8" s="159"/>
    </row>
    <row r="9" spans="1:25" ht="11.25" customHeight="1" x14ac:dyDescent="0.2">
      <c r="A9" s="55"/>
      <c r="B9" s="51" t="str">
        <f t="shared" si="0"/>
        <v>2Y</v>
      </c>
      <c r="C9" s="51" t="str">
        <f t="shared" si="1"/>
        <v>6L</v>
      </c>
      <c r="D9" s="51" t="str">
        <f t="shared" si="2"/>
        <v>12L</v>
      </c>
      <c r="E9" s="41" t="str">
        <f t="shared" si="3"/>
        <v>GBP6L12L2Y_LCHQuote</v>
      </c>
      <c r="F9" s="41" t="str">
        <f>_xll.qlSimpleQuote(E9,,RateTickValue,Permanent,Trigger,ObjectOverwrite)</f>
        <v>GBP6L12L2Y_LCHQuote#0003</v>
      </c>
      <c r="G9" s="45" t="str">
        <f>_xll.ohRangeRetrieveError(F9)</f>
        <v/>
      </c>
      <c r="H9" s="107"/>
      <c r="J9" s="158"/>
      <c r="K9" s="245" t="s">
        <v>54</v>
      </c>
      <c r="L9" s="245" t="s">
        <v>57</v>
      </c>
      <c r="M9" s="245" t="s">
        <v>158</v>
      </c>
      <c r="N9" s="179" t="str">
        <f t="shared" si="4"/>
        <v>GBP6L12L2Y</v>
      </c>
      <c r="O9" s="246" t="str">
        <v>GBP6L12L2Y=ICAP</v>
      </c>
      <c r="P9" s="359">
        <v>15.25</v>
      </c>
      <c r="Q9" s="359">
        <v>27.25</v>
      </c>
      <c r="R9" s="135">
        <f t="shared" si="6"/>
        <v>21.25</v>
      </c>
      <c r="S9" s="135">
        <f t="shared" si="5"/>
        <v>12</v>
      </c>
      <c r="T9" s="155"/>
      <c r="U9" s="134">
        <v>21.25</v>
      </c>
      <c r="V9" s="156"/>
      <c r="W9" s="136">
        <v>21.25</v>
      </c>
      <c r="X9" s="181">
        <f>_xll.qlSimpleQuoteSetValue(F9,ROUND(W9/10000,6),Trigger)</f>
        <v>0</v>
      </c>
      <c r="Y9" s="159"/>
    </row>
    <row r="10" spans="1:25" ht="11.25" customHeight="1" x14ac:dyDescent="0.2">
      <c r="A10" s="55"/>
      <c r="B10" s="51" t="str">
        <f t="shared" si="0"/>
        <v>3Y</v>
      </c>
      <c r="C10" s="51" t="str">
        <f t="shared" si="1"/>
        <v>6L</v>
      </c>
      <c r="D10" s="51" t="str">
        <f t="shared" si="2"/>
        <v>12L</v>
      </c>
      <c r="E10" s="41" t="str">
        <f t="shared" si="3"/>
        <v>GBP6L12L3Y_LCHQuote</v>
      </c>
      <c r="F10" s="41" t="str">
        <f>_xll.qlSimpleQuote(E10,,RateTickValue,Permanent,Trigger,ObjectOverwrite)</f>
        <v>GBP6L12L3Y_LCHQuote#0003</v>
      </c>
      <c r="G10" s="45" t="str">
        <f>_xll.ohRangeRetrieveError(F10)</f>
        <v/>
      </c>
      <c r="H10" s="107"/>
      <c r="J10" s="158"/>
      <c r="K10" s="245" t="s">
        <v>53</v>
      </c>
      <c r="L10" s="245" t="s">
        <v>57</v>
      </c>
      <c r="M10" s="245" t="s">
        <v>158</v>
      </c>
      <c r="N10" s="179" t="str">
        <f t="shared" si="4"/>
        <v>GBP6L12L3Y</v>
      </c>
      <c r="O10" s="246" t="str">
        <v>GBP6L12L3Y=ICAP</v>
      </c>
      <c r="P10" s="359">
        <v>13.375</v>
      </c>
      <c r="Q10" s="359">
        <v>25.375</v>
      </c>
      <c r="R10" s="135">
        <f t="shared" si="6"/>
        <v>19.375</v>
      </c>
      <c r="S10" s="135">
        <f t="shared" si="5"/>
        <v>12</v>
      </c>
      <c r="T10" s="155"/>
      <c r="U10" s="134">
        <v>19.375</v>
      </c>
      <c r="V10" s="156"/>
      <c r="W10" s="136">
        <v>19.375</v>
      </c>
      <c r="X10" s="181">
        <f>_xll.qlSimpleQuoteSetValue(F10,ROUND(W10/10000,6),Trigger)</f>
        <v>0</v>
      </c>
      <c r="Y10" s="159"/>
    </row>
    <row r="11" spans="1:25" ht="11.25" customHeight="1" x14ac:dyDescent="0.2">
      <c r="A11" s="55"/>
      <c r="B11" s="51" t="str">
        <f t="shared" si="0"/>
        <v>4Y</v>
      </c>
      <c r="C11" s="51" t="str">
        <f t="shared" si="1"/>
        <v>6L</v>
      </c>
      <c r="D11" s="51" t="str">
        <f t="shared" si="2"/>
        <v>12L</v>
      </c>
      <c r="E11" s="41" t="str">
        <f t="shared" si="3"/>
        <v>GBP6L12L4Y_LCHQuote</v>
      </c>
      <c r="F11" s="41" t="str">
        <f>_xll.qlSimpleQuote(E11,,RateTickValue,Permanent,Trigger,ObjectOverwrite)</f>
        <v>GBP6L12L4Y_LCHQuote#0003</v>
      </c>
      <c r="G11" s="45" t="str">
        <f>_xll.ohRangeRetrieveError(F11)</f>
        <v/>
      </c>
      <c r="H11" s="107"/>
      <c r="J11" s="158"/>
      <c r="K11" s="245" t="s">
        <v>52</v>
      </c>
      <c r="L11" s="245" t="s">
        <v>57</v>
      </c>
      <c r="M11" s="245" t="s">
        <v>158</v>
      </c>
      <c r="N11" s="179" t="str">
        <f t="shared" si="4"/>
        <v>GBP6L12L4Y</v>
      </c>
      <c r="O11" s="246" t="str">
        <v>GBP6L12L4Y=ICAP</v>
      </c>
      <c r="P11" s="359">
        <v>11.875</v>
      </c>
      <c r="Q11" s="359">
        <v>23.875</v>
      </c>
      <c r="R11" s="135">
        <f t="shared" si="6"/>
        <v>17.875</v>
      </c>
      <c r="S11" s="135">
        <f t="shared" si="5"/>
        <v>12</v>
      </c>
      <c r="T11" s="155"/>
      <c r="U11" s="134">
        <v>17.875</v>
      </c>
      <c r="V11" s="156"/>
      <c r="W11" s="136">
        <v>17.875</v>
      </c>
      <c r="X11" s="181">
        <f>_xll.qlSimpleQuoteSetValue(F11,ROUND(W11/10000,6),Trigger)</f>
        <v>0</v>
      </c>
      <c r="Y11" s="159"/>
    </row>
    <row r="12" spans="1:25" ht="11.25" customHeight="1" x14ac:dyDescent="0.2">
      <c r="A12" s="55"/>
      <c r="B12" s="51" t="str">
        <f t="shared" si="0"/>
        <v>5Y</v>
      </c>
      <c r="C12" s="51" t="str">
        <f t="shared" si="1"/>
        <v>6L</v>
      </c>
      <c r="D12" s="51" t="str">
        <f t="shared" si="2"/>
        <v>12L</v>
      </c>
      <c r="E12" s="41" t="str">
        <f t="shared" si="3"/>
        <v>GBP6L12L5Y_LCHQuote</v>
      </c>
      <c r="F12" s="41" t="str">
        <f>_xll.qlSimpleQuote(E12,,RateTickValue,Permanent,Trigger,ObjectOverwrite)</f>
        <v>GBP6L12L5Y_LCHQuote#0003</v>
      </c>
      <c r="G12" s="45" t="str">
        <f>_xll.ohRangeRetrieveError(F12)</f>
        <v/>
      </c>
      <c r="H12" s="107"/>
      <c r="J12" s="158"/>
      <c r="K12" s="245" t="s">
        <v>51</v>
      </c>
      <c r="L12" s="245" t="s">
        <v>57</v>
      </c>
      <c r="M12" s="245" t="s">
        <v>158</v>
      </c>
      <c r="N12" s="179" t="str">
        <f t="shared" si="4"/>
        <v>GBP6L12L5Y</v>
      </c>
      <c r="O12" s="246" t="str">
        <v>GBP6L12L5Y=ICAP</v>
      </c>
      <c r="P12" s="359">
        <v>11</v>
      </c>
      <c r="Q12" s="359">
        <v>23</v>
      </c>
      <c r="R12" s="135">
        <f t="shared" si="6"/>
        <v>17</v>
      </c>
      <c r="S12" s="135">
        <f t="shared" si="5"/>
        <v>12</v>
      </c>
      <c r="T12" s="155"/>
      <c r="U12" s="134">
        <v>17</v>
      </c>
      <c r="V12" s="156"/>
      <c r="W12" s="136">
        <v>17</v>
      </c>
      <c r="X12" s="181">
        <f>_xll.qlSimpleQuoteSetValue(F12,ROUND(W12/10000,6),Trigger)</f>
        <v>0</v>
      </c>
      <c r="Y12" s="159"/>
    </row>
    <row r="13" spans="1:25" ht="11.25" customHeight="1" x14ac:dyDescent="0.2">
      <c r="A13" s="55"/>
      <c r="B13" s="51" t="str">
        <f t="shared" si="0"/>
        <v>6Y</v>
      </c>
      <c r="C13" s="51" t="str">
        <f t="shared" si="1"/>
        <v>6L</v>
      </c>
      <c r="D13" s="51" t="str">
        <f t="shared" si="2"/>
        <v>12L</v>
      </c>
      <c r="E13" s="41" t="str">
        <f t="shared" si="3"/>
        <v>GBP6L12L6Y_LCHQuote</v>
      </c>
      <c r="F13" s="41" t="str">
        <f>_xll.qlSimpleQuote(E13,,RateTickValue,Permanent,Trigger,ObjectOverwrite)</f>
        <v>GBP6L12L6Y_LCHQuote#0003</v>
      </c>
      <c r="G13" s="45" t="str">
        <f>_xll.ohRangeRetrieveError(F13)</f>
        <v/>
      </c>
      <c r="H13" s="107"/>
      <c r="J13" s="158"/>
      <c r="K13" s="245" t="s">
        <v>50</v>
      </c>
      <c r="L13" s="245" t="s">
        <v>57</v>
      </c>
      <c r="M13" s="245" t="s">
        <v>158</v>
      </c>
      <c r="N13" s="179" t="str">
        <f t="shared" si="4"/>
        <v>GBP6L12L6Y</v>
      </c>
      <c r="O13" s="246" t="str">
        <v>GBP6L12L6Y=ICAP</v>
      </c>
      <c r="P13" s="359">
        <v>10.25</v>
      </c>
      <c r="Q13" s="359">
        <v>22.25</v>
      </c>
      <c r="R13" s="135">
        <f t="shared" si="6"/>
        <v>16.25</v>
      </c>
      <c r="S13" s="135">
        <f t="shared" si="5"/>
        <v>12</v>
      </c>
      <c r="T13" s="155"/>
      <c r="U13" s="134">
        <v>16.25</v>
      </c>
      <c r="V13" s="156"/>
      <c r="W13" s="136">
        <v>16.25</v>
      </c>
      <c r="X13" s="181">
        <f>_xll.qlSimpleQuoteSetValue(F13,ROUND(W13/10000,6),Trigger)</f>
        <v>0</v>
      </c>
      <c r="Y13" s="159"/>
    </row>
    <row r="14" spans="1:25" ht="11.25" customHeight="1" x14ac:dyDescent="0.2">
      <c r="A14" s="55"/>
      <c r="B14" s="51" t="str">
        <f t="shared" si="0"/>
        <v>7Y</v>
      </c>
      <c r="C14" s="51" t="str">
        <f t="shared" si="1"/>
        <v>6L</v>
      </c>
      <c r="D14" s="51" t="str">
        <f t="shared" si="2"/>
        <v>12L</v>
      </c>
      <c r="E14" s="41" t="str">
        <f t="shared" si="3"/>
        <v>GBP6L12L7Y_LCHQuote</v>
      </c>
      <c r="F14" s="41" t="str">
        <f>_xll.qlSimpleQuote(E14,,RateTickValue,Permanent,Trigger,ObjectOverwrite)</f>
        <v>GBP6L12L7Y_LCHQuote#0003</v>
      </c>
      <c r="G14" s="45" t="str">
        <f>_xll.ohRangeRetrieveError(F14)</f>
        <v/>
      </c>
      <c r="H14" s="107"/>
      <c r="J14" s="158"/>
      <c r="K14" s="245" t="s">
        <v>49</v>
      </c>
      <c r="L14" s="245" t="s">
        <v>57</v>
      </c>
      <c r="M14" s="245" t="s">
        <v>158</v>
      </c>
      <c r="N14" s="179" t="str">
        <f t="shared" si="4"/>
        <v>GBP6L12L7Y</v>
      </c>
      <c r="O14" s="246" t="str">
        <v>GBP6L12L7Y=ICAP</v>
      </c>
      <c r="P14" s="359">
        <v>9.75</v>
      </c>
      <c r="Q14" s="359">
        <v>21.75</v>
      </c>
      <c r="R14" s="135">
        <f t="shared" si="6"/>
        <v>15.75</v>
      </c>
      <c r="S14" s="135">
        <f t="shared" si="5"/>
        <v>12</v>
      </c>
      <c r="T14" s="155"/>
      <c r="U14" s="134">
        <v>15.75</v>
      </c>
      <c r="V14" s="156"/>
      <c r="W14" s="136">
        <v>15.75</v>
      </c>
      <c r="X14" s="181">
        <f>_xll.qlSimpleQuoteSetValue(F14,ROUND(W14/10000,6),Trigger)</f>
        <v>0</v>
      </c>
      <c r="Y14" s="159"/>
    </row>
    <row r="15" spans="1:25" ht="11.25" customHeight="1" x14ac:dyDescent="0.2">
      <c r="A15" s="55"/>
      <c r="B15" s="51" t="str">
        <f t="shared" si="0"/>
        <v>8Y</v>
      </c>
      <c r="C15" s="51" t="str">
        <f t="shared" si="1"/>
        <v>6L</v>
      </c>
      <c r="D15" s="51" t="str">
        <f t="shared" si="2"/>
        <v>12L</v>
      </c>
      <c r="E15" s="41" t="str">
        <f t="shared" si="3"/>
        <v>GBP6L12L8Y_LCHQuote</v>
      </c>
      <c r="F15" s="41" t="str">
        <f>_xll.qlSimpleQuote(E15,,RateTickValue,Permanent,Trigger,ObjectOverwrite)</f>
        <v>GBP6L12L8Y_LCHQuote#0003</v>
      </c>
      <c r="G15" s="45" t="str">
        <f>_xll.ohRangeRetrieveError(F15)</f>
        <v/>
      </c>
      <c r="H15" s="107"/>
      <c r="J15" s="158"/>
      <c r="K15" s="245" t="s">
        <v>48</v>
      </c>
      <c r="L15" s="245" t="s">
        <v>57</v>
      </c>
      <c r="M15" s="245" t="s">
        <v>158</v>
      </c>
      <c r="N15" s="179" t="str">
        <f t="shared" si="4"/>
        <v>GBP6L12L8Y</v>
      </c>
      <c r="O15" s="246" t="str">
        <v>GBP6L12L8Y=ICAP</v>
      </c>
      <c r="P15" s="359">
        <v>9.125</v>
      </c>
      <c r="Q15" s="359">
        <v>21.125</v>
      </c>
      <c r="R15" s="135">
        <f t="shared" si="6"/>
        <v>15.125</v>
      </c>
      <c r="S15" s="135">
        <f t="shared" si="5"/>
        <v>12</v>
      </c>
      <c r="T15" s="155"/>
      <c r="U15" s="134">
        <v>15.125</v>
      </c>
      <c r="V15" s="156"/>
      <c r="W15" s="136">
        <v>15.125</v>
      </c>
      <c r="X15" s="181">
        <f>_xll.qlSimpleQuoteSetValue(F15,ROUND(W15/10000,6),Trigger)</f>
        <v>0</v>
      </c>
      <c r="Y15" s="159"/>
    </row>
    <row r="16" spans="1:25" ht="11.25" customHeight="1" x14ac:dyDescent="0.2">
      <c r="A16" s="55"/>
      <c r="B16" s="51" t="str">
        <f t="shared" si="0"/>
        <v>9Y</v>
      </c>
      <c r="C16" s="51" t="str">
        <f t="shared" si="1"/>
        <v>6L</v>
      </c>
      <c r="D16" s="51" t="str">
        <f t="shared" si="2"/>
        <v>12L</v>
      </c>
      <c r="E16" s="41" t="str">
        <f t="shared" si="3"/>
        <v>GBP6L12L9Y_LCHQuote</v>
      </c>
      <c r="F16" s="41" t="str">
        <f>_xll.qlSimpleQuote(E16,,RateTickValue,Permanent,Trigger,ObjectOverwrite)</f>
        <v>GBP6L12L9Y_LCHQuote#0003</v>
      </c>
      <c r="G16" s="45" t="str">
        <f>_xll.ohRangeRetrieveError(F16)</f>
        <v/>
      </c>
      <c r="H16" s="107"/>
      <c r="J16" s="158"/>
      <c r="K16" s="245" t="s">
        <v>47</v>
      </c>
      <c r="L16" s="245" t="s">
        <v>57</v>
      </c>
      <c r="M16" s="245" t="s">
        <v>158</v>
      </c>
      <c r="N16" s="179" t="str">
        <f t="shared" si="4"/>
        <v>GBP6L12L9Y</v>
      </c>
      <c r="O16" s="246" t="str">
        <v>GBP6L12L9Y=ICAP</v>
      </c>
      <c r="P16" s="359">
        <v>8.5</v>
      </c>
      <c r="Q16" s="359">
        <v>20.5</v>
      </c>
      <c r="R16" s="135">
        <f t="shared" si="6"/>
        <v>14.5</v>
      </c>
      <c r="S16" s="135">
        <f t="shared" si="5"/>
        <v>12</v>
      </c>
      <c r="T16" s="155"/>
      <c r="U16" s="134">
        <v>14.5</v>
      </c>
      <c r="V16" s="156"/>
      <c r="W16" s="136">
        <v>14.5</v>
      </c>
      <c r="X16" s="181">
        <f>_xll.qlSimpleQuoteSetValue(F16,ROUND(W16/10000,6),Trigger)</f>
        <v>0</v>
      </c>
      <c r="Y16" s="159"/>
    </row>
    <row r="17" spans="1:25" ht="11.25" customHeight="1" x14ac:dyDescent="0.2">
      <c r="A17" s="55"/>
      <c r="B17" s="51" t="str">
        <f t="shared" si="0"/>
        <v>10Y</v>
      </c>
      <c r="C17" s="51" t="str">
        <f t="shared" si="1"/>
        <v>6L</v>
      </c>
      <c r="D17" s="51" t="str">
        <f t="shared" si="2"/>
        <v>12L</v>
      </c>
      <c r="E17" s="41" t="str">
        <f t="shared" si="3"/>
        <v>GBP6L12L10Y_LCHQuote</v>
      </c>
      <c r="F17" s="41" t="str">
        <f>_xll.qlSimpleQuote(E17,,RateTickValue,Permanent,Trigger,ObjectOverwrite)</f>
        <v>GBP6L12L10Y_LCHQuote#0003</v>
      </c>
      <c r="G17" s="45" t="str">
        <f>_xll.ohRangeRetrieveError(F17)</f>
        <v/>
      </c>
      <c r="H17" s="107"/>
      <c r="J17" s="158"/>
      <c r="K17" s="245" t="s">
        <v>46</v>
      </c>
      <c r="L17" s="245" t="s">
        <v>57</v>
      </c>
      <c r="M17" s="245" t="s">
        <v>158</v>
      </c>
      <c r="N17" s="179" t="str">
        <f t="shared" si="4"/>
        <v>GBP6L12L10Y</v>
      </c>
      <c r="O17" s="246" t="str">
        <v>GBP6L12L10Y=ICAP</v>
      </c>
      <c r="P17" s="359">
        <v>8</v>
      </c>
      <c r="Q17" s="359">
        <v>20</v>
      </c>
      <c r="R17" s="135">
        <f t="shared" si="6"/>
        <v>14</v>
      </c>
      <c r="S17" s="135">
        <f t="shared" si="5"/>
        <v>12</v>
      </c>
      <c r="T17" s="155"/>
      <c r="U17" s="134">
        <v>14</v>
      </c>
      <c r="V17" s="156"/>
      <c r="W17" s="136">
        <v>14</v>
      </c>
      <c r="X17" s="181">
        <f>_xll.qlSimpleQuoteSetValue(F17,ROUND(W17/10000,6),Trigger)</f>
        <v>0</v>
      </c>
      <c r="Y17" s="159"/>
    </row>
    <row r="18" spans="1:25" ht="11.25" customHeight="1" x14ac:dyDescent="0.2">
      <c r="A18" s="55"/>
      <c r="B18" s="51" t="str">
        <f t="shared" si="0"/>
        <v>11Y</v>
      </c>
      <c r="C18" s="51" t="str">
        <f t="shared" si="1"/>
        <v>6L</v>
      </c>
      <c r="D18" s="51" t="str">
        <f t="shared" si="2"/>
        <v>12L</v>
      </c>
      <c r="E18" s="41" t="str">
        <f t="shared" si="3"/>
        <v>GBP6L12L11Y_LCHQuote</v>
      </c>
      <c r="F18" s="41" t="str">
        <f>_xll.qlSimpleQuote(E18,,RateTickValue,Permanent,Trigger,ObjectOverwrite)</f>
        <v>GBP6L12L11Y_LCHQuote#0003</v>
      </c>
      <c r="G18" s="45" t="str">
        <f>_xll.ohRangeRetrieveError(F18)</f>
        <v/>
      </c>
      <c r="H18" s="107"/>
      <c r="J18" s="158"/>
      <c r="K18" s="245" t="s">
        <v>45</v>
      </c>
      <c r="L18" s="245" t="s">
        <v>57</v>
      </c>
      <c r="M18" s="245" t="s">
        <v>158</v>
      </c>
      <c r="N18" s="179" t="str">
        <f t="shared" si="4"/>
        <v>GBP6L12L11Y</v>
      </c>
      <c r="O18" s="246" t="str">
        <v>GBP6L12L11Y=ICAP</v>
      </c>
      <c r="P18" s="359" t="s">
        <v>162</v>
      </c>
      <c r="Q18" s="359" t="s">
        <v>162</v>
      </c>
      <c r="R18" s="135" t="e">
        <f t="shared" si="6"/>
        <v>#NUM!</v>
      </c>
      <c r="S18" s="135" t="e">
        <f t="shared" si="5"/>
        <v>#NUM!</v>
      </c>
      <c r="T18" s="155"/>
      <c r="U18" s="134" t="e">
        <v>#NUM!</v>
      </c>
      <c r="V18" s="156"/>
      <c r="W18" s="136" t="e">
        <v>#NUM!</v>
      </c>
      <c r="X18" s="181">
        <f>_xll.qlSimpleQuoteSetValue(F18,ROUND(W18/10000,6),Trigger)</f>
        <v>0</v>
      </c>
      <c r="Y18" s="159"/>
    </row>
    <row r="19" spans="1:25" ht="11.25" customHeight="1" x14ac:dyDescent="0.2">
      <c r="A19" s="55"/>
      <c r="B19" s="51" t="str">
        <f t="shared" si="0"/>
        <v>12Y</v>
      </c>
      <c r="C19" s="51" t="str">
        <f t="shared" si="1"/>
        <v>6L</v>
      </c>
      <c r="D19" s="51" t="str">
        <f t="shared" si="2"/>
        <v>12L</v>
      </c>
      <c r="E19" s="41" t="str">
        <f t="shared" si="3"/>
        <v>GBP6L12L12Y_LCHQuote</v>
      </c>
      <c r="F19" s="41" t="str">
        <f>_xll.qlSimpleQuote(E19,,RateTickValue,Permanent,Trigger,ObjectOverwrite)</f>
        <v>GBP6L12L12Y_LCHQuote#0003</v>
      </c>
      <c r="G19" s="45" t="str">
        <f>_xll.ohRangeRetrieveError(F19)</f>
        <v/>
      </c>
      <c r="H19" s="107"/>
      <c r="J19" s="158"/>
      <c r="K19" s="245" t="s">
        <v>44</v>
      </c>
      <c r="L19" s="245" t="s">
        <v>57</v>
      </c>
      <c r="M19" s="245" t="s">
        <v>158</v>
      </c>
      <c r="N19" s="179" t="str">
        <f t="shared" si="4"/>
        <v>GBP6L12L12Y</v>
      </c>
      <c r="O19" s="246" t="str">
        <v>GBP6L12L12Y=ICAP</v>
      </c>
      <c r="P19" s="359">
        <v>4.625</v>
      </c>
      <c r="Q19" s="359">
        <v>20.625</v>
      </c>
      <c r="R19" s="135">
        <f t="shared" si="6"/>
        <v>12.625</v>
      </c>
      <c r="S19" s="135">
        <f t="shared" si="5"/>
        <v>16</v>
      </c>
      <c r="T19" s="155"/>
      <c r="U19" s="134">
        <v>12.625</v>
      </c>
      <c r="V19" s="156"/>
      <c r="W19" s="136">
        <v>12.625</v>
      </c>
      <c r="X19" s="181">
        <f>_xll.qlSimpleQuoteSetValue(F19,ROUND(W19/10000,6),Trigger)</f>
        <v>0</v>
      </c>
      <c r="Y19" s="159"/>
    </row>
    <row r="20" spans="1:25" ht="11.25" customHeight="1" x14ac:dyDescent="0.2">
      <c r="A20" s="55"/>
      <c r="B20" s="51" t="str">
        <f t="shared" si="0"/>
        <v>13Y</v>
      </c>
      <c r="C20" s="51" t="str">
        <f t="shared" si="1"/>
        <v>6L</v>
      </c>
      <c r="D20" s="51" t="str">
        <f t="shared" si="2"/>
        <v>12L</v>
      </c>
      <c r="E20" s="41" t="str">
        <f t="shared" si="3"/>
        <v>GBP6L12L13Y_LCHQuote</v>
      </c>
      <c r="F20" s="41" t="str">
        <f>_xll.qlSimpleQuote(E20,,RateTickValue,Permanent,Trigger,ObjectOverwrite)</f>
        <v>GBP6L12L13Y_LCHQuote#0003</v>
      </c>
      <c r="G20" s="45" t="str">
        <f>_xll.ohRangeRetrieveError(F20)</f>
        <v/>
      </c>
      <c r="H20" s="107"/>
      <c r="J20" s="158"/>
      <c r="K20" s="245" t="s">
        <v>43</v>
      </c>
      <c r="L20" s="245" t="s">
        <v>57</v>
      </c>
      <c r="M20" s="245" t="s">
        <v>158</v>
      </c>
      <c r="N20" s="179" t="str">
        <f t="shared" si="4"/>
        <v>GBP6L12L13Y</v>
      </c>
      <c r="O20" s="246" t="str">
        <v>GBP6L12L13Y=ICAP</v>
      </c>
      <c r="P20" s="359" t="s">
        <v>162</v>
      </c>
      <c r="Q20" s="359" t="s">
        <v>162</v>
      </c>
      <c r="R20" s="135" t="e">
        <f t="shared" si="6"/>
        <v>#NUM!</v>
      </c>
      <c r="S20" s="135" t="e">
        <f t="shared" si="5"/>
        <v>#NUM!</v>
      </c>
      <c r="T20" s="155"/>
      <c r="U20" s="134" t="e">
        <v>#NUM!</v>
      </c>
      <c r="V20" s="156"/>
      <c r="W20" s="136" t="e">
        <v>#NUM!</v>
      </c>
      <c r="X20" s="181">
        <f>_xll.qlSimpleQuoteSetValue(F20,ROUND(W20/10000,6),Trigger)</f>
        <v>0</v>
      </c>
      <c r="Y20" s="159"/>
    </row>
    <row r="21" spans="1:25" ht="11.25" customHeight="1" x14ac:dyDescent="0.2">
      <c r="A21" s="55"/>
      <c r="B21" s="51" t="str">
        <f t="shared" si="0"/>
        <v>14Y</v>
      </c>
      <c r="C21" s="51" t="str">
        <f t="shared" si="1"/>
        <v>6L</v>
      </c>
      <c r="D21" s="51" t="str">
        <f t="shared" si="2"/>
        <v>12L</v>
      </c>
      <c r="E21" s="41" t="str">
        <f t="shared" si="3"/>
        <v>GBP6L12L14Y_LCHQuote</v>
      </c>
      <c r="F21" s="41" t="str">
        <f>_xll.qlSimpleQuote(E21,,RateTickValue,Permanent,Trigger,ObjectOverwrite)</f>
        <v>GBP6L12L14Y_LCHQuote#0003</v>
      </c>
      <c r="G21" s="45" t="str">
        <f>_xll.ohRangeRetrieveError(F21)</f>
        <v/>
      </c>
      <c r="H21" s="107"/>
      <c r="J21" s="158"/>
      <c r="K21" s="245" t="s">
        <v>42</v>
      </c>
      <c r="L21" s="245" t="s">
        <v>57</v>
      </c>
      <c r="M21" s="245" t="s">
        <v>158</v>
      </c>
      <c r="N21" s="179" t="str">
        <f t="shared" si="4"/>
        <v>GBP6L12L14Y</v>
      </c>
      <c r="O21" s="246" t="str">
        <v>GBP6L12L14Y=ICAP</v>
      </c>
      <c r="P21" s="359" t="s">
        <v>162</v>
      </c>
      <c r="Q21" s="359" t="s">
        <v>162</v>
      </c>
      <c r="R21" s="135" t="e">
        <f t="shared" si="6"/>
        <v>#NUM!</v>
      </c>
      <c r="S21" s="135" t="e">
        <f t="shared" si="5"/>
        <v>#NUM!</v>
      </c>
      <c r="T21" s="155"/>
      <c r="U21" s="134" t="e">
        <v>#NUM!</v>
      </c>
      <c r="V21" s="156"/>
      <c r="W21" s="136" t="e">
        <v>#NUM!</v>
      </c>
      <c r="X21" s="181">
        <f>_xll.qlSimpleQuoteSetValue(F21,ROUND(W21/10000,6),Trigger)</f>
        <v>0</v>
      </c>
      <c r="Y21" s="159"/>
    </row>
    <row r="22" spans="1:25" ht="11.25" customHeight="1" x14ac:dyDescent="0.2">
      <c r="A22" s="55"/>
      <c r="B22" s="51" t="str">
        <f t="shared" si="0"/>
        <v>15Y</v>
      </c>
      <c r="C22" s="51" t="str">
        <f t="shared" si="1"/>
        <v>6L</v>
      </c>
      <c r="D22" s="51" t="str">
        <f t="shared" si="2"/>
        <v>12L</v>
      </c>
      <c r="E22" s="41" t="str">
        <f t="shared" si="3"/>
        <v>GBP6L12L15Y_LCHQuote</v>
      </c>
      <c r="F22" s="41" t="str">
        <f>_xll.qlSimpleQuote(E22,,RateTickValue,Permanent,Trigger,ObjectOverwrite)</f>
        <v>GBP6L12L15Y_LCHQuote#0003</v>
      </c>
      <c r="G22" s="45" t="str">
        <f>_xll.ohRangeRetrieveError(F22)</f>
        <v/>
      </c>
      <c r="H22" s="107"/>
      <c r="J22" s="158"/>
      <c r="K22" s="245" t="s">
        <v>41</v>
      </c>
      <c r="L22" s="245" t="s">
        <v>57</v>
      </c>
      <c r="M22" s="245" t="s">
        <v>158</v>
      </c>
      <c r="N22" s="179" t="str">
        <f t="shared" si="4"/>
        <v>GBP6L12L15Y</v>
      </c>
      <c r="O22" s="246" t="str">
        <v>GBP6L12L15Y=ICAP</v>
      </c>
      <c r="P22" s="359">
        <v>3.125</v>
      </c>
      <c r="Q22" s="359">
        <v>19.125</v>
      </c>
      <c r="R22" s="135">
        <f t="shared" si="6"/>
        <v>11.125</v>
      </c>
      <c r="S22" s="135">
        <f t="shared" si="5"/>
        <v>16</v>
      </c>
      <c r="T22" s="155"/>
      <c r="U22" s="134">
        <v>11.125</v>
      </c>
      <c r="V22" s="156"/>
      <c r="W22" s="136">
        <v>11.125</v>
      </c>
      <c r="X22" s="181">
        <f>_xll.qlSimpleQuoteSetValue(F22,ROUND(W22/10000,6),Trigger)</f>
        <v>0</v>
      </c>
      <c r="Y22" s="159"/>
    </row>
    <row r="23" spans="1:25" ht="11.25" customHeight="1" x14ac:dyDescent="0.2">
      <c r="A23" s="55"/>
      <c r="B23" s="51" t="str">
        <f t="shared" si="0"/>
        <v>16Y</v>
      </c>
      <c r="C23" s="51" t="str">
        <f t="shared" si="1"/>
        <v>6L</v>
      </c>
      <c r="D23" s="51" t="str">
        <f t="shared" si="2"/>
        <v>12L</v>
      </c>
      <c r="E23" s="41" t="str">
        <f t="shared" si="3"/>
        <v>GBP6L12L16Y_LCHQuote</v>
      </c>
      <c r="F23" s="41" t="str">
        <f>_xll.qlSimpleQuote(E23,,RateTickValue,Permanent,Trigger,ObjectOverwrite)</f>
        <v>GBP6L12L16Y_LCHQuote#0003</v>
      </c>
      <c r="G23" s="45" t="str">
        <f>_xll.ohRangeRetrieveError(F23)</f>
        <v/>
      </c>
      <c r="H23" s="107"/>
      <c r="J23" s="158"/>
      <c r="K23" s="245" t="s">
        <v>40</v>
      </c>
      <c r="L23" s="245" t="s">
        <v>57</v>
      </c>
      <c r="M23" s="245" t="s">
        <v>158</v>
      </c>
      <c r="N23" s="179" t="str">
        <f t="shared" si="4"/>
        <v>GBP6L12L16Y</v>
      </c>
      <c r="O23" s="246" t="str">
        <v>GBP6L12L16Y=ICAP</v>
      </c>
      <c r="P23" s="359" t="s">
        <v>162</v>
      </c>
      <c r="Q23" s="359" t="s">
        <v>162</v>
      </c>
      <c r="R23" s="135" t="e">
        <f t="shared" si="6"/>
        <v>#NUM!</v>
      </c>
      <c r="S23" s="135" t="e">
        <f t="shared" si="5"/>
        <v>#NUM!</v>
      </c>
      <c r="T23" s="155"/>
      <c r="U23" s="134" t="e">
        <v>#NUM!</v>
      </c>
      <c r="V23" s="156"/>
      <c r="W23" s="136" t="e">
        <v>#NUM!</v>
      </c>
      <c r="X23" s="181">
        <f>_xll.qlSimpleQuoteSetValue(F23,ROUND(W23/10000,6),Trigger)</f>
        <v>0</v>
      </c>
      <c r="Y23" s="159"/>
    </row>
    <row r="24" spans="1:25" ht="11.25" customHeight="1" x14ac:dyDescent="0.2">
      <c r="A24" s="55"/>
      <c r="B24" s="51" t="str">
        <f t="shared" si="0"/>
        <v>17Y</v>
      </c>
      <c r="C24" s="51" t="str">
        <f t="shared" si="1"/>
        <v>6L</v>
      </c>
      <c r="D24" s="51" t="str">
        <f t="shared" si="2"/>
        <v>12L</v>
      </c>
      <c r="E24" s="41" t="str">
        <f t="shared" si="3"/>
        <v>GBP6L12L17Y_LCHQuote</v>
      </c>
      <c r="F24" s="41" t="str">
        <f>_xll.qlSimpleQuote(E24,,RateTickValue,Permanent,Trigger,ObjectOverwrite)</f>
        <v>GBP6L12L17Y_LCHQuote#0003</v>
      </c>
      <c r="G24" s="45" t="str">
        <f>_xll.ohRangeRetrieveError(F24)</f>
        <v/>
      </c>
      <c r="H24" s="107"/>
      <c r="J24" s="158"/>
      <c r="K24" s="245" t="s">
        <v>39</v>
      </c>
      <c r="L24" s="245" t="s">
        <v>57</v>
      </c>
      <c r="M24" s="245" t="s">
        <v>158</v>
      </c>
      <c r="N24" s="179" t="str">
        <f t="shared" si="4"/>
        <v>GBP6L12L17Y</v>
      </c>
      <c r="O24" s="246" t="str">
        <v>GBP6L12L17Y=ICAP</v>
      </c>
      <c r="P24" s="359" t="s">
        <v>162</v>
      </c>
      <c r="Q24" s="359" t="s">
        <v>162</v>
      </c>
      <c r="R24" s="135" t="e">
        <f t="shared" si="6"/>
        <v>#NUM!</v>
      </c>
      <c r="S24" s="135" t="e">
        <f t="shared" si="5"/>
        <v>#NUM!</v>
      </c>
      <c r="T24" s="155"/>
      <c r="U24" s="134" t="e">
        <v>#NUM!</v>
      </c>
      <c r="V24" s="156"/>
      <c r="W24" s="136" t="e">
        <v>#NUM!</v>
      </c>
      <c r="X24" s="181">
        <f>_xll.qlSimpleQuoteSetValue(F24,ROUND(W24/10000,6),Trigger)</f>
        <v>0</v>
      </c>
      <c r="Y24" s="159"/>
    </row>
    <row r="25" spans="1:25" ht="11.25" customHeight="1" x14ac:dyDescent="0.2">
      <c r="A25" s="55"/>
      <c r="B25" s="51" t="str">
        <f t="shared" si="0"/>
        <v>18Y</v>
      </c>
      <c r="C25" s="51" t="str">
        <f t="shared" si="1"/>
        <v>6L</v>
      </c>
      <c r="D25" s="51" t="str">
        <f t="shared" si="2"/>
        <v>12L</v>
      </c>
      <c r="E25" s="41" t="str">
        <f t="shared" si="3"/>
        <v>GBP6L12L18Y_LCHQuote</v>
      </c>
      <c r="F25" s="41" t="str">
        <f>_xll.qlSimpleQuote(E25,,RateTickValue,Permanent,Trigger,ObjectOverwrite)</f>
        <v>GBP6L12L18Y_LCHQuote#0003</v>
      </c>
      <c r="G25" s="45" t="str">
        <f>_xll.ohRangeRetrieveError(F25)</f>
        <v/>
      </c>
      <c r="H25" s="107"/>
      <c r="J25" s="158"/>
      <c r="K25" s="245" t="s">
        <v>38</v>
      </c>
      <c r="L25" s="245" t="s">
        <v>57</v>
      </c>
      <c r="M25" s="245" t="s">
        <v>158</v>
      </c>
      <c r="N25" s="179" t="str">
        <f t="shared" si="4"/>
        <v>GBP6L12L18Y</v>
      </c>
      <c r="O25" s="246" t="str">
        <v>GBP6L12L18Y=ICAP</v>
      </c>
      <c r="P25" s="359" t="s">
        <v>162</v>
      </c>
      <c r="Q25" s="359" t="s">
        <v>162</v>
      </c>
      <c r="R25" s="135" t="e">
        <f t="shared" si="6"/>
        <v>#NUM!</v>
      </c>
      <c r="S25" s="135" t="e">
        <f t="shared" si="5"/>
        <v>#NUM!</v>
      </c>
      <c r="T25" s="155"/>
      <c r="U25" s="134" t="e">
        <v>#NUM!</v>
      </c>
      <c r="V25" s="156"/>
      <c r="W25" s="136" t="e">
        <v>#NUM!</v>
      </c>
      <c r="X25" s="181">
        <f>_xll.qlSimpleQuoteSetValue(F25,ROUND(W25/10000,6),Trigger)</f>
        <v>0</v>
      </c>
      <c r="Y25" s="159"/>
    </row>
    <row r="26" spans="1:25" ht="11.25" customHeight="1" x14ac:dyDescent="0.2">
      <c r="A26" s="55"/>
      <c r="B26" s="51" t="str">
        <f t="shared" si="0"/>
        <v>19Y</v>
      </c>
      <c r="C26" s="51" t="str">
        <f t="shared" si="1"/>
        <v>6L</v>
      </c>
      <c r="D26" s="51" t="str">
        <f t="shared" si="2"/>
        <v>12L</v>
      </c>
      <c r="E26" s="41" t="str">
        <f t="shared" si="3"/>
        <v>GBP6L12L19Y_LCHQuote</v>
      </c>
      <c r="F26" s="41" t="str">
        <f>_xll.qlSimpleQuote(E26,,RateTickValue,Permanent,Trigger,ObjectOverwrite)</f>
        <v>GBP6L12L19Y_LCHQuote#0003</v>
      </c>
      <c r="G26" s="45" t="str">
        <f>_xll.ohRangeRetrieveError(F26)</f>
        <v/>
      </c>
      <c r="H26" s="107"/>
      <c r="J26" s="158"/>
      <c r="K26" s="245" t="s">
        <v>37</v>
      </c>
      <c r="L26" s="245" t="s">
        <v>57</v>
      </c>
      <c r="M26" s="245" t="s">
        <v>158</v>
      </c>
      <c r="N26" s="179" t="str">
        <f t="shared" si="4"/>
        <v>GBP6L12L19Y</v>
      </c>
      <c r="O26" s="246" t="str">
        <v>GBP6L12L19Y=ICAP</v>
      </c>
      <c r="P26" s="359" t="s">
        <v>162</v>
      </c>
      <c r="Q26" s="359" t="s">
        <v>162</v>
      </c>
      <c r="R26" s="135" t="e">
        <f t="shared" si="6"/>
        <v>#NUM!</v>
      </c>
      <c r="S26" s="135" t="e">
        <f t="shared" si="5"/>
        <v>#NUM!</v>
      </c>
      <c r="T26" s="155"/>
      <c r="U26" s="134" t="e">
        <v>#NUM!</v>
      </c>
      <c r="V26" s="156"/>
      <c r="W26" s="136" t="e">
        <v>#NUM!</v>
      </c>
      <c r="X26" s="181">
        <f>_xll.qlSimpleQuoteSetValue(F26,ROUND(W26/10000,6),Trigger)</f>
        <v>0</v>
      </c>
      <c r="Y26" s="159"/>
    </row>
    <row r="27" spans="1:25" ht="11.25" customHeight="1" x14ac:dyDescent="0.2">
      <c r="A27" s="55"/>
      <c r="B27" s="51" t="str">
        <f t="shared" si="0"/>
        <v>20Y</v>
      </c>
      <c r="C27" s="51" t="str">
        <f t="shared" si="1"/>
        <v>6L</v>
      </c>
      <c r="D27" s="51" t="str">
        <f t="shared" si="2"/>
        <v>12L</v>
      </c>
      <c r="E27" s="41" t="str">
        <f t="shared" si="3"/>
        <v>GBP6L12L20Y_LCHQuote</v>
      </c>
      <c r="F27" s="41" t="str">
        <f>_xll.qlSimpleQuote(E27,,RateTickValue,Permanent,Trigger,ObjectOverwrite)</f>
        <v>GBP6L12L20Y_LCHQuote#0003</v>
      </c>
      <c r="G27" s="45" t="str">
        <f>_xll.ohRangeRetrieveError(F27)</f>
        <v/>
      </c>
      <c r="H27" s="107"/>
      <c r="J27" s="158"/>
      <c r="K27" s="245" t="s">
        <v>36</v>
      </c>
      <c r="L27" s="245" t="s">
        <v>57</v>
      </c>
      <c r="M27" s="245" t="s">
        <v>158</v>
      </c>
      <c r="N27" s="179" t="str">
        <f t="shared" si="4"/>
        <v>GBP6L12L20Y</v>
      </c>
      <c r="O27" s="246" t="str">
        <v>GBP6L12L20Y=ICAP</v>
      </c>
      <c r="P27" s="359">
        <v>2.25</v>
      </c>
      <c r="Q27" s="359">
        <v>18.25</v>
      </c>
      <c r="R27" s="135">
        <f t="shared" si="6"/>
        <v>10.25</v>
      </c>
      <c r="S27" s="135">
        <f t="shared" si="5"/>
        <v>16</v>
      </c>
      <c r="T27" s="155"/>
      <c r="U27" s="134">
        <v>10.25</v>
      </c>
      <c r="V27" s="156"/>
      <c r="W27" s="136">
        <v>10.25</v>
      </c>
      <c r="X27" s="181">
        <f>_xll.qlSimpleQuoteSetValue(F27,ROUND(W27/10000,6),Trigger)</f>
        <v>0</v>
      </c>
      <c r="Y27" s="159"/>
    </row>
    <row r="28" spans="1:25" ht="11.25" customHeight="1" x14ac:dyDescent="0.2">
      <c r="A28" s="55"/>
      <c r="B28" s="51" t="str">
        <f t="shared" si="0"/>
        <v>21Y</v>
      </c>
      <c r="C28" s="51" t="str">
        <f t="shared" si="1"/>
        <v>6L</v>
      </c>
      <c r="D28" s="51" t="str">
        <f t="shared" si="2"/>
        <v>12L</v>
      </c>
      <c r="E28" s="41" t="str">
        <f t="shared" si="3"/>
        <v>GBP6L12L21Y_LCHQuote</v>
      </c>
      <c r="F28" s="41" t="str">
        <f>_xll.qlSimpleQuote(E28,,RateTickValue,Permanent,Trigger,ObjectOverwrite)</f>
        <v>GBP6L12L21Y_LCHQuote#0003</v>
      </c>
      <c r="G28" s="45" t="str">
        <f>_xll.ohRangeRetrieveError(F28)</f>
        <v/>
      </c>
      <c r="H28" s="107"/>
      <c r="J28" s="158"/>
      <c r="K28" s="245" t="s">
        <v>35</v>
      </c>
      <c r="L28" s="245" t="s">
        <v>57</v>
      </c>
      <c r="M28" s="245" t="s">
        <v>158</v>
      </c>
      <c r="N28" s="179" t="str">
        <f t="shared" si="4"/>
        <v>GBP6L12L21Y</v>
      </c>
      <c r="O28" s="246" t="str">
        <v>GBP6L12L21Y=ICAP</v>
      </c>
      <c r="P28" s="359" t="s">
        <v>162</v>
      </c>
      <c r="Q28" s="359" t="s">
        <v>162</v>
      </c>
      <c r="R28" s="135" t="e">
        <f t="shared" si="6"/>
        <v>#NUM!</v>
      </c>
      <c r="S28" s="135" t="e">
        <f t="shared" si="5"/>
        <v>#NUM!</v>
      </c>
      <c r="T28" s="155"/>
      <c r="U28" s="134" t="e">
        <v>#NUM!</v>
      </c>
      <c r="V28" s="156"/>
      <c r="W28" s="136" t="e">
        <v>#NUM!</v>
      </c>
      <c r="X28" s="181">
        <f>_xll.qlSimpleQuoteSetValue(F28,ROUND(W28/10000,6),Trigger)</f>
        <v>0</v>
      </c>
      <c r="Y28" s="159"/>
    </row>
    <row r="29" spans="1:25" ht="11.25" customHeight="1" x14ac:dyDescent="0.2">
      <c r="A29" s="55"/>
      <c r="B29" s="51" t="str">
        <f t="shared" si="0"/>
        <v>22Y</v>
      </c>
      <c r="C29" s="51" t="str">
        <f t="shared" si="1"/>
        <v>6L</v>
      </c>
      <c r="D29" s="51" t="str">
        <f t="shared" si="2"/>
        <v>12L</v>
      </c>
      <c r="E29" s="41" t="str">
        <f t="shared" si="3"/>
        <v>GBP6L12L22Y_LCHQuote</v>
      </c>
      <c r="F29" s="41" t="str">
        <f>_xll.qlSimpleQuote(E29,,RateTickValue,Permanent,Trigger,ObjectOverwrite)</f>
        <v>GBP6L12L22Y_LCHQuote#0003</v>
      </c>
      <c r="G29" s="45" t="str">
        <f>_xll.ohRangeRetrieveError(F29)</f>
        <v/>
      </c>
      <c r="H29" s="107"/>
      <c r="J29" s="158"/>
      <c r="K29" s="245" t="s">
        <v>34</v>
      </c>
      <c r="L29" s="245" t="s">
        <v>57</v>
      </c>
      <c r="M29" s="245" t="s">
        <v>158</v>
      </c>
      <c r="N29" s="179" t="str">
        <f t="shared" si="4"/>
        <v>GBP6L12L22Y</v>
      </c>
      <c r="O29" s="246" t="str">
        <v>GBP6L12L22Y=ICAP</v>
      </c>
      <c r="P29" s="359" t="s">
        <v>162</v>
      </c>
      <c r="Q29" s="359" t="s">
        <v>162</v>
      </c>
      <c r="R29" s="135" t="e">
        <f t="shared" si="6"/>
        <v>#NUM!</v>
      </c>
      <c r="S29" s="135" t="e">
        <f t="shared" si="5"/>
        <v>#NUM!</v>
      </c>
      <c r="T29" s="155"/>
      <c r="U29" s="134" t="e">
        <v>#NUM!</v>
      </c>
      <c r="V29" s="156"/>
      <c r="W29" s="136" t="e">
        <v>#NUM!</v>
      </c>
      <c r="X29" s="181">
        <f>_xll.qlSimpleQuoteSetValue(F29,ROUND(W29/10000,6),Trigger)</f>
        <v>0</v>
      </c>
      <c r="Y29" s="159"/>
    </row>
    <row r="30" spans="1:25" ht="11.25" customHeight="1" x14ac:dyDescent="0.2">
      <c r="A30" s="55"/>
      <c r="B30" s="51" t="str">
        <f t="shared" si="0"/>
        <v>23Y</v>
      </c>
      <c r="C30" s="51" t="str">
        <f t="shared" si="1"/>
        <v>6L</v>
      </c>
      <c r="D30" s="51" t="str">
        <f t="shared" si="2"/>
        <v>12L</v>
      </c>
      <c r="E30" s="41" t="str">
        <f t="shared" si="3"/>
        <v>GBP6L12L23Y_LCHQuote</v>
      </c>
      <c r="F30" s="41" t="str">
        <f>_xll.qlSimpleQuote(E30,,RateTickValue,Permanent,Trigger,ObjectOverwrite)</f>
        <v>GBP6L12L23Y_LCHQuote#0003</v>
      </c>
      <c r="G30" s="45" t="str">
        <f>_xll.ohRangeRetrieveError(F30)</f>
        <v/>
      </c>
      <c r="H30" s="107"/>
      <c r="J30" s="158"/>
      <c r="K30" s="245" t="s">
        <v>33</v>
      </c>
      <c r="L30" s="245" t="s">
        <v>57</v>
      </c>
      <c r="M30" s="245" t="s">
        <v>158</v>
      </c>
      <c r="N30" s="179" t="str">
        <f t="shared" si="4"/>
        <v>GBP6L12L23Y</v>
      </c>
      <c r="O30" s="246" t="str">
        <v>GBP6L12L23Y=ICAP</v>
      </c>
      <c r="P30" s="359" t="s">
        <v>162</v>
      </c>
      <c r="Q30" s="359" t="s">
        <v>162</v>
      </c>
      <c r="R30" s="135" t="e">
        <f t="shared" si="6"/>
        <v>#NUM!</v>
      </c>
      <c r="S30" s="135" t="e">
        <f t="shared" si="5"/>
        <v>#NUM!</v>
      </c>
      <c r="T30" s="155"/>
      <c r="U30" s="134" t="e">
        <v>#NUM!</v>
      </c>
      <c r="V30" s="156"/>
      <c r="W30" s="136" t="e">
        <v>#NUM!</v>
      </c>
      <c r="X30" s="181">
        <f>_xll.qlSimpleQuoteSetValue(F30,ROUND(W30/10000,6),Trigger)</f>
        <v>0</v>
      </c>
      <c r="Y30" s="159"/>
    </row>
    <row r="31" spans="1:25" ht="11.25" customHeight="1" x14ac:dyDescent="0.2">
      <c r="A31" s="55"/>
      <c r="B31" s="51" t="str">
        <f t="shared" si="0"/>
        <v>24Y</v>
      </c>
      <c r="C31" s="51" t="str">
        <f t="shared" si="1"/>
        <v>6L</v>
      </c>
      <c r="D31" s="51" t="str">
        <f t="shared" si="2"/>
        <v>12L</v>
      </c>
      <c r="E31" s="41" t="str">
        <f t="shared" si="3"/>
        <v>GBP6L12L24Y_LCHQuote</v>
      </c>
      <c r="F31" s="41" t="str">
        <f>_xll.qlSimpleQuote(E31,,RateTickValue,Permanent,Trigger,ObjectOverwrite)</f>
        <v>GBP6L12L24Y_LCHQuote#0003</v>
      </c>
      <c r="G31" s="45" t="str">
        <f>_xll.ohRangeRetrieveError(F31)</f>
        <v/>
      </c>
      <c r="H31" s="107"/>
      <c r="J31" s="158"/>
      <c r="K31" s="245" t="s">
        <v>32</v>
      </c>
      <c r="L31" s="245" t="s">
        <v>57</v>
      </c>
      <c r="M31" s="245" t="s">
        <v>158</v>
      </c>
      <c r="N31" s="179" t="str">
        <f t="shared" si="4"/>
        <v>GBP6L12L24Y</v>
      </c>
      <c r="O31" s="246" t="str">
        <v>GBP6L12L24Y=ICAP</v>
      </c>
      <c r="P31" s="359" t="s">
        <v>162</v>
      </c>
      <c r="Q31" s="359" t="s">
        <v>162</v>
      </c>
      <c r="R31" s="135" t="e">
        <f t="shared" si="6"/>
        <v>#NUM!</v>
      </c>
      <c r="S31" s="135" t="e">
        <f t="shared" si="5"/>
        <v>#NUM!</v>
      </c>
      <c r="T31" s="155"/>
      <c r="U31" s="134" t="e">
        <v>#NUM!</v>
      </c>
      <c r="V31" s="156"/>
      <c r="W31" s="136" t="e">
        <v>#NUM!</v>
      </c>
      <c r="X31" s="181">
        <f>_xll.qlSimpleQuoteSetValue(F31,ROUND(W31/10000,6),Trigger)</f>
        <v>0</v>
      </c>
      <c r="Y31" s="159"/>
    </row>
    <row r="32" spans="1:25" ht="11.25" customHeight="1" x14ac:dyDescent="0.2">
      <c r="A32" s="55"/>
      <c r="B32" s="51" t="str">
        <f t="shared" si="0"/>
        <v>25Y</v>
      </c>
      <c r="C32" s="51" t="str">
        <f t="shared" si="1"/>
        <v>6L</v>
      </c>
      <c r="D32" s="51" t="str">
        <f t="shared" si="2"/>
        <v>12L</v>
      </c>
      <c r="E32" s="41" t="str">
        <f t="shared" si="3"/>
        <v>GBP6L12L25Y_LCHQuote</v>
      </c>
      <c r="F32" s="41" t="str">
        <f>_xll.qlSimpleQuote(E32,,RateTickValue,Permanent,Trigger,ObjectOverwrite)</f>
        <v>GBP6L12L25Y_LCHQuote#0003</v>
      </c>
      <c r="G32" s="45" t="str">
        <f>_xll.ohRangeRetrieveError(F32)</f>
        <v/>
      </c>
      <c r="H32" s="107"/>
      <c r="J32" s="158"/>
      <c r="K32" s="245" t="s">
        <v>31</v>
      </c>
      <c r="L32" s="245" t="s">
        <v>57</v>
      </c>
      <c r="M32" s="245" t="s">
        <v>158</v>
      </c>
      <c r="N32" s="179" t="str">
        <f t="shared" si="4"/>
        <v>GBP6L12L25Y</v>
      </c>
      <c r="O32" s="246" t="str">
        <v>GBP6L12L25Y=ICAP</v>
      </c>
      <c r="P32" s="359">
        <v>0.625</v>
      </c>
      <c r="Q32" s="359">
        <v>16.625</v>
      </c>
      <c r="R32" s="135">
        <f t="shared" si="6"/>
        <v>8.625</v>
      </c>
      <c r="S32" s="135">
        <f t="shared" si="5"/>
        <v>16</v>
      </c>
      <c r="T32" s="155"/>
      <c r="U32" s="134">
        <v>8.625</v>
      </c>
      <c r="V32" s="156"/>
      <c r="W32" s="136">
        <v>8.625</v>
      </c>
      <c r="X32" s="181">
        <f>_xll.qlSimpleQuoteSetValue(F32,ROUND(W32/10000,6),Trigger)</f>
        <v>0</v>
      </c>
      <c r="Y32" s="159"/>
    </row>
    <row r="33" spans="1:25" ht="11.25" customHeight="1" x14ac:dyDescent="0.2">
      <c r="A33" s="55"/>
      <c r="B33" s="51" t="str">
        <f t="shared" si="0"/>
        <v>26Y</v>
      </c>
      <c r="C33" s="51" t="str">
        <f t="shared" si="1"/>
        <v>6L</v>
      </c>
      <c r="D33" s="51" t="str">
        <f t="shared" si="2"/>
        <v>12L</v>
      </c>
      <c r="E33" s="41" t="str">
        <f t="shared" si="3"/>
        <v>GBP6L12L26Y_LCHQuote</v>
      </c>
      <c r="F33" s="41" t="str">
        <f>_xll.qlSimpleQuote(E33,,RateTickValue,Permanent,Trigger,ObjectOverwrite)</f>
        <v>GBP6L12L26Y_LCHQuote#0003</v>
      </c>
      <c r="G33" s="45" t="str">
        <f>_xll.ohRangeRetrieveError(F33)</f>
        <v/>
      </c>
      <c r="H33" s="107"/>
      <c r="J33" s="158"/>
      <c r="K33" s="245" t="s">
        <v>30</v>
      </c>
      <c r="L33" s="245" t="s">
        <v>57</v>
      </c>
      <c r="M33" s="245" t="s">
        <v>158</v>
      </c>
      <c r="N33" s="179" t="str">
        <f t="shared" si="4"/>
        <v>GBP6L12L26Y</v>
      </c>
      <c r="O33" s="246" t="str">
        <v>GBP6L12L26Y=ICAP</v>
      </c>
      <c r="P33" s="359" t="s">
        <v>162</v>
      </c>
      <c r="Q33" s="359" t="s">
        <v>162</v>
      </c>
      <c r="R33" s="135" t="e">
        <f t="shared" si="6"/>
        <v>#NUM!</v>
      </c>
      <c r="S33" s="135" t="e">
        <f t="shared" si="5"/>
        <v>#NUM!</v>
      </c>
      <c r="T33" s="155"/>
      <c r="U33" s="134" t="e">
        <v>#NUM!</v>
      </c>
      <c r="V33" s="156"/>
      <c r="W33" s="136" t="e">
        <v>#NUM!</v>
      </c>
      <c r="X33" s="181">
        <f>_xll.qlSimpleQuoteSetValue(F33,ROUND(W33/10000,6),Trigger)</f>
        <v>0</v>
      </c>
      <c r="Y33" s="159"/>
    </row>
    <row r="34" spans="1:25" ht="11.25" customHeight="1" x14ac:dyDescent="0.2">
      <c r="A34" s="55"/>
      <c r="B34" s="51" t="str">
        <f t="shared" si="0"/>
        <v>27Y</v>
      </c>
      <c r="C34" s="51" t="str">
        <f t="shared" si="1"/>
        <v>6L</v>
      </c>
      <c r="D34" s="51" t="str">
        <f t="shared" si="2"/>
        <v>12L</v>
      </c>
      <c r="E34" s="41" t="str">
        <f t="shared" si="3"/>
        <v>GBP6L12L27Y_LCHQuote</v>
      </c>
      <c r="F34" s="41" t="str">
        <f>_xll.qlSimpleQuote(E34,,RateTickValue,Permanent,Trigger,ObjectOverwrite)</f>
        <v>GBP6L12L27Y_LCHQuote#0003</v>
      </c>
      <c r="G34" s="45" t="str">
        <f>_xll.ohRangeRetrieveError(F34)</f>
        <v/>
      </c>
      <c r="H34" s="107"/>
      <c r="J34" s="158"/>
      <c r="K34" s="245" t="s">
        <v>29</v>
      </c>
      <c r="L34" s="245" t="s">
        <v>57</v>
      </c>
      <c r="M34" s="245" t="s">
        <v>158</v>
      </c>
      <c r="N34" s="179" t="str">
        <f t="shared" si="4"/>
        <v>GBP6L12L27Y</v>
      </c>
      <c r="O34" s="246" t="str">
        <v>GBP6L12L27Y=ICAP</v>
      </c>
      <c r="P34" s="359" t="s">
        <v>162</v>
      </c>
      <c r="Q34" s="359" t="s">
        <v>162</v>
      </c>
      <c r="R34" s="135" t="e">
        <f t="shared" si="6"/>
        <v>#NUM!</v>
      </c>
      <c r="S34" s="135" t="e">
        <f t="shared" si="5"/>
        <v>#NUM!</v>
      </c>
      <c r="T34" s="155"/>
      <c r="U34" s="134" t="e">
        <v>#NUM!</v>
      </c>
      <c r="V34" s="156"/>
      <c r="W34" s="136" t="e">
        <v>#NUM!</v>
      </c>
      <c r="X34" s="181">
        <f>_xll.qlSimpleQuoteSetValue(F34,ROUND(W34/10000,6),Trigger)</f>
        <v>0</v>
      </c>
      <c r="Y34" s="159"/>
    </row>
    <row r="35" spans="1:25" ht="11.25" customHeight="1" x14ac:dyDescent="0.2">
      <c r="A35" s="55"/>
      <c r="B35" s="51" t="str">
        <f t="shared" si="0"/>
        <v>28Y</v>
      </c>
      <c r="C35" s="51" t="str">
        <f t="shared" si="1"/>
        <v>6L</v>
      </c>
      <c r="D35" s="51" t="str">
        <f t="shared" si="2"/>
        <v>12L</v>
      </c>
      <c r="E35" s="41" t="str">
        <f t="shared" si="3"/>
        <v>GBP6L12L28Y_LCHQuote</v>
      </c>
      <c r="F35" s="41" t="str">
        <f>_xll.qlSimpleQuote(E35,,RateTickValue,Permanent,Trigger,ObjectOverwrite)</f>
        <v>GBP6L12L28Y_LCHQuote#0003</v>
      </c>
      <c r="G35" s="45" t="str">
        <f>_xll.ohRangeRetrieveError(F35)</f>
        <v/>
      </c>
      <c r="H35" s="107"/>
      <c r="J35" s="158"/>
      <c r="K35" s="245" t="s">
        <v>28</v>
      </c>
      <c r="L35" s="245" t="s">
        <v>57</v>
      </c>
      <c r="M35" s="245" t="s">
        <v>158</v>
      </c>
      <c r="N35" s="179" t="str">
        <f t="shared" si="4"/>
        <v>GBP6L12L28Y</v>
      </c>
      <c r="O35" s="246" t="str">
        <v>GBP6L12L28Y=ICAP</v>
      </c>
      <c r="P35" s="359" t="s">
        <v>162</v>
      </c>
      <c r="Q35" s="359" t="s">
        <v>162</v>
      </c>
      <c r="R35" s="135" t="e">
        <f t="shared" si="6"/>
        <v>#NUM!</v>
      </c>
      <c r="S35" s="135" t="e">
        <f t="shared" si="5"/>
        <v>#NUM!</v>
      </c>
      <c r="T35" s="155"/>
      <c r="U35" s="134" t="e">
        <v>#NUM!</v>
      </c>
      <c r="V35" s="156"/>
      <c r="W35" s="136" t="e">
        <v>#NUM!</v>
      </c>
      <c r="X35" s="181">
        <f>_xll.qlSimpleQuoteSetValue(F35,ROUND(W35/10000,6),Trigger)</f>
        <v>0</v>
      </c>
      <c r="Y35" s="159"/>
    </row>
    <row r="36" spans="1:25" ht="11.25" customHeight="1" x14ac:dyDescent="0.2">
      <c r="A36" s="55"/>
      <c r="B36" s="51" t="str">
        <f t="shared" si="0"/>
        <v>29Y</v>
      </c>
      <c r="C36" s="51" t="str">
        <f t="shared" si="1"/>
        <v>6L</v>
      </c>
      <c r="D36" s="51" t="str">
        <f t="shared" si="2"/>
        <v>12L</v>
      </c>
      <c r="E36" s="41" t="str">
        <f t="shared" si="3"/>
        <v>GBP6L12L29Y_LCHQuote</v>
      </c>
      <c r="F36" s="41" t="str">
        <f>_xll.qlSimpleQuote(E36,,RateTickValue,Permanent,Trigger,ObjectOverwrite)</f>
        <v>GBP6L12L29Y_LCHQuote#0003</v>
      </c>
      <c r="G36" s="45" t="str">
        <f>_xll.ohRangeRetrieveError(F36)</f>
        <v/>
      </c>
      <c r="H36" s="107"/>
      <c r="J36" s="158"/>
      <c r="K36" s="245" t="s">
        <v>27</v>
      </c>
      <c r="L36" s="245" t="s">
        <v>57</v>
      </c>
      <c r="M36" s="245" t="s">
        <v>158</v>
      </c>
      <c r="N36" s="179" t="str">
        <f t="shared" si="4"/>
        <v>GBP6L12L29Y</v>
      </c>
      <c r="O36" s="246" t="str">
        <v>GBP6L12L29Y=ICAP</v>
      </c>
      <c r="P36" s="359" t="s">
        <v>162</v>
      </c>
      <c r="Q36" s="359" t="s">
        <v>162</v>
      </c>
      <c r="R36" s="135" t="e">
        <f t="shared" si="6"/>
        <v>#NUM!</v>
      </c>
      <c r="S36" s="135" t="e">
        <f t="shared" si="5"/>
        <v>#NUM!</v>
      </c>
      <c r="T36" s="155"/>
      <c r="U36" s="134" t="e">
        <v>#NUM!</v>
      </c>
      <c r="V36" s="156"/>
      <c r="W36" s="136" t="e">
        <v>#NUM!</v>
      </c>
      <c r="X36" s="181">
        <f>_xll.qlSimpleQuoteSetValue(F36,ROUND(W36/10000,6),Trigger)</f>
        <v>0</v>
      </c>
      <c r="Y36" s="159"/>
    </row>
    <row r="37" spans="1:25" ht="11.25" customHeight="1" x14ac:dyDescent="0.2">
      <c r="A37" s="55"/>
      <c r="B37" s="51" t="str">
        <f t="shared" si="0"/>
        <v>30Y</v>
      </c>
      <c r="C37" s="51" t="str">
        <f t="shared" si="1"/>
        <v>6L</v>
      </c>
      <c r="D37" s="51" t="str">
        <f t="shared" si="2"/>
        <v>12L</v>
      </c>
      <c r="E37" s="41" t="str">
        <f t="shared" si="3"/>
        <v>GBP6L12L30Y_LCHQuote</v>
      </c>
      <c r="F37" s="41" t="str">
        <f>_xll.qlSimpleQuote(E37,,RateTickValue,Permanent,Trigger,ObjectOverwrite)</f>
        <v>GBP6L12L30Y_LCHQuote#0003</v>
      </c>
      <c r="G37" s="45" t="str">
        <f>_xll.ohRangeRetrieveError(F37)</f>
        <v/>
      </c>
      <c r="H37" s="107"/>
      <c r="J37" s="158"/>
      <c r="K37" s="245" t="s">
        <v>26</v>
      </c>
      <c r="L37" s="245" t="s">
        <v>57</v>
      </c>
      <c r="M37" s="245" t="s">
        <v>158</v>
      </c>
      <c r="N37" s="179" t="str">
        <f t="shared" si="4"/>
        <v>GBP6L12L30Y</v>
      </c>
      <c r="O37" s="246" t="str">
        <v>GBP6L12L30Y=ICAP</v>
      </c>
      <c r="P37" s="359">
        <v>-0.125</v>
      </c>
      <c r="Q37" s="359">
        <v>15.875</v>
      </c>
      <c r="R37" s="135">
        <f t="shared" si="6"/>
        <v>7.875</v>
      </c>
      <c r="S37" s="135">
        <f t="shared" si="5"/>
        <v>16</v>
      </c>
      <c r="T37" s="155"/>
      <c r="U37" s="134">
        <v>7.875</v>
      </c>
      <c r="V37" s="156"/>
      <c r="W37" s="136">
        <v>7.875</v>
      </c>
      <c r="X37" s="181">
        <f>_xll.qlSimpleQuoteSetValue(F37,ROUND(W37/10000,6),Trigger)</f>
        <v>0</v>
      </c>
      <c r="Y37" s="159"/>
    </row>
    <row r="38" spans="1:25" ht="11.25" customHeight="1" x14ac:dyDescent="0.2">
      <c r="A38" s="55"/>
      <c r="B38" s="51" t="str">
        <f t="shared" si="0"/>
        <v>35Y</v>
      </c>
      <c r="C38" s="51" t="str">
        <f t="shared" si="1"/>
        <v>6L</v>
      </c>
      <c r="D38" s="51" t="str">
        <f t="shared" si="2"/>
        <v>12L</v>
      </c>
      <c r="E38" s="41" t="str">
        <f t="shared" si="3"/>
        <v>GBP6L12L35Y_LCHQuote</v>
      </c>
      <c r="F38" s="41" t="str">
        <f>_xll.qlSimpleQuote(E38,,RateTickValue,Permanent,Trigger,ObjectOverwrite)</f>
        <v>GBP6L12L35Y_LCHQuote#0003</v>
      </c>
      <c r="G38" s="45" t="str">
        <f>_xll.ohRangeRetrieveError(F38)</f>
        <v/>
      </c>
      <c r="H38" s="107"/>
      <c r="J38" s="158"/>
      <c r="K38" s="245" t="s">
        <v>25</v>
      </c>
      <c r="L38" s="245" t="s">
        <v>57</v>
      </c>
      <c r="M38" s="245" t="s">
        <v>158</v>
      </c>
      <c r="N38" s="179" t="str">
        <f t="shared" si="4"/>
        <v>GBP6L12L35Y</v>
      </c>
      <c r="O38" s="246" t="str">
        <v>GBP6L12L35Y=ICAP</v>
      </c>
      <c r="P38" s="359" t="s">
        <v>162</v>
      </c>
      <c r="Q38" s="359" t="s">
        <v>162</v>
      </c>
      <c r="R38" s="135" t="e">
        <f t="shared" si="6"/>
        <v>#NUM!</v>
      </c>
      <c r="S38" s="135" t="e">
        <f t="shared" si="5"/>
        <v>#NUM!</v>
      </c>
      <c r="T38" s="155"/>
      <c r="U38" s="134" t="e">
        <v>#NUM!</v>
      </c>
      <c r="V38" s="156"/>
      <c r="W38" s="136" t="e">
        <v>#NUM!</v>
      </c>
      <c r="X38" s="181">
        <f>_xll.qlSimpleQuoteSetValue(F38,ROUND(W38/10000,6),Trigger)</f>
        <v>0</v>
      </c>
      <c r="Y38" s="159"/>
    </row>
    <row r="39" spans="1:25" ht="11.25" customHeight="1" x14ac:dyDescent="0.2">
      <c r="A39" s="55"/>
      <c r="B39" s="51" t="str">
        <f t="shared" si="0"/>
        <v>40Y</v>
      </c>
      <c r="C39" s="51" t="str">
        <f t="shared" si="1"/>
        <v>6L</v>
      </c>
      <c r="D39" s="51" t="str">
        <f t="shared" si="2"/>
        <v>12L</v>
      </c>
      <c r="E39" s="41" t="str">
        <f t="shared" si="3"/>
        <v>GBP6L12L40Y_LCHQuote</v>
      </c>
      <c r="F39" s="41" t="str">
        <f>_xll.qlSimpleQuote(E39,,RateTickValue,Permanent,Trigger,ObjectOverwrite)</f>
        <v>GBP6L12L40Y_LCHQuote#0003</v>
      </c>
      <c r="G39" s="45" t="str">
        <f>_xll.ohRangeRetrieveError(F39)</f>
        <v/>
      </c>
      <c r="H39" s="107"/>
      <c r="J39" s="158"/>
      <c r="K39" s="245" t="s">
        <v>24</v>
      </c>
      <c r="L39" s="245" t="s">
        <v>57</v>
      </c>
      <c r="M39" s="245" t="s">
        <v>158</v>
      </c>
      <c r="N39" s="179" t="str">
        <f t="shared" si="4"/>
        <v>GBP6L12L40Y</v>
      </c>
      <c r="O39" s="246" t="str">
        <v>GBP6L12L40Y=ICAP</v>
      </c>
      <c r="P39" s="359">
        <v>-3.125</v>
      </c>
      <c r="Q39" s="359">
        <v>16.875</v>
      </c>
      <c r="R39" s="135">
        <f t="shared" si="6"/>
        <v>6.875</v>
      </c>
      <c r="S39" s="135">
        <f t="shared" si="5"/>
        <v>20</v>
      </c>
      <c r="T39" s="155"/>
      <c r="U39" s="134">
        <v>6.875</v>
      </c>
      <c r="V39" s="156"/>
      <c r="W39" s="136">
        <v>6.875</v>
      </c>
      <c r="X39" s="181">
        <f>_xll.qlSimpleQuoteSetValue(F39,ROUND(W39/10000,6),Trigger)</f>
        <v>0</v>
      </c>
      <c r="Y39" s="159"/>
    </row>
    <row r="40" spans="1:25" ht="11.25" customHeight="1" x14ac:dyDescent="0.2">
      <c r="A40" s="55"/>
      <c r="B40" s="51" t="str">
        <f t="shared" si="0"/>
        <v>50Y</v>
      </c>
      <c r="C40" s="51" t="str">
        <f t="shared" si="1"/>
        <v>6L</v>
      </c>
      <c r="D40" s="51" t="str">
        <f t="shared" si="2"/>
        <v>12L</v>
      </c>
      <c r="E40" s="41" t="str">
        <f t="shared" si="3"/>
        <v>GBP6L12L50Y_LCHQuote</v>
      </c>
      <c r="F40" s="41" t="str">
        <f>_xll.qlSimpleQuote(E40,,RateTickValue,Permanent,Trigger,ObjectOverwrite)</f>
        <v>GBP6L12L50Y_LCHQuote#0003</v>
      </c>
      <c r="G40" s="45" t="str">
        <f>_xll.ohRangeRetrieveError(F40)</f>
        <v/>
      </c>
      <c r="H40" s="107"/>
      <c r="J40" s="158"/>
      <c r="K40" s="245" t="s">
        <v>23</v>
      </c>
      <c r="L40" s="245" t="s">
        <v>57</v>
      </c>
      <c r="M40" s="245" t="s">
        <v>158</v>
      </c>
      <c r="N40" s="179" t="str">
        <f t="shared" si="4"/>
        <v>GBP6L12L50Y</v>
      </c>
      <c r="O40" s="246" t="str">
        <v>GBP6L12L50Y=ICAP</v>
      </c>
      <c r="P40" s="359">
        <v>-3.875</v>
      </c>
      <c r="Q40" s="359">
        <v>16.125</v>
      </c>
      <c r="R40" s="135">
        <f t="shared" si="6"/>
        <v>6.125</v>
      </c>
      <c r="S40" s="135">
        <f t="shared" si="5"/>
        <v>20</v>
      </c>
      <c r="T40" s="155"/>
      <c r="U40" s="134">
        <v>6.125</v>
      </c>
      <c r="V40" s="156"/>
      <c r="W40" s="136">
        <v>6.125</v>
      </c>
      <c r="X40" s="181">
        <f>_xll.qlSimpleQuoteSetValue(F40,ROUND(W40/10000,6),Trigger)</f>
        <v>0</v>
      </c>
      <c r="Y40" s="159"/>
    </row>
    <row r="41" spans="1:25" ht="11.25" customHeight="1" x14ac:dyDescent="0.2">
      <c r="A41" s="55"/>
      <c r="B41" s="53" t="str">
        <f t="shared" si="0"/>
        <v>60Y</v>
      </c>
      <c r="C41" s="53" t="str">
        <f t="shared" si="1"/>
        <v>6L</v>
      </c>
      <c r="D41" s="53" t="str">
        <f t="shared" si="2"/>
        <v>12L</v>
      </c>
      <c r="E41" s="44" t="str">
        <f t="shared" si="3"/>
        <v>GBP6L12L60Y_LCHQuote</v>
      </c>
      <c r="F41" s="44" t="str">
        <f>_xll.qlSimpleQuote(E41,,RateTickValue,Permanent,Trigger,ObjectOverwrite)</f>
        <v>GBP6L12L60Y_LCHQuote#0003</v>
      </c>
      <c r="G41" s="47" t="str">
        <f>_xll.ohRangeRetrieveError(F41)</f>
        <v/>
      </c>
      <c r="H41" s="107"/>
      <c r="J41" s="158"/>
      <c r="K41" s="245" t="s">
        <v>22</v>
      </c>
      <c r="L41" s="245" t="s">
        <v>57</v>
      </c>
      <c r="M41" s="245" t="s">
        <v>158</v>
      </c>
      <c r="N41" s="179" t="str">
        <f t="shared" si="4"/>
        <v>GBP6L12L60Y</v>
      </c>
      <c r="O41" s="246" t="str">
        <v>GBP6L12L60Y=ICAP</v>
      </c>
      <c r="P41" s="359">
        <v>-4.375</v>
      </c>
      <c r="Q41" s="359">
        <v>15.625</v>
      </c>
      <c r="R41" s="135">
        <f t="shared" si="6"/>
        <v>5.625</v>
      </c>
      <c r="S41" s="137">
        <f t="shared" si="5"/>
        <v>20</v>
      </c>
      <c r="T41" s="155"/>
      <c r="U41" s="134">
        <v>5.625</v>
      </c>
      <c r="V41" s="156"/>
      <c r="W41" s="136">
        <v>5.625</v>
      </c>
      <c r="X41" s="181">
        <f>_xll.qlSimpleQuoteSetValue(F41,ROUND(W41/10000,6),Trigger)</f>
        <v>0</v>
      </c>
      <c r="Y41" s="159"/>
    </row>
    <row r="42" spans="1:25" ht="11.25" customHeight="1" x14ac:dyDescent="0.2">
      <c r="A42" s="112"/>
      <c r="B42" s="113"/>
      <c r="C42" s="113"/>
      <c r="D42" s="113"/>
      <c r="E42" s="113"/>
      <c r="F42" s="139"/>
      <c r="G42" s="139"/>
      <c r="H42" s="114"/>
      <c r="J42" s="197"/>
      <c r="K42" s="238"/>
      <c r="L42" s="238"/>
      <c r="M42" s="238"/>
      <c r="N42" s="238"/>
      <c r="O42" s="238"/>
      <c r="P42" s="238"/>
      <c r="Q42" s="238"/>
      <c r="R42" s="238"/>
      <c r="S42" s="198"/>
      <c r="T42" s="198"/>
      <c r="U42" s="238"/>
      <c r="V42" s="198"/>
      <c r="W42" s="238"/>
      <c r="X42" s="238"/>
      <c r="Y42" s="239"/>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X2" sqref="X2"/>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2"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301"/>
      <c r="B1" s="69"/>
      <c r="C1" s="69"/>
      <c r="D1" s="69"/>
      <c r="E1" s="69"/>
      <c r="F1" s="291"/>
      <c r="G1" s="69"/>
      <c r="H1" s="70"/>
      <c r="J1" s="186" t="s">
        <v>130</v>
      </c>
      <c r="K1" s="157"/>
      <c r="L1" s="157"/>
      <c r="M1" s="157"/>
      <c r="N1" s="157"/>
      <c r="O1" s="157"/>
      <c r="P1" s="157"/>
      <c r="Q1" s="157"/>
      <c r="R1" s="157"/>
      <c r="S1" s="157"/>
      <c r="T1" s="157"/>
      <c r="U1" s="157"/>
      <c r="V1" s="157"/>
      <c r="W1" s="157"/>
      <c r="X1" s="157"/>
      <c r="Y1" s="194"/>
    </row>
    <row r="2" spans="1:25" ht="11.25" customHeight="1" x14ac:dyDescent="0.2">
      <c r="A2" s="71"/>
      <c r="B2" s="154"/>
      <c r="C2" s="154"/>
      <c r="D2" s="154"/>
      <c r="E2" s="154"/>
      <c r="F2" s="74"/>
      <c r="G2" s="154"/>
      <c r="H2" s="192"/>
      <c r="J2" s="195"/>
      <c r="K2" s="156"/>
      <c r="L2" s="156"/>
      <c r="M2" s="156"/>
      <c r="N2" s="156"/>
      <c r="O2" s="240" t="str">
        <f>VLOOKUP(J1,AreaTable,2,FALSE)</f>
        <v>ICAP</v>
      </c>
      <c r="P2" s="156"/>
      <c r="Q2" s="364" t="s">
        <v>161</v>
      </c>
      <c r="R2" s="17" t="b">
        <f t="array" ref="R2">AND(_xll.ohFilter($Q$5:$Q$15,ISNUMBER($Q$5:$Q$15))=0)</f>
        <v>0</v>
      </c>
      <c r="S2" s="153"/>
      <c r="T2" s="156"/>
      <c r="U2" s="156"/>
      <c r="V2" s="156"/>
      <c r="W2" s="156"/>
      <c r="X2" s="175">
        <f>_xll.ohTrigger(X5:X15)</f>
        <v>24</v>
      </c>
      <c r="Y2" s="196"/>
    </row>
    <row r="3" spans="1:25" ht="11.25" customHeight="1" x14ac:dyDescent="0.2">
      <c r="A3" s="71"/>
      <c r="B3" s="154"/>
      <c r="C3" s="154"/>
      <c r="D3" s="154"/>
      <c r="E3" s="154"/>
      <c r="F3" s="74"/>
      <c r="G3" s="154"/>
      <c r="H3" s="192"/>
      <c r="J3" s="158"/>
      <c r="K3" s="156"/>
      <c r="L3" s="153"/>
      <c r="M3" s="153"/>
      <c r="N3" s="153"/>
      <c r="O3" s="153"/>
      <c r="P3" s="153"/>
      <c r="Q3" s="153"/>
      <c r="R3" s="153"/>
      <c r="S3" s="153"/>
      <c r="T3" s="156"/>
      <c r="U3" s="156"/>
      <c r="V3" s="156"/>
      <c r="W3" s="153"/>
      <c r="X3" s="154"/>
      <c r="Y3" s="159"/>
    </row>
    <row r="4" spans="1:25" s="299" customFormat="1" ht="21" customHeight="1" x14ac:dyDescent="0.25">
      <c r="A4" s="296"/>
      <c r="B4" s="191"/>
      <c r="C4" s="191"/>
      <c r="D4" s="191"/>
      <c r="E4" s="171" t="s">
        <v>117</v>
      </c>
      <c r="F4" s="171" t="s">
        <v>127</v>
      </c>
      <c r="G4" s="193" t="s">
        <v>126</v>
      </c>
      <c r="H4" s="298"/>
      <c r="J4" s="296"/>
      <c r="K4" s="172"/>
      <c r="L4" s="174"/>
      <c r="M4" s="172"/>
      <c r="N4" s="172"/>
      <c r="O4" s="173" t="str">
        <f>_xll.RData(O5:O15,P4:Q4,,ReutersRtMode,,P5)</f>
        <v>Updated at 18:59:47</v>
      </c>
      <c r="P4" s="163" t="s">
        <v>92</v>
      </c>
      <c r="Q4" s="163" t="s">
        <v>73</v>
      </c>
      <c r="R4" s="164" t="s">
        <v>137</v>
      </c>
      <c r="S4" s="164" t="s">
        <v>125</v>
      </c>
      <c r="T4" s="297"/>
      <c r="U4" s="163" t="s">
        <v>90</v>
      </c>
      <c r="V4" s="297"/>
      <c r="W4" s="172" t="s">
        <v>89</v>
      </c>
      <c r="X4" s="172" t="s">
        <v>88</v>
      </c>
      <c r="Y4" s="298"/>
    </row>
    <row r="5" spans="1:25" ht="11.25" customHeight="1" x14ac:dyDescent="0.2">
      <c r="A5" s="158"/>
      <c r="B5" s="120"/>
      <c r="C5" s="225">
        <f>L5</f>
        <v>2</v>
      </c>
      <c r="D5" s="226" t="str">
        <f>M5</f>
        <v>X1S</v>
      </c>
      <c r="E5" s="227" t="str">
        <f t="shared" ref="E5:E15" si="0">Currency&amp;$C5&amp;$D5&amp;$B5&amp;QuoteSuffix</f>
        <v>GBP2X1S_LCHQuote</v>
      </c>
      <c r="F5" s="227" t="str">
        <f>_xll.qlSimpleQuote(Currency&amp;$C5&amp;$D5&amp;$B5&amp;QuoteSuffix,,RateTickValue,Permanent,Trigger,ObjectOverwrite)</f>
        <v>GBP2X1S_LCHQuote#0003</v>
      </c>
      <c r="G5" s="228" t="str">
        <f>_xll.ohRangeRetrieveError(F5)</f>
        <v/>
      </c>
      <c r="H5" s="196"/>
      <c r="J5" s="158"/>
      <c r="K5" s="245"/>
      <c r="L5" s="245">
        <v>2</v>
      </c>
      <c r="M5" s="245" t="s">
        <v>69</v>
      </c>
      <c r="N5" s="246" t="str">
        <f t="shared" ref="N5:N15" si="1">Currency&amp;$L5&amp;$M5&amp;$K5</f>
        <v>GBP2X1S</v>
      </c>
      <c r="O5" s="246" t="str">
        <f t="array" ref="O5:O15">Instruments&amp;"="&amp;VLOOKUP(Contributor,ContributorTable,2,FALSE)</f>
        <v>GBP2X1S=ICAP</v>
      </c>
      <c r="P5" s="356">
        <v>0.46124999999999999</v>
      </c>
      <c r="Q5" s="356">
        <v>0.56125000000000003</v>
      </c>
      <c r="R5" s="213">
        <f>IF($R$2,IF(ISNUMBER(P5),P5,#NUM!), IFERROR(AVERAGE(P5:Q5),#NUM!))</f>
        <v>0.51124999999999998</v>
      </c>
      <c r="S5" s="213">
        <f>(R5-P5)*2</f>
        <v>9.9999999999999978E-2</v>
      </c>
      <c r="T5" s="244"/>
      <c r="U5" s="123">
        <v>0.50875000000000004</v>
      </c>
      <c r="V5" s="244"/>
      <c r="W5" s="213">
        <f t="array" ref="W5:W15">QuoteLive</f>
        <v>0.51124999999999998</v>
      </c>
      <c r="X5" s="249">
        <f>_xll.qlSimpleQuoteSetValue(F5,W5/100,Trigger)</f>
        <v>0</v>
      </c>
      <c r="Y5" s="159"/>
    </row>
    <row r="6" spans="1:25" ht="11.25" customHeight="1" x14ac:dyDescent="0.2">
      <c r="A6" s="158"/>
      <c r="B6" s="121"/>
      <c r="C6" s="230">
        <f t="shared" ref="C6:C15" si="2">L6</f>
        <v>3</v>
      </c>
      <c r="D6" s="231" t="str">
        <f t="shared" ref="D6:D15" si="3">M6</f>
        <v>X1S</v>
      </c>
      <c r="E6" s="232" t="str">
        <f t="shared" si="0"/>
        <v>GBP3X1S_LCHQuote</v>
      </c>
      <c r="F6" s="232" t="str">
        <f>_xll.qlSimpleQuote(Currency&amp;$C6&amp;$D6&amp;$B6&amp;QuoteSuffix,,RateTickValue,Permanent,Trigger,ObjectOverwrite)</f>
        <v>GBP3X1S_LCHQuote#0003</v>
      </c>
      <c r="G6" s="233" t="str">
        <f>_xll.ohRangeRetrieveError(F6)</f>
        <v/>
      </c>
      <c r="H6" s="196"/>
      <c r="J6" s="158"/>
      <c r="K6" s="245"/>
      <c r="L6" s="245">
        <v>3</v>
      </c>
      <c r="M6" s="245" t="s">
        <v>69</v>
      </c>
      <c r="N6" s="246" t="str">
        <f t="shared" si="1"/>
        <v>GBP3X1S</v>
      </c>
      <c r="O6" s="246" t="str">
        <v>GBP3X1S=ICAP</v>
      </c>
      <c r="P6" s="356">
        <v>0.46124999999999999</v>
      </c>
      <c r="Q6" s="356">
        <v>0.56125000000000003</v>
      </c>
      <c r="R6" s="213">
        <f t="shared" ref="R6:R15" si="4">IF($R$2,IF(ISNUMBER(P6),P6,#NUM!), IFERROR(AVERAGE(P6:Q6),#NUM!))</f>
        <v>0.51124999999999998</v>
      </c>
      <c r="S6" s="213">
        <f t="shared" ref="S6:S15" si="5">(R6-P6)*2</f>
        <v>9.9999999999999978E-2</v>
      </c>
      <c r="T6" s="244"/>
      <c r="U6" s="123">
        <v>0.50750000000000006</v>
      </c>
      <c r="V6" s="244"/>
      <c r="W6" s="213">
        <v>0.51124999999999998</v>
      </c>
      <c r="X6" s="249">
        <f>_xll.qlSimpleQuoteSetValue(F6,W6/100,Trigger)</f>
        <v>0</v>
      </c>
      <c r="Y6" s="159"/>
    </row>
    <row r="7" spans="1:25" ht="11.25" customHeight="1" x14ac:dyDescent="0.2">
      <c r="A7" s="158"/>
      <c r="B7" s="121"/>
      <c r="C7" s="230">
        <f t="shared" si="2"/>
        <v>4</v>
      </c>
      <c r="D7" s="231" t="str">
        <f t="shared" si="3"/>
        <v>X1S</v>
      </c>
      <c r="E7" s="232" t="str">
        <f t="shared" si="0"/>
        <v>GBP4X1S_LCHQuote</v>
      </c>
      <c r="F7" s="232" t="str">
        <f>_xll.qlSimpleQuote(Currency&amp;$C7&amp;$D7&amp;$B7&amp;QuoteSuffix,,RateTickValue,Permanent,Trigger,ObjectOverwrite)</f>
        <v>GBP4X1S_LCHQuote#0003</v>
      </c>
      <c r="G7" s="233" t="str">
        <f>_xll.ohRangeRetrieveError(F7)</f>
        <v/>
      </c>
      <c r="H7" s="196"/>
      <c r="J7" s="158"/>
      <c r="K7" s="245"/>
      <c r="L7" s="245">
        <v>4</v>
      </c>
      <c r="M7" s="245" t="s">
        <v>69</v>
      </c>
      <c r="N7" s="246" t="str">
        <f t="shared" si="1"/>
        <v>GBP4X1S</v>
      </c>
      <c r="O7" s="246" t="str">
        <v>GBP4X1S=ICAP</v>
      </c>
      <c r="P7" s="356">
        <v>0.46250000000000002</v>
      </c>
      <c r="Q7" s="356">
        <v>0.5625</v>
      </c>
      <c r="R7" s="213">
        <f t="shared" si="4"/>
        <v>0.51249999999999996</v>
      </c>
      <c r="S7" s="213">
        <f t="shared" si="5"/>
        <v>9.9999999999999867E-2</v>
      </c>
      <c r="T7" s="244"/>
      <c r="U7" s="123">
        <v>0.51124999999999998</v>
      </c>
      <c r="V7" s="244"/>
      <c r="W7" s="213">
        <v>0.51249999999999996</v>
      </c>
      <c r="X7" s="249">
        <f>_xll.qlSimpleQuoteSetValue(F7,W7/100,Trigger)</f>
        <v>0</v>
      </c>
      <c r="Y7" s="159"/>
    </row>
    <row r="8" spans="1:25" ht="11.25" customHeight="1" x14ac:dyDescent="0.2">
      <c r="A8" s="158"/>
      <c r="B8" s="121"/>
      <c r="C8" s="230">
        <f t="shared" si="2"/>
        <v>5</v>
      </c>
      <c r="D8" s="231" t="str">
        <f t="shared" si="3"/>
        <v>X1S</v>
      </c>
      <c r="E8" s="232" t="str">
        <f t="shared" si="0"/>
        <v>GBP5X1S_LCHQuote</v>
      </c>
      <c r="F8" s="232" t="str">
        <f>_xll.qlSimpleQuote(Currency&amp;$C8&amp;$D8&amp;$B8&amp;QuoteSuffix,,RateTickValue,Permanent,Trigger,ObjectOverwrite)</f>
        <v>GBP5X1S_LCHQuote#0003</v>
      </c>
      <c r="G8" s="233" t="str">
        <f>_xll.ohRangeRetrieveError(F8)</f>
        <v/>
      </c>
      <c r="H8" s="196"/>
      <c r="J8" s="158"/>
      <c r="K8" s="245"/>
      <c r="L8" s="245">
        <v>5</v>
      </c>
      <c r="M8" s="245" t="s">
        <v>69</v>
      </c>
      <c r="N8" s="246" t="str">
        <f t="shared" si="1"/>
        <v>GBP5X1S</v>
      </c>
      <c r="O8" s="246" t="str">
        <v>GBP5X1S=ICAP</v>
      </c>
      <c r="P8" s="356">
        <v>0.46875</v>
      </c>
      <c r="Q8" s="356">
        <v>0.56874999999999998</v>
      </c>
      <c r="R8" s="213">
        <f t="shared" si="4"/>
        <v>0.51875000000000004</v>
      </c>
      <c r="S8" s="213">
        <f t="shared" si="5"/>
        <v>0.10000000000000009</v>
      </c>
      <c r="T8" s="244"/>
      <c r="U8" s="123">
        <v>0.51749999999999996</v>
      </c>
      <c r="V8" s="244"/>
      <c r="W8" s="213">
        <v>0.51875000000000004</v>
      </c>
      <c r="X8" s="249">
        <f>_xll.qlSimpleQuoteSetValue(F8,W8/100,Trigger)</f>
        <v>0</v>
      </c>
      <c r="Y8" s="159"/>
    </row>
    <row r="9" spans="1:25" ht="11.25" customHeight="1" x14ac:dyDescent="0.2">
      <c r="A9" s="158"/>
      <c r="B9" s="121"/>
      <c r="C9" s="230">
        <f t="shared" si="2"/>
        <v>6</v>
      </c>
      <c r="D9" s="231" t="str">
        <f t="shared" si="3"/>
        <v>X1S</v>
      </c>
      <c r="E9" s="232" t="str">
        <f t="shared" si="0"/>
        <v>GBP6X1S_LCHQuote</v>
      </c>
      <c r="F9" s="232" t="str">
        <f>_xll.qlSimpleQuote(Currency&amp;$C9&amp;$D9&amp;$B9&amp;QuoteSuffix,,RateTickValue,Permanent,Trigger,ObjectOverwrite)</f>
        <v>GBP6X1S_LCHQuote#0003</v>
      </c>
      <c r="G9" s="233" t="str">
        <f>_xll.ohRangeRetrieveError(F9)</f>
        <v/>
      </c>
      <c r="H9" s="196"/>
      <c r="J9" s="158"/>
      <c r="K9" s="245"/>
      <c r="L9" s="245">
        <v>6</v>
      </c>
      <c r="M9" s="245" t="s">
        <v>69</v>
      </c>
      <c r="N9" s="246" t="str">
        <f t="shared" si="1"/>
        <v>GBP6X1S</v>
      </c>
      <c r="O9" s="246" t="str">
        <v>GBP6X1S=ICAP</v>
      </c>
      <c r="P9" s="356">
        <v>0.47499999999999998</v>
      </c>
      <c r="Q9" s="356">
        <v>0.57499999999999996</v>
      </c>
      <c r="R9" s="213">
        <f t="shared" si="4"/>
        <v>0.52499999999999991</v>
      </c>
      <c r="S9" s="213">
        <f t="shared" si="5"/>
        <v>9.9999999999999867E-2</v>
      </c>
      <c r="T9" s="244"/>
      <c r="U9" s="123">
        <v>0.52625</v>
      </c>
      <c r="V9" s="244"/>
      <c r="W9" s="213">
        <v>0.52499999999999991</v>
      </c>
      <c r="X9" s="249">
        <f>_xll.qlSimpleQuoteSetValue(F9,W9/100,Trigger)</f>
        <v>0</v>
      </c>
      <c r="Y9" s="159"/>
    </row>
    <row r="10" spans="1:25" ht="11.25" customHeight="1" x14ac:dyDescent="0.2">
      <c r="A10" s="158"/>
      <c r="B10" s="121"/>
      <c r="C10" s="230">
        <f t="shared" si="2"/>
        <v>7</v>
      </c>
      <c r="D10" s="231" t="str">
        <f t="shared" si="3"/>
        <v>X1S</v>
      </c>
      <c r="E10" s="232" t="str">
        <f t="shared" si="0"/>
        <v>GBP7X1S_LCHQuote</v>
      </c>
      <c r="F10" s="232" t="str">
        <f>_xll.qlSimpleQuote(Currency&amp;$C10&amp;$D10&amp;$B10&amp;QuoteSuffix,,RateTickValue,Permanent,Trigger,ObjectOverwrite)</f>
        <v>GBP7X1S_LCHQuote#0003</v>
      </c>
      <c r="G10" s="233" t="str">
        <f>_xll.ohRangeRetrieveError(F10)</f>
        <v/>
      </c>
      <c r="H10" s="196"/>
      <c r="J10" s="158"/>
      <c r="K10" s="245"/>
      <c r="L10" s="245">
        <v>7</v>
      </c>
      <c r="M10" s="245" t="s">
        <v>69</v>
      </c>
      <c r="N10" s="246" t="str">
        <f t="shared" si="1"/>
        <v>GBP7X1S</v>
      </c>
      <c r="O10" s="246" t="str">
        <v>GBP7X1S=ICAP</v>
      </c>
      <c r="P10" s="356">
        <v>0.48499999999999999</v>
      </c>
      <c r="Q10" s="356">
        <v>0.58499999999999996</v>
      </c>
      <c r="R10" s="213">
        <f t="shared" si="4"/>
        <v>0.53499999999999992</v>
      </c>
      <c r="S10" s="213">
        <f t="shared" si="5"/>
        <v>9.9999999999999867E-2</v>
      </c>
      <c r="T10" s="244"/>
      <c r="U10" s="123">
        <v>0.53624999999999989</v>
      </c>
      <c r="V10" s="244"/>
      <c r="W10" s="213">
        <v>0.53499999999999992</v>
      </c>
      <c r="X10" s="249">
        <f>_xll.qlSimpleQuoteSetValue(F10,W10/100,Trigger)</f>
        <v>0</v>
      </c>
      <c r="Y10" s="159"/>
    </row>
    <row r="11" spans="1:25" ht="11.25" customHeight="1" x14ac:dyDescent="0.2">
      <c r="A11" s="158"/>
      <c r="B11" s="121"/>
      <c r="C11" s="230">
        <f t="shared" si="2"/>
        <v>8</v>
      </c>
      <c r="D11" s="231" t="str">
        <f t="shared" si="3"/>
        <v>X1S</v>
      </c>
      <c r="E11" s="232" t="str">
        <f t="shared" si="0"/>
        <v>GBP8X1S_LCHQuote</v>
      </c>
      <c r="F11" s="232" t="str">
        <f>_xll.qlSimpleQuote(Currency&amp;$C11&amp;$D11&amp;$B11&amp;QuoteSuffix,,RateTickValue,Permanent,Trigger,ObjectOverwrite)</f>
        <v>GBP8X1S_LCHQuote#0003</v>
      </c>
      <c r="G11" s="233" t="str">
        <f>_xll.ohRangeRetrieveError(F11)</f>
        <v/>
      </c>
      <c r="H11" s="196"/>
      <c r="J11" s="158"/>
      <c r="K11" s="245"/>
      <c r="L11" s="245">
        <v>8</v>
      </c>
      <c r="M11" s="245" t="s">
        <v>69</v>
      </c>
      <c r="N11" s="246" t="str">
        <f t="shared" si="1"/>
        <v>GBP8X1S</v>
      </c>
      <c r="O11" s="246" t="str">
        <v>GBP8X1S=ICAP</v>
      </c>
      <c r="P11" s="356">
        <v>0.49375000000000002</v>
      </c>
      <c r="Q11" s="356">
        <v>0.59375</v>
      </c>
      <c r="R11" s="213">
        <f t="shared" si="4"/>
        <v>0.54374999999999996</v>
      </c>
      <c r="S11" s="213">
        <f t="shared" si="5"/>
        <v>9.9999999999999867E-2</v>
      </c>
      <c r="T11" s="244"/>
      <c r="U11" s="123">
        <v>0.54499999999999993</v>
      </c>
      <c r="V11" s="244"/>
      <c r="W11" s="213">
        <v>0.54374999999999996</v>
      </c>
      <c r="X11" s="249">
        <f>_xll.qlSimpleQuoteSetValue(F11,W11/100,Trigger)</f>
        <v>0</v>
      </c>
      <c r="Y11" s="159"/>
    </row>
    <row r="12" spans="1:25" ht="11.25" customHeight="1" x14ac:dyDescent="0.2">
      <c r="A12" s="158"/>
      <c r="B12" s="121"/>
      <c r="C12" s="230">
        <f t="shared" si="2"/>
        <v>9</v>
      </c>
      <c r="D12" s="231" t="str">
        <f t="shared" si="3"/>
        <v>X1S</v>
      </c>
      <c r="E12" s="232" t="str">
        <f t="shared" si="0"/>
        <v>GBP9X1S_LCHQuote</v>
      </c>
      <c r="F12" s="232" t="str">
        <f>_xll.qlSimpleQuote(Currency&amp;$C12&amp;$D12&amp;$B12&amp;QuoteSuffix,,RateTickValue,Permanent,Trigger,ObjectOverwrite)</f>
        <v>GBP9X1S_LCHQuote#0003</v>
      </c>
      <c r="G12" s="233" t="str">
        <f>_xll.ohRangeRetrieveError(F12)</f>
        <v/>
      </c>
      <c r="H12" s="196"/>
      <c r="J12" s="158"/>
      <c r="K12" s="245"/>
      <c r="L12" s="245">
        <v>9</v>
      </c>
      <c r="M12" s="245" t="s">
        <v>69</v>
      </c>
      <c r="N12" s="246" t="str">
        <f t="shared" si="1"/>
        <v>GBP9X1S</v>
      </c>
      <c r="O12" s="246" t="str">
        <v>GBP9X1S=ICAP</v>
      </c>
      <c r="P12" s="356">
        <v>0.50374999999999992</v>
      </c>
      <c r="Q12" s="356">
        <v>0.60375000000000001</v>
      </c>
      <c r="R12" s="213">
        <f t="shared" si="4"/>
        <v>0.55374999999999996</v>
      </c>
      <c r="S12" s="213">
        <f t="shared" si="5"/>
        <v>0.10000000000000009</v>
      </c>
      <c r="T12" s="244"/>
      <c r="U12" s="123">
        <v>0.55750000000000011</v>
      </c>
      <c r="V12" s="244"/>
      <c r="W12" s="213">
        <v>0.55374999999999996</v>
      </c>
      <c r="X12" s="249">
        <f>_xll.qlSimpleQuoteSetValue(F12,W12/100,Trigger)</f>
        <v>1.2500000000000358E-5</v>
      </c>
      <c r="Y12" s="159"/>
    </row>
    <row r="13" spans="1:25" ht="11.25" customHeight="1" x14ac:dyDescent="0.2">
      <c r="A13" s="158"/>
      <c r="B13" s="121"/>
      <c r="C13" s="230">
        <f t="shared" si="2"/>
        <v>10</v>
      </c>
      <c r="D13" s="231" t="str">
        <f t="shared" si="3"/>
        <v>X1S</v>
      </c>
      <c r="E13" s="232" t="str">
        <f t="shared" si="0"/>
        <v>GBP10X1S_LCHQuote</v>
      </c>
      <c r="F13" s="232" t="str">
        <f>_xll.qlSimpleQuote(Currency&amp;$C13&amp;$D13&amp;$B13&amp;QuoteSuffix,,RateTickValue,Permanent,Trigger,ObjectOverwrite)</f>
        <v>GBP10X1S_LCHQuote#0003</v>
      </c>
      <c r="G13" s="233" t="str">
        <f>_xll.ohRangeRetrieveError(F13)</f>
        <v/>
      </c>
      <c r="H13" s="196"/>
      <c r="J13" s="158"/>
      <c r="K13" s="245"/>
      <c r="L13" s="245">
        <v>10</v>
      </c>
      <c r="M13" s="245" t="s">
        <v>69</v>
      </c>
      <c r="N13" s="246" t="str">
        <f t="shared" si="1"/>
        <v>GBP10X1S</v>
      </c>
      <c r="O13" s="246" t="str">
        <v>GBP10X1S=ICAP</v>
      </c>
      <c r="P13" s="356">
        <v>0.51500000000000001</v>
      </c>
      <c r="Q13" s="356">
        <v>0.61499999999999999</v>
      </c>
      <c r="R13" s="213">
        <f t="shared" si="4"/>
        <v>0.56499999999999995</v>
      </c>
      <c r="S13" s="213">
        <f t="shared" si="5"/>
        <v>9.9999999999999867E-2</v>
      </c>
      <c r="T13" s="244"/>
      <c r="U13" s="123">
        <v>0.56875000000000009</v>
      </c>
      <c r="V13" s="244"/>
      <c r="W13" s="213">
        <v>0.56499999999999995</v>
      </c>
      <c r="X13" s="249">
        <f>_xll.qlSimpleQuoteSetValue(F13,W13/100,Trigger)</f>
        <v>1.2499999999999491E-5</v>
      </c>
      <c r="Y13" s="159"/>
    </row>
    <row r="14" spans="1:25" ht="11.25" customHeight="1" x14ac:dyDescent="0.2">
      <c r="A14" s="158"/>
      <c r="B14" s="121"/>
      <c r="C14" s="230">
        <f t="shared" si="2"/>
        <v>11</v>
      </c>
      <c r="D14" s="231" t="str">
        <f t="shared" si="3"/>
        <v>X1S</v>
      </c>
      <c r="E14" s="232" t="str">
        <f t="shared" si="0"/>
        <v>GBP11X1S_LCHQuote</v>
      </c>
      <c r="F14" s="232" t="str">
        <f>_xll.qlSimpleQuote(Currency&amp;$C14&amp;$D14&amp;$B14&amp;QuoteSuffix,,RateTickValue,Permanent,Trigger,ObjectOverwrite)</f>
        <v>GBP11X1S_LCHQuote#0003</v>
      </c>
      <c r="G14" s="233" t="str">
        <f>_xll.ohRangeRetrieveError(F14)</f>
        <v/>
      </c>
      <c r="H14" s="196"/>
      <c r="J14" s="158"/>
      <c r="K14" s="245"/>
      <c r="L14" s="245">
        <v>11</v>
      </c>
      <c r="M14" s="245" t="s">
        <v>69</v>
      </c>
      <c r="N14" s="246" t="str">
        <f t="shared" si="1"/>
        <v>GBP11X1S</v>
      </c>
      <c r="O14" s="246" t="str">
        <v>GBP11X1S=ICAP</v>
      </c>
      <c r="P14" s="356">
        <v>0.52625</v>
      </c>
      <c r="Q14" s="356">
        <v>0.62624999999999997</v>
      </c>
      <c r="R14" s="213">
        <f t="shared" si="4"/>
        <v>0.57624999999999993</v>
      </c>
      <c r="S14" s="213">
        <f t="shared" si="5"/>
        <v>9.9999999999999867E-2</v>
      </c>
      <c r="T14" s="244"/>
      <c r="U14" s="123">
        <v>0.58000000000000007</v>
      </c>
      <c r="V14" s="244"/>
      <c r="W14" s="213">
        <v>0.57624999999999993</v>
      </c>
      <c r="X14" s="249">
        <f>_xll.qlSimpleQuoteSetValue(F14,W14/100,Trigger)</f>
        <v>1.2499999999999491E-5</v>
      </c>
      <c r="Y14" s="159"/>
    </row>
    <row r="15" spans="1:25" ht="11.25" customHeight="1" x14ac:dyDescent="0.2">
      <c r="A15" s="158"/>
      <c r="B15" s="122"/>
      <c r="C15" s="234">
        <f t="shared" si="2"/>
        <v>12</v>
      </c>
      <c r="D15" s="235" t="str">
        <f t="shared" si="3"/>
        <v>X1S</v>
      </c>
      <c r="E15" s="236" t="str">
        <f t="shared" si="0"/>
        <v>GBP12X1S_LCHQuote</v>
      </c>
      <c r="F15" s="236" t="str">
        <f>_xll.qlSimpleQuote(Currency&amp;$C15&amp;$D15&amp;$B15&amp;QuoteSuffix,,RateTickValue,Permanent,Trigger,ObjectOverwrite)</f>
        <v>GBP12X1S_LCHQuote#0003</v>
      </c>
      <c r="G15" s="237" t="str">
        <f>_xll.ohRangeRetrieveError(F15)</f>
        <v/>
      </c>
      <c r="H15" s="196"/>
      <c r="J15" s="158"/>
      <c r="K15" s="247"/>
      <c r="L15" s="247">
        <v>12</v>
      </c>
      <c r="M15" s="247" t="s">
        <v>69</v>
      </c>
      <c r="N15" s="248" t="str">
        <f t="shared" si="1"/>
        <v>GBP12X1S</v>
      </c>
      <c r="O15" s="248" t="str">
        <v>GBP12X1S=ICAP</v>
      </c>
      <c r="P15" s="357">
        <v>0.53625</v>
      </c>
      <c r="Q15" s="357">
        <v>0.63624999999999998</v>
      </c>
      <c r="R15" s="215">
        <f t="shared" si="4"/>
        <v>0.58624999999999994</v>
      </c>
      <c r="S15" s="215">
        <f t="shared" si="5"/>
        <v>9.9999999999999867E-2</v>
      </c>
      <c r="T15" s="244"/>
      <c r="U15" s="125">
        <v>0.59250000000000003</v>
      </c>
      <c r="V15" s="244"/>
      <c r="W15" s="215">
        <v>0.58624999999999994</v>
      </c>
      <c r="X15" s="250">
        <f>_xll.qlSimpleQuoteSetValue(F15,W15/100,Trigger)</f>
        <v>0</v>
      </c>
      <c r="Y15" s="159"/>
    </row>
    <row r="16" spans="1:25" ht="11.25" customHeight="1" x14ac:dyDescent="0.2">
      <c r="A16" s="197"/>
      <c r="B16" s="198"/>
      <c r="C16" s="198"/>
      <c r="D16" s="198"/>
      <c r="E16" s="198"/>
      <c r="F16" s="199"/>
      <c r="G16" s="199"/>
      <c r="H16" s="200"/>
      <c r="J16" s="197"/>
      <c r="K16" s="198"/>
      <c r="L16" s="198"/>
      <c r="M16" s="198"/>
      <c r="N16" s="198"/>
      <c r="O16" s="198"/>
      <c r="P16" s="198"/>
      <c r="Q16" s="198"/>
      <c r="R16" s="198"/>
      <c r="S16" s="198"/>
      <c r="T16" s="198"/>
      <c r="U16" s="198"/>
      <c r="V16" s="198"/>
      <c r="W16" s="198"/>
      <c r="X16" s="198"/>
      <c r="Y16" s="239"/>
    </row>
  </sheetData>
  <conditionalFormatting sqref="X5:X11">
    <cfRule type="cellIs" dxfId="17" priority="3" stopIfTrue="1" operator="greaterThan">
      <formula>0</formula>
    </cfRule>
    <cfRule type="cellIs" dxfId="16" priority="4" stopIfTrue="1" operator="lessThan">
      <formula>0</formula>
    </cfRule>
  </conditionalFormatting>
  <conditionalFormatting sqref="X12:X15">
    <cfRule type="cellIs" dxfId="15" priority="1" stopIfTrue="1" operator="greaterThan">
      <formula>0</formula>
    </cfRule>
    <cfRule type="cellIs" dxfId="14"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220" hidden="1" customWidth="1" outlineLevel="1"/>
    <col min="2" max="2" width="6" style="220" hidden="1" customWidth="1" outlineLevel="1"/>
    <col min="3" max="4" width="4" style="220" hidden="1" customWidth="1" outlineLevel="1"/>
    <col min="5" max="5" width="19.28515625" style="220" hidden="1" customWidth="1" outlineLevel="1"/>
    <col min="6" max="6" width="25.7109375" style="221" hidden="1" customWidth="1" outlineLevel="1"/>
    <col min="7" max="7" width="25.7109375" style="220" hidden="1" customWidth="1" outlineLevel="1"/>
    <col min="8" max="8" width="2.7109375" style="220" hidden="1" customWidth="1" outlineLevel="1"/>
    <col min="9" max="9" width="2.7109375" style="220" customWidth="1" collapsed="1"/>
    <col min="10" max="10" width="2.7109375" style="220" customWidth="1"/>
    <col min="11" max="13" width="4.28515625" style="220" customWidth="1"/>
    <col min="14" max="14" width="14.7109375" style="220" customWidth="1"/>
    <col min="15" max="15" width="18.7109375" style="220" customWidth="1"/>
    <col min="16" max="19" width="10.7109375" style="220" customWidth="1"/>
    <col min="20" max="20" width="2.7109375" style="220" customWidth="1"/>
    <col min="21" max="21" width="10.7109375" style="220" customWidth="1"/>
    <col min="22" max="22" width="2.7109375" style="220" customWidth="1"/>
    <col min="23" max="24" width="10.7109375" style="220" customWidth="1"/>
    <col min="25" max="26" width="2.7109375" style="220" customWidth="1"/>
    <col min="27" max="29" width="9.140625" style="220"/>
    <col min="30" max="30" width="2.7109375" style="220" customWidth="1"/>
    <col min="31" max="16384" width="9.140625" style="220"/>
  </cols>
  <sheetData>
    <row r="1" spans="1:25" ht="11.25" customHeight="1" x14ac:dyDescent="0.2">
      <c r="A1" s="276"/>
      <c r="B1" s="187"/>
      <c r="C1" s="69"/>
      <c r="D1" s="69"/>
      <c r="E1" s="69"/>
      <c r="F1" s="291"/>
      <c r="G1" s="69"/>
      <c r="H1" s="70"/>
      <c r="J1" s="186" t="s">
        <v>131</v>
      </c>
      <c r="K1" s="157"/>
      <c r="L1" s="157"/>
      <c r="M1" s="157"/>
      <c r="N1" s="157"/>
      <c r="O1" s="157"/>
      <c r="P1" s="157"/>
      <c r="Q1" s="157"/>
      <c r="R1" s="157"/>
      <c r="S1" s="157"/>
      <c r="T1" s="157"/>
      <c r="U1" s="157"/>
      <c r="V1" s="157"/>
      <c r="W1" s="157"/>
      <c r="X1" s="157"/>
      <c r="Y1" s="194"/>
    </row>
    <row r="2" spans="1:25" ht="11.25" customHeight="1" x14ac:dyDescent="0.2">
      <c r="A2" s="71"/>
      <c r="B2" s="154"/>
      <c r="C2" s="154"/>
      <c r="D2" s="154"/>
      <c r="E2" s="154"/>
      <c r="F2" s="74"/>
      <c r="G2" s="154"/>
      <c r="H2" s="192"/>
      <c r="J2" s="195"/>
      <c r="K2" s="153"/>
      <c r="L2" s="156"/>
      <c r="M2" s="156"/>
      <c r="N2" s="156"/>
      <c r="O2" s="240" t="str">
        <f>VLOOKUP(J1,AreaTable,2,FALSE)</f>
        <v>ICAP</v>
      </c>
      <c r="P2" s="156"/>
      <c r="Q2" s="364" t="s">
        <v>161</v>
      </c>
      <c r="R2" s="17" t="b">
        <f t="array" ref="R2">AND(_xll.ohFilter($Q$5:$Q$41,ISNUMBER($Q$5:$Q$41))=0)</f>
        <v>0</v>
      </c>
      <c r="S2" s="153"/>
      <c r="T2" s="156"/>
      <c r="U2" s="156"/>
      <c r="V2" s="156"/>
      <c r="W2" s="156"/>
      <c r="X2" s="175">
        <f>_xll.ohTrigger(X5:X41)</f>
        <v>351</v>
      </c>
      <c r="Y2" s="196"/>
    </row>
    <row r="3" spans="1:25" ht="11.25" customHeight="1" x14ac:dyDescent="0.2">
      <c r="A3" s="188"/>
      <c r="B3" s="154"/>
      <c r="C3" s="154"/>
      <c r="D3" s="154"/>
      <c r="E3" s="154"/>
      <c r="F3" s="74"/>
      <c r="G3" s="154"/>
      <c r="H3" s="192"/>
      <c r="J3" s="158"/>
      <c r="K3" s="156"/>
      <c r="L3" s="153"/>
      <c r="M3" s="153"/>
      <c r="N3" s="153"/>
      <c r="O3" s="153"/>
      <c r="P3" s="153"/>
      <c r="Q3" s="153"/>
      <c r="R3" s="153"/>
      <c r="S3" s="153"/>
      <c r="T3" s="156"/>
      <c r="U3" s="156"/>
      <c r="V3" s="156"/>
      <c r="W3" s="153"/>
      <c r="X3" s="189"/>
      <c r="Y3" s="159"/>
    </row>
    <row r="4" spans="1:25" ht="21" customHeight="1" x14ac:dyDescent="0.2">
      <c r="A4" s="158"/>
      <c r="B4" s="170" t="s">
        <v>20</v>
      </c>
      <c r="C4" s="170"/>
      <c r="D4" s="170"/>
      <c r="E4" s="171" t="s">
        <v>117</v>
      </c>
      <c r="F4" s="171" t="s">
        <v>127</v>
      </c>
      <c r="G4" s="193" t="s">
        <v>126</v>
      </c>
      <c r="H4" s="196"/>
      <c r="J4" s="158"/>
      <c r="K4" s="172"/>
      <c r="L4" s="174"/>
      <c r="M4" s="172"/>
      <c r="N4" s="172" t="s">
        <v>110</v>
      </c>
      <c r="O4" s="173" t="str">
        <f>_xll.RData(O5:O41,P4:Q4,,ReutersRtMode,,P5)</f>
        <v>Updated at 19:00:08</v>
      </c>
      <c r="P4" s="163" t="s">
        <v>92</v>
      </c>
      <c r="Q4" s="163" t="s">
        <v>73</v>
      </c>
      <c r="R4" s="164" t="s">
        <v>137</v>
      </c>
      <c r="S4" s="164" t="s">
        <v>125</v>
      </c>
      <c r="T4" s="156"/>
      <c r="U4" s="163" t="s">
        <v>90</v>
      </c>
      <c r="V4" s="156"/>
      <c r="W4" s="172" t="s">
        <v>89</v>
      </c>
      <c r="X4" s="172" t="s">
        <v>88</v>
      </c>
      <c r="Y4" s="159"/>
    </row>
    <row r="5" spans="1:25" ht="11.25" customHeight="1" x14ac:dyDescent="0.2">
      <c r="A5" s="158"/>
      <c r="B5" s="121" t="str">
        <f t="shared" ref="B5:D41" si="0">K5</f>
        <v>1Y</v>
      </c>
      <c r="C5" s="230" t="str">
        <f t="shared" si="0"/>
        <v>SM</v>
      </c>
      <c r="D5" s="231" t="str">
        <f t="shared" si="0"/>
        <v>3L</v>
      </c>
      <c r="E5" s="232" t="str">
        <f t="shared" ref="E5:E41" si="1">Currency&amp;$C5&amp;$D5&amp;$B5&amp;QuoteSuffix</f>
        <v>GBPSM3L1Y_LCHQuote</v>
      </c>
      <c r="F5" s="232" t="str">
        <f>_xll.qlSimpleQuote(Currency&amp;$C5&amp;$D5&amp;$B5&amp;QuoteSuffix,,RateTickValue,Permanent,Trigger,ObjectOverwrite)</f>
        <v>GBPSM3L1Y_LCHQuote#0003</v>
      </c>
      <c r="G5" s="233" t="str">
        <f>_xll.ohRangeRetrieveError(F5)</f>
        <v/>
      </c>
      <c r="H5" s="196"/>
      <c r="J5" s="158"/>
      <c r="K5" s="245" t="s">
        <v>5</v>
      </c>
      <c r="L5" s="245" t="s">
        <v>156</v>
      </c>
      <c r="M5" s="245" t="s">
        <v>154</v>
      </c>
      <c r="N5" s="246" t="str">
        <f t="shared" ref="N5:N41" si="2">Currency&amp;$L5&amp;$M5&amp;$K5</f>
        <v>GBPSM3L1Y</v>
      </c>
      <c r="O5" s="246" t="str">
        <f t="array" ref="O5:O41">Instruments&amp;"="&amp;VLOOKUP(Contributor,ContributorTable,2,FALSE)</f>
        <v>GBPSM3L1Y=ICAP</v>
      </c>
      <c r="P5" s="356">
        <v>0.63400000000000001</v>
      </c>
      <c r="Q5" s="356">
        <v>0.67400000000000004</v>
      </c>
      <c r="R5" s="213">
        <f>IF($R$2,IF(ISNUMBER(P5),P5,#NUM!), IFERROR(AVERAGE(P5:Q5),#NUM!))</f>
        <v>0.65400000000000003</v>
      </c>
      <c r="S5" s="213">
        <f t="shared" ref="S5:S41" si="3">(R5-P5)*2</f>
        <v>4.0000000000000036E-2</v>
      </c>
      <c r="T5" s="244"/>
      <c r="U5" s="123">
        <v>0.66200000000000003</v>
      </c>
      <c r="V5" s="244"/>
      <c r="W5" s="213">
        <f t="array" ref="W5:W41">QuoteLive</f>
        <v>0.65400000000000003</v>
      </c>
      <c r="X5" s="249">
        <f>_xll.qlSimpleQuoteSetValue(F5,W5/100,Trigger)</f>
        <v>0</v>
      </c>
      <c r="Y5" s="159"/>
    </row>
    <row r="6" spans="1:25" ht="11.25" customHeight="1" x14ac:dyDescent="0.2">
      <c r="A6" s="158"/>
      <c r="B6" s="121" t="str">
        <f t="shared" si="0"/>
        <v>15M</v>
      </c>
      <c r="C6" s="230" t="str">
        <f t="shared" si="0"/>
        <v>SM</v>
      </c>
      <c r="D6" s="231" t="str">
        <f t="shared" si="0"/>
        <v>3L</v>
      </c>
      <c r="E6" s="232" t="str">
        <f t="shared" si="1"/>
        <v>GBPSM3L15M_LCHQuote</v>
      </c>
      <c r="F6" s="232" t="str">
        <f>_xll.qlSimpleQuote(Currency&amp;$C6&amp;$D6&amp;$B6&amp;QuoteSuffix,,RateTickValue,Permanent,Trigger,ObjectOverwrite)</f>
        <v>GBPSM3L15M_LCHQuote#0003</v>
      </c>
      <c r="G6" s="233" t="str">
        <f>_xll.ohRangeRetrieveError(F6)</f>
        <v/>
      </c>
      <c r="H6" s="196"/>
      <c r="J6" s="158"/>
      <c r="K6" s="245" t="s">
        <v>60</v>
      </c>
      <c r="L6" s="245" t="s">
        <v>156</v>
      </c>
      <c r="M6" s="245" t="s">
        <v>154</v>
      </c>
      <c r="N6" s="246" t="str">
        <f t="shared" si="2"/>
        <v>GBPSM3L15M</v>
      </c>
      <c r="O6" s="246" t="str">
        <v>GBPSM3L15M=ICAP</v>
      </c>
      <c r="P6" s="356" t="s">
        <v>162</v>
      </c>
      <c r="Q6" s="356" t="s">
        <v>162</v>
      </c>
      <c r="R6" s="213" t="e">
        <f t="shared" ref="R6:R41" si="4">IF($R$2,IF(ISNUMBER(P6),P6,#NUM!), IFERROR(AVERAGE(P6:Q6),#NUM!))</f>
        <v>#NUM!</v>
      </c>
      <c r="S6" s="213" t="e">
        <f t="shared" si="3"/>
        <v>#NUM!</v>
      </c>
      <c r="T6" s="244"/>
      <c r="U6" s="123" t="e">
        <v>#NUM!</v>
      </c>
      <c r="V6" s="244"/>
      <c r="W6" s="213" t="e">
        <v>#NUM!</v>
      </c>
      <c r="X6" s="249">
        <f>_xll.qlSimpleQuoteSetValue(F6,W6/100,Trigger)</f>
        <v>0</v>
      </c>
      <c r="Y6" s="159"/>
    </row>
    <row r="7" spans="1:25" ht="11.25" customHeight="1" x14ac:dyDescent="0.2">
      <c r="A7" s="158"/>
      <c r="B7" s="121" t="str">
        <f t="shared" si="0"/>
        <v>18M</v>
      </c>
      <c r="C7" s="230" t="str">
        <f t="shared" si="0"/>
        <v>SM</v>
      </c>
      <c r="D7" s="231" t="str">
        <f t="shared" si="0"/>
        <v>3L</v>
      </c>
      <c r="E7" s="232" t="str">
        <f t="shared" si="1"/>
        <v>GBPSM3L18M_LCHQuote</v>
      </c>
      <c r="F7" s="232" t="str">
        <f>_xll.qlSimpleQuote(Currency&amp;$C7&amp;$D7&amp;$B7&amp;QuoteSuffix,,RateTickValue,Permanent,Trigger,ObjectOverwrite)</f>
        <v>GBPSM3L18M_LCHQuote#0003</v>
      </c>
      <c r="G7" s="233" t="str">
        <f>_xll.ohRangeRetrieveError(F7)</f>
        <v/>
      </c>
      <c r="H7" s="196"/>
      <c r="J7" s="158"/>
      <c r="K7" s="245" t="s">
        <v>59</v>
      </c>
      <c r="L7" s="245" t="s">
        <v>156</v>
      </c>
      <c r="M7" s="245" t="s">
        <v>154</v>
      </c>
      <c r="N7" s="246" t="str">
        <f t="shared" si="2"/>
        <v>GBPSM3L18M</v>
      </c>
      <c r="O7" s="246" t="str">
        <v>GBPSM3L18M=ICAP</v>
      </c>
      <c r="P7" s="356" t="s">
        <v>162</v>
      </c>
      <c r="Q7" s="356" t="s">
        <v>162</v>
      </c>
      <c r="R7" s="213" t="e">
        <f t="shared" si="4"/>
        <v>#NUM!</v>
      </c>
      <c r="S7" s="213" t="e">
        <f t="shared" si="3"/>
        <v>#NUM!</v>
      </c>
      <c r="T7" s="244"/>
      <c r="U7" s="123" t="e">
        <v>#NUM!</v>
      </c>
      <c r="V7" s="244"/>
      <c r="W7" s="213" t="e">
        <v>#NUM!</v>
      </c>
      <c r="X7" s="249">
        <f>_xll.qlSimpleQuoteSetValue(F7,W7/100,Trigger)</f>
        <v>0</v>
      </c>
      <c r="Y7" s="159"/>
    </row>
    <row r="8" spans="1:25" ht="11.25" customHeight="1" x14ac:dyDescent="0.2">
      <c r="A8" s="158"/>
      <c r="B8" s="121" t="str">
        <f t="shared" si="0"/>
        <v>21M</v>
      </c>
      <c r="C8" s="230" t="str">
        <f t="shared" si="0"/>
        <v>SM</v>
      </c>
      <c r="D8" s="231" t="str">
        <f t="shared" si="0"/>
        <v>3L</v>
      </c>
      <c r="E8" s="232" t="str">
        <f t="shared" si="1"/>
        <v>GBPSM3L21M_LCHQuote</v>
      </c>
      <c r="F8" s="232" t="str">
        <f>_xll.qlSimpleQuote(Currency&amp;$C8&amp;$D8&amp;$B8&amp;QuoteSuffix,,RateTickValue,Permanent,Trigger,ObjectOverwrite)</f>
        <v>GBPSM3L21M_LCHQuote#0003</v>
      </c>
      <c r="G8" s="233" t="str">
        <f>_xll.ohRangeRetrieveError(F8)</f>
        <v/>
      </c>
      <c r="H8" s="196"/>
      <c r="J8" s="158"/>
      <c r="K8" s="245" t="s">
        <v>58</v>
      </c>
      <c r="L8" s="245" t="s">
        <v>156</v>
      </c>
      <c r="M8" s="245" t="s">
        <v>154</v>
      </c>
      <c r="N8" s="246" t="str">
        <f t="shared" si="2"/>
        <v>GBPSM3L21M</v>
      </c>
      <c r="O8" s="246" t="str">
        <v>GBPSM3L21M=ICAP</v>
      </c>
      <c r="P8" s="356" t="s">
        <v>162</v>
      </c>
      <c r="Q8" s="356" t="s">
        <v>162</v>
      </c>
      <c r="R8" s="213" t="e">
        <f t="shared" si="4"/>
        <v>#NUM!</v>
      </c>
      <c r="S8" s="213" t="e">
        <f t="shared" si="3"/>
        <v>#NUM!</v>
      </c>
      <c r="T8" s="244"/>
      <c r="U8" s="123" t="e">
        <v>#NUM!</v>
      </c>
      <c r="V8" s="244"/>
      <c r="W8" s="213" t="e">
        <v>#NUM!</v>
      </c>
      <c r="X8" s="249">
        <f>_xll.qlSimpleQuoteSetValue(F8,W8/100,Trigger)</f>
        <v>0</v>
      </c>
      <c r="Y8" s="159"/>
    </row>
    <row r="9" spans="1:25" ht="11.25" customHeight="1" x14ac:dyDescent="0.2">
      <c r="A9" s="158"/>
      <c r="B9" s="121" t="str">
        <f t="shared" si="0"/>
        <v>2Y</v>
      </c>
      <c r="C9" s="230" t="str">
        <f t="shared" si="0"/>
        <v>SM</v>
      </c>
      <c r="D9" s="231" t="str">
        <f t="shared" si="0"/>
        <v>3L</v>
      </c>
      <c r="E9" s="232" t="str">
        <f t="shared" si="1"/>
        <v>GBPSM3L2Y_LCHQuote</v>
      </c>
      <c r="F9" s="232" t="str">
        <f>_xll.qlSimpleQuote(Currency&amp;$C9&amp;$D9&amp;$B9&amp;QuoteSuffix,,RateTickValue,Permanent,Trigger,ObjectOverwrite)</f>
        <v>GBPSM3L2Y_LCHQuote#0003</v>
      </c>
      <c r="G9" s="233" t="str">
        <f>_xll.ohRangeRetrieveError(F9)</f>
        <v/>
      </c>
      <c r="H9" s="196"/>
      <c r="J9" s="158"/>
      <c r="K9" s="245" t="s">
        <v>54</v>
      </c>
      <c r="L9" s="245" t="s">
        <v>156</v>
      </c>
      <c r="M9" s="245" t="s">
        <v>154</v>
      </c>
      <c r="N9" s="246" t="str">
        <f t="shared" si="2"/>
        <v>GBPSM3L2Y</v>
      </c>
      <c r="O9" s="246" t="str">
        <v>GBPSM3L2Y=ICAP</v>
      </c>
      <c r="P9" s="356">
        <v>0.83000000000000007</v>
      </c>
      <c r="Q9" s="356">
        <v>0.86999999999999988</v>
      </c>
      <c r="R9" s="213">
        <f t="shared" si="4"/>
        <v>0.85</v>
      </c>
      <c r="S9" s="213">
        <f t="shared" si="3"/>
        <v>3.9999999999999813E-2</v>
      </c>
      <c r="T9" s="244"/>
      <c r="U9" s="123">
        <v>0.86599999999999999</v>
      </c>
      <c r="V9" s="244"/>
      <c r="W9" s="213">
        <v>0.85</v>
      </c>
      <c r="X9" s="249">
        <f>_xll.qlSimpleQuoteSetValue(F9,W9/100,Trigger)</f>
        <v>0</v>
      </c>
      <c r="Y9" s="159"/>
    </row>
    <row r="10" spans="1:25" ht="11.25" customHeight="1" x14ac:dyDescent="0.2">
      <c r="A10" s="158"/>
      <c r="B10" s="121" t="str">
        <f t="shared" si="0"/>
        <v>3Y</v>
      </c>
      <c r="C10" s="230" t="str">
        <f t="shared" si="0"/>
        <v>SM</v>
      </c>
      <c r="D10" s="231" t="str">
        <f t="shared" si="0"/>
        <v>3L</v>
      </c>
      <c r="E10" s="232" t="str">
        <f t="shared" si="1"/>
        <v>GBPSM3L3Y_LCHQuote</v>
      </c>
      <c r="F10" s="232" t="str">
        <f>_xll.qlSimpleQuote(Currency&amp;$C10&amp;$D10&amp;$B10&amp;QuoteSuffix,,RateTickValue,Permanent,Trigger,ObjectOverwrite)</f>
        <v>GBPSM3L3Y_LCHQuote#0003</v>
      </c>
      <c r="G10" s="233" t="str">
        <f>_xll.ohRangeRetrieveError(F10)</f>
        <v/>
      </c>
      <c r="H10" s="196"/>
      <c r="J10" s="158"/>
      <c r="K10" s="245" t="s">
        <v>53</v>
      </c>
      <c r="L10" s="245" t="s">
        <v>156</v>
      </c>
      <c r="M10" s="245" t="s">
        <v>154</v>
      </c>
      <c r="N10" s="246" t="str">
        <f t="shared" si="2"/>
        <v>GBPSM3L3Y</v>
      </c>
      <c r="O10" s="246" t="str">
        <v>GBPSM3L3Y=ICAP</v>
      </c>
      <c r="P10" s="356">
        <v>1.03</v>
      </c>
      <c r="Q10" s="356">
        <v>1.07</v>
      </c>
      <c r="R10" s="213">
        <f t="shared" si="4"/>
        <v>1.05</v>
      </c>
      <c r="S10" s="213">
        <f t="shared" si="3"/>
        <v>4.0000000000000036E-2</v>
      </c>
      <c r="T10" s="244"/>
      <c r="U10" s="123">
        <v>1.069</v>
      </c>
      <c r="V10" s="244"/>
      <c r="W10" s="213">
        <v>1.05</v>
      </c>
      <c r="X10" s="249">
        <f>_xll.qlSimpleQuoteSetValue(F10,W10/100,Trigger)</f>
        <v>0</v>
      </c>
      <c r="Y10" s="159"/>
    </row>
    <row r="11" spans="1:25" ht="11.25" customHeight="1" x14ac:dyDescent="0.2">
      <c r="A11" s="158"/>
      <c r="B11" s="121" t="str">
        <f t="shared" si="0"/>
        <v>4Y</v>
      </c>
      <c r="C11" s="230" t="str">
        <f t="shared" si="0"/>
        <v>SM</v>
      </c>
      <c r="D11" s="231" t="str">
        <f t="shared" si="0"/>
        <v>3L</v>
      </c>
      <c r="E11" s="232" t="str">
        <f t="shared" si="1"/>
        <v>GBPSM3L4Y_LCHQuote</v>
      </c>
      <c r="F11" s="232" t="str">
        <f>_xll.qlSimpleQuote(Currency&amp;$C11&amp;$D11&amp;$B11&amp;QuoteSuffix,,RateTickValue,Permanent,Trigger,ObjectOverwrite)</f>
        <v>GBPSM3L4Y_LCHQuote#0003</v>
      </c>
      <c r="G11" s="233" t="str">
        <f>_xll.ohRangeRetrieveError(F11)</f>
        <v/>
      </c>
      <c r="H11" s="196"/>
      <c r="J11" s="158"/>
      <c r="K11" s="245" t="s">
        <v>52</v>
      </c>
      <c r="L11" s="245" t="s">
        <v>156</v>
      </c>
      <c r="M11" s="245" t="s">
        <v>154</v>
      </c>
      <c r="N11" s="246" t="str">
        <f t="shared" si="2"/>
        <v>GBPSM3L4Y</v>
      </c>
      <c r="O11" s="246" t="str">
        <v>GBPSM3L4Y=ICAP</v>
      </c>
      <c r="P11" s="356">
        <v>1.1950000000000001</v>
      </c>
      <c r="Q11" s="356">
        <v>1.2450000000000001</v>
      </c>
      <c r="R11" s="213">
        <f t="shared" si="4"/>
        <v>1.2200000000000002</v>
      </c>
      <c r="S11" s="213">
        <f t="shared" si="3"/>
        <v>5.0000000000000266E-2</v>
      </c>
      <c r="T11" s="244"/>
      <c r="U11" s="123">
        <v>1.2450000000000001</v>
      </c>
      <c r="V11" s="244"/>
      <c r="W11" s="213">
        <v>1.2200000000000002</v>
      </c>
      <c r="X11" s="249">
        <f>_xll.qlSimpleQuoteSetValue(F11,W11/100,Trigger)</f>
        <v>0</v>
      </c>
      <c r="Y11" s="159"/>
    </row>
    <row r="12" spans="1:25" ht="11.25" customHeight="1" x14ac:dyDescent="0.2">
      <c r="A12" s="158"/>
      <c r="B12" s="121" t="str">
        <f t="shared" si="0"/>
        <v>5Y</v>
      </c>
      <c r="C12" s="230" t="str">
        <f t="shared" si="0"/>
        <v>SM</v>
      </c>
      <c r="D12" s="231" t="str">
        <f t="shared" si="0"/>
        <v>3L</v>
      </c>
      <c r="E12" s="232" t="str">
        <f t="shared" si="1"/>
        <v>GBPSM3L5Y_LCHQuote</v>
      </c>
      <c r="F12" s="232" t="str">
        <f>_xll.qlSimpleQuote(Currency&amp;$C12&amp;$D12&amp;$B12&amp;QuoteSuffix,,RateTickValue,Permanent,Trigger,ObjectOverwrite)</f>
        <v>GBPSM3L5Y_LCHQuote#0003</v>
      </c>
      <c r="G12" s="233" t="str">
        <f>_xll.ohRangeRetrieveError(F12)</f>
        <v/>
      </c>
      <c r="H12" s="196"/>
      <c r="J12" s="158"/>
      <c r="K12" s="245" t="s">
        <v>51</v>
      </c>
      <c r="L12" s="245" t="s">
        <v>156</v>
      </c>
      <c r="M12" s="245" t="s">
        <v>154</v>
      </c>
      <c r="N12" s="246" t="str">
        <f t="shared" si="2"/>
        <v>GBPSM3L5Y</v>
      </c>
      <c r="O12" s="246" t="str">
        <v>GBPSM3L5Y=ICAP</v>
      </c>
      <c r="P12" s="356">
        <v>1.3399999999999999</v>
      </c>
      <c r="Q12" s="356">
        <v>1.3900000000000001</v>
      </c>
      <c r="R12" s="213">
        <f t="shared" si="4"/>
        <v>1.365</v>
      </c>
      <c r="S12" s="213">
        <f t="shared" si="3"/>
        <v>5.0000000000000266E-2</v>
      </c>
      <c r="T12" s="244"/>
      <c r="U12" s="123">
        <v>1.3900000000000001</v>
      </c>
      <c r="V12" s="244"/>
      <c r="W12" s="213">
        <v>1.365</v>
      </c>
      <c r="X12" s="249">
        <f>_xll.qlSimpleQuoteSetValue(F12,W12/100,Trigger)</f>
        <v>0</v>
      </c>
      <c r="Y12" s="159"/>
    </row>
    <row r="13" spans="1:25" ht="11.25" customHeight="1" x14ac:dyDescent="0.2">
      <c r="A13" s="158"/>
      <c r="B13" s="121" t="str">
        <f t="shared" si="0"/>
        <v>6Y</v>
      </c>
      <c r="C13" s="230" t="str">
        <f t="shared" si="0"/>
        <v>SM</v>
      </c>
      <c r="D13" s="231" t="str">
        <f t="shared" si="0"/>
        <v>3L</v>
      </c>
      <c r="E13" s="232" t="str">
        <f t="shared" si="1"/>
        <v>GBPSM3L6Y_LCHQuote</v>
      </c>
      <c r="F13" s="232" t="str">
        <f>_xll.qlSimpleQuote(Currency&amp;$C13&amp;$D13&amp;$B13&amp;QuoteSuffix,,RateTickValue,Permanent,Trigger,ObjectOverwrite)</f>
        <v>GBPSM3L6Y_LCHQuote#0003</v>
      </c>
      <c r="G13" s="233" t="str">
        <f>_xll.ohRangeRetrieveError(F13)</f>
        <v/>
      </c>
      <c r="H13" s="196"/>
      <c r="J13" s="158"/>
      <c r="K13" s="245" t="s">
        <v>50</v>
      </c>
      <c r="L13" s="245" t="s">
        <v>156</v>
      </c>
      <c r="M13" s="245" t="s">
        <v>154</v>
      </c>
      <c r="N13" s="246" t="str">
        <f t="shared" si="2"/>
        <v>GBPSM3L6Y</v>
      </c>
      <c r="O13" s="246" t="str">
        <v>GBPSM3L6Y=ICAP</v>
      </c>
      <c r="P13" s="356">
        <v>1.464</v>
      </c>
      <c r="Q13" s="356">
        <v>1.514</v>
      </c>
      <c r="R13" s="213">
        <f t="shared" si="4"/>
        <v>1.4889999999999999</v>
      </c>
      <c r="S13" s="213">
        <f t="shared" si="3"/>
        <v>4.9999999999999822E-2</v>
      </c>
      <c r="T13" s="244"/>
      <c r="U13" s="123">
        <v>1.5129999999999999</v>
      </c>
      <c r="V13" s="244"/>
      <c r="W13" s="213">
        <v>1.4889999999999999</v>
      </c>
      <c r="X13" s="249">
        <f>_xll.qlSimpleQuoteSetValue(F13,W13/100,Trigger)</f>
        <v>0</v>
      </c>
      <c r="Y13" s="159"/>
    </row>
    <row r="14" spans="1:25" ht="11.25" customHeight="1" x14ac:dyDescent="0.2">
      <c r="A14" s="158"/>
      <c r="B14" s="121" t="str">
        <f t="shared" si="0"/>
        <v>7Y</v>
      </c>
      <c r="C14" s="230" t="str">
        <f t="shared" si="0"/>
        <v>SM</v>
      </c>
      <c r="D14" s="231" t="str">
        <f t="shared" si="0"/>
        <v>3L</v>
      </c>
      <c r="E14" s="232" t="str">
        <f t="shared" si="1"/>
        <v>GBPSM3L7Y_LCHQuote</v>
      </c>
      <c r="F14" s="232" t="str">
        <f>_xll.qlSimpleQuote(Currency&amp;$C14&amp;$D14&amp;$B14&amp;QuoteSuffix,,RateTickValue,Permanent,Trigger,ObjectOverwrite)</f>
        <v>GBPSM3L7Y_LCHQuote#0003</v>
      </c>
      <c r="G14" s="233" t="str">
        <f>_xll.ohRangeRetrieveError(F14)</f>
        <v/>
      </c>
      <c r="H14" s="196"/>
      <c r="J14" s="158"/>
      <c r="K14" s="245" t="s">
        <v>49</v>
      </c>
      <c r="L14" s="245" t="s">
        <v>156</v>
      </c>
      <c r="M14" s="245" t="s">
        <v>154</v>
      </c>
      <c r="N14" s="246" t="str">
        <f t="shared" si="2"/>
        <v>GBPSM3L7Y</v>
      </c>
      <c r="O14" s="246" t="str">
        <v>GBPSM3L7Y=ICAP</v>
      </c>
      <c r="P14" s="356">
        <v>1.5669999999999999</v>
      </c>
      <c r="Q14" s="356">
        <v>1.617</v>
      </c>
      <c r="R14" s="213">
        <f t="shared" si="4"/>
        <v>1.5920000000000001</v>
      </c>
      <c r="S14" s="213">
        <f t="shared" si="3"/>
        <v>5.0000000000000266E-2</v>
      </c>
      <c r="T14" s="244"/>
      <c r="U14" s="123">
        <v>1.617</v>
      </c>
      <c r="V14" s="244"/>
      <c r="W14" s="213">
        <v>1.5920000000000001</v>
      </c>
      <c r="X14" s="249">
        <f>_xll.qlSimpleQuoteSetValue(F14,W14/100,Trigger)</f>
        <v>0</v>
      </c>
      <c r="Y14" s="159"/>
    </row>
    <row r="15" spans="1:25" ht="11.25" customHeight="1" x14ac:dyDescent="0.2">
      <c r="A15" s="158"/>
      <c r="B15" s="121" t="str">
        <f t="shared" si="0"/>
        <v>8Y</v>
      </c>
      <c r="C15" s="230" t="str">
        <f t="shared" si="0"/>
        <v>SM</v>
      </c>
      <c r="D15" s="231" t="str">
        <f t="shared" si="0"/>
        <v>3L</v>
      </c>
      <c r="E15" s="232" t="str">
        <f t="shared" si="1"/>
        <v>GBPSM3L8Y_LCHQuote</v>
      </c>
      <c r="F15" s="232" t="str">
        <f>_xll.qlSimpleQuote(Currency&amp;$C15&amp;$D15&amp;$B15&amp;QuoteSuffix,,RateTickValue,Permanent,Trigger,ObjectOverwrite)</f>
        <v>GBPSM3L8Y_LCHQuote#0003</v>
      </c>
      <c r="G15" s="233" t="str">
        <f>_xll.ohRangeRetrieveError(F15)</f>
        <v/>
      </c>
      <c r="H15" s="196"/>
      <c r="J15" s="158"/>
      <c r="K15" s="245" t="s">
        <v>48</v>
      </c>
      <c r="L15" s="245" t="s">
        <v>156</v>
      </c>
      <c r="M15" s="245" t="s">
        <v>154</v>
      </c>
      <c r="N15" s="246" t="str">
        <f t="shared" si="2"/>
        <v>GBPSM3L8Y</v>
      </c>
      <c r="O15" s="246" t="str">
        <v>GBPSM3L8Y=ICAP</v>
      </c>
      <c r="P15" s="356">
        <v>1.6539999999999999</v>
      </c>
      <c r="Q15" s="356">
        <v>1.704</v>
      </c>
      <c r="R15" s="213">
        <f t="shared" si="4"/>
        <v>1.6789999999999998</v>
      </c>
      <c r="S15" s="213">
        <f t="shared" si="3"/>
        <v>4.9999999999999822E-2</v>
      </c>
      <c r="T15" s="244"/>
      <c r="U15" s="123">
        <v>1.7010000000000001</v>
      </c>
      <c r="V15" s="244"/>
      <c r="W15" s="213">
        <v>1.6789999999999998</v>
      </c>
      <c r="X15" s="249">
        <f>_xll.qlSimpleQuoteSetValue(F15,W15/100,Trigger)</f>
        <v>0</v>
      </c>
      <c r="Y15" s="159"/>
    </row>
    <row r="16" spans="1:25" ht="11.25" customHeight="1" x14ac:dyDescent="0.2">
      <c r="A16" s="158"/>
      <c r="B16" s="121" t="str">
        <f t="shared" si="0"/>
        <v>9Y</v>
      </c>
      <c r="C16" s="230" t="str">
        <f t="shared" si="0"/>
        <v>SM</v>
      </c>
      <c r="D16" s="231" t="str">
        <f t="shared" si="0"/>
        <v>3L</v>
      </c>
      <c r="E16" s="232" t="str">
        <f t="shared" si="1"/>
        <v>GBPSM3L9Y_LCHQuote</v>
      </c>
      <c r="F16" s="232" t="str">
        <f>_xll.qlSimpleQuote(Currency&amp;$C16&amp;$D16&amp;$B16&amp;QuoteSuffix,,RateTickValue,Permanent,Trigger,ObjectOverwrite)</f>
        <v>GBPSM3L9Y_LCHQuote#0003</v>
      </c>
      <c r="G16" s="233" t="str">
        <f>_xll.ohRangeRetrieveError(F16)</f>
        <v/>
      </c>
      <c r="H16" s="196"/>
      <c r="J16" s="158"/>
      <c r="K16" s="245" t="s">
        <v>47</v>
      </c>
      <c r="L16" s="245" t="s">
        <v>156</v>
      </c>
      <c r="M16" s="245" t="s">
        <v>154</v>
      </c>
      <c r="N16" s="246" t="str">
        <f t="shared" si="2"/>
        <v>GBPSM3L9Y</v>
      </c>
      <c r="O16" s="246" t="str">
        <v>GBPSM3L9Y=ICAP</v>
      </c>
      <c r="P16" s="356">
        <v>1.726</v>
      </c>
      <c r="Q16" s="356">
        <v>1.776</v>
      </c>
      <c r="R16" s="213">
        <f t="shared" si="4"/>
        <v>1.7509999999999999</v>
      </c>
      <c r="S16" s="213">
        <f t="shared" si="3"/>
        <v>4.9999999999999822E-2</v>
      </c>
      <c r="T16" s="244"/>
      <c r="U16" s="123">
        <v>1.7730000000000001</v>
      </c>
      <c r="V16" s="244"/>
      <c r="W16" s="213">
        <v>1.7509999999999999</v>
      </c>
      <c r="X16" s="249">
        <f>_xll.qlSimpleQuoteSetValue(F16,W16/100,Trigger)</f>
        <v>0</v>
      </c>
      <c r="Y16" s="159"/>
    </row>
    <row r="17" spans="1:25" ht="11.25" customHeight="1" x14ac:dyDescent="0.2">
      <c r="A17" s="158"/>
      <c r="B17" s="121" t="str">
        <f t="shared" si="0"/>
        <v>10Y</v>
      </c>
      <c r="C17" s="230" t="str">
        <f t="shared" si="0"/>
        <v>SM</v>
      </c>
      <c r="D17" s="231" t="str">
        <f t="shared" si="0"/>
        <v>3L</v>
      </c>
      <c r="E17" s="232" t="str">
        <f t="shared" si="1"/>
        <v>GBPSM3L10Y_LCHQuote</v>
      </c>
      <c r="F17" s="232" t="str">
        <f>_xll.qlSimpleQuote(Currency&amp;$C17&amp;$D17&amp;$B17&amp;QuoteSuffix,,RateTickValue,Permanent,Trigger,ObjectOverwrite)</f>
        <v>GBPSM3L10Y_LCHQuote#0003</v>
      </c>
      <c r="G17" s="233" t="str">
        <f>_xll.ohRangeRetrieveError(F17)</f>
        <v/>
      </c>
      <c r="H17" s="196"/>
      <c r="J17" s="158"/>
      <c r="K17" s="245" t="s">
        <v>46</v>
      </c>
      <c r="L17" s="245" t="s">
        <v>156</v>
      </c>
      <c r="M17" s="245" t="s">
        <v>154</v>
      </c>
      <c r="N17" s="246" t="str">
        <f t="shared" si="2"/>
        <v>GBPSM3L10Y</v>
      </c>
      <c r="O17" s="246" t="str">
        <v>GBPSM3L10Y=ICAP</v>
      </c>
      <c r="P17" s="356">
        <v>1.7869999999999999</v>
      </c>
      <c r="Q17" s="356">
        <v>1.837</v>
      </c>
      <c r="R17" s="213">
        <f t="shared" si="4"/>
        <v>1.8119999999999998</v>
      </c>
      <c r="S17" s="213">
        <f t="shared" si="3"/>
        <v>4.9999999999999822E-2</v>
      </c>
      <c r="T17" s="244"/>
      <c r="U17" s="123">
        <v>1.8319999999999999</v>
      </c>
      <c r="V17" s="244"/>
      <c r="W17" s="213">
        <v>1.8119999999999998</v>
      </c>
      <c r="X17" s="249">
        <f>_xll.qlSimpleQuoteSetValue(F17,W17/100,Trigger)</f>
        <v>0</v>
      </c>
      <c r="Y17" s="159"/>
    </row>
    <row r="18" spans="1:25" ht="11.25" customHeight="1" x14ac:dyDescent="0.2">
      <c r="A18" s="158"/>
      <c r="B18" s="121" t="str">
        <f t="shared" si="0"/>
        <v>11Y</v>
      </c>
      <c r="C18" s="230" t="str">
        <f t="shared" si="0"/>
        <v>SM</v>
      </c>
      <c r="D18" s="231" t="str">
        <f t="shared" si="0"/>
        <v>3L</v>
      </c>
      <c r="E18" s="232" t="str">
        <f t="shared" si="1"/>
        <v>GBPSM3L11Y_LCHQuote</v>
      </c>
      <c r="F18" s="232" t="str">
        <f>_xll.qlSimpleQuote(Currency&amp;$C18&amp;$D18&amp;$B18&amp;QuoteSuffix,,RateTickValue,Permanent,Trigger,ObjectOverwrite)</f>
        <v>GBPSM3L11Y_LCHQuote#0003</v>
      </c>
      <c r="G18" s="233" t="str">
        <f>_xll.ohRangeRetrieveError(F18)</f>
        <v/>
      </c>
      <c r="H18" s="196"/>
      <c r="J18" s="158"/>
      <c r="K18" s="245" t="s">
        <v>45</v>
      </c>
      <c r="L18" s="245" t="s">
        <v>156</v>
      </c>
      <c r="M18" s="245" t="s">
        <v>154</v>
      </c>
      <c r="N18" s="246" t="str">
        <f t="shared" si="2"/>
        <v>GBPSM3L11Y</v>
      </c>
      <c r="O18" s="246" t="str">
        <v>GBPSM3L11Y=ICAP</v>
      </c>
      <c r="P18" s="356">
        <v>1.83</v>
      </c>
      <c r="Q18" s="356">
        <v>1.9</v>
      </c>
      <c r="R18" s="213">
        <f t="shared" si="4"/>
        <v>1.865</v>
      </c>
      <c r="S18" s="213">
        <f t="shared" si="3"/>
        <v>6.999999999999984E-2</v>
      </c>
      <c r="T18" s="244"/>
      <c r="U18" s="123">
        <v>1.885</v>
      </c>
      <c r="V18" s="244"/>
      <c r="W18" s="213">
        <v>1.865</v>
      </c>
      <c r="X18" s="249">
        <f>_xll.qlSimpleQuoteSetValue(F18,W18/100,Trigger)</f>
        <v>9.9999999999995925E-6</v>
      </c>
      <c r="Y18" s="159"/>
    </row>
    <row r="19" spans="1:25" ht="11.25" customHeight="1" x14ac:dyDescent="0.2">
      <c r="A19" s="158"/>
      <c r="B19" s="121" t="str">
        <f t="shared" si="0"/>
        <v>12Y</v>
      </c>
      <c r="C19" s="230" t="str">
        <f t="shared" si="0"/>
        <v>SM</v>
      </c>
      <c r="D19" s="231" t="str">
        <f t="shared" si="0"/>
        <v>3L</v>
      </c>
      <c r="E19" s="232" t="str">
        <f t="shared" si="1"/>
        <v>GBPSM3L12Y_LCHQuote</v>
      </c>
      <c r="F19" s="232" t="str">
        <f>_xll.qlSimpleQuote(Currency&amp;$C19&amp;$D19&amp;$B19&amp;QuoteSuffix,,RateTickValue,Permanent,Trigger,ObjectOverwrite)</f>
        <v>GBPSM3L12Y_LCHQuote#0003</v>
      </c>
      <c r="G19" s="233" t="str">
        <f>_xll.ohRangeRetrieveError(F19)</f>
        <v/>
      </c>
      <c r="H19" s="196"/>
      <c r="J19" s="158"/>
      <c r="K19" s="245" t="s">
        <v>44</v>
      </c>
      <c r="L19" s="245" t="s">
        <v>156</v>
      </c>
      <c r="M19" s="245" t="s">
        <v>154</v>
      </c>
      <c r="N19" s="246" t="str">
        <f t="shared" si="2"/>
        <v>GBPSM3L12Y</v>
      </c>
      <c r="O19" s="246" t="str">
        <v>GBPSM3L12Y=ICAP</v>
      </c>
      <c r="P19" s="356">
        <v>1.877</v>
      </c>
      <c r="Q19" s="356">
        <v>1.9470000000000001</v>
      </c>
      <c r="R19" s="213">
        <f t="shared" si="4"/>
        <v>1.9119999999999999</v>
      </c>
      <c r="S19" s="213">
        <f t="shared" si="3"/>
        <v>6.999999999999984E-2</v>
      </c>
      <c r="T19" s="244"/>
      <c r="U19" s="123">
        <v>1.9330000000000001</v>
      </c>
      <c r="V19" s="244"/>
      <c r="W19" s="213">
        <v>1.9119999999999999</v>
      </c>
      <c r="X19" s="249">
        <f>_xll.qlSimpleQuoteSetValue(F19,W19/100,Trigger)</f>
        <v>0</v>
      </c>
      <c r="Y19" s="159"/>
    </row>
    <row r="20" spans="1:25" ht="11.25" customHeight="1" x14ac:dyDescent="0.2">
      <c r="A20" s="158"/>
      <c r="B20" s="121" t="str">
        <f t="shared" si="0"/>
        <v>13Y</v>
      </c>
      <c r="C20" s="230" t="str">
        <f t="shared" si="0"/>
        <v>SM</v>
      </c>
      <c r="D20" s="231" t="str">
        <f t="shared" si="0"/>
        <v>3L</v>
      </c>
      <c r="E20" s="232" t="str">
        <f t="shared" si="1"/>
        <v>GBPSM3L13Y_LCHQuote</v>
      </c>
      <c r="F20" s="232" t="str">
        <f>_xll.qlSimpleQuote(Currency&amp;$C20&amp;$D20&amp;$B20&amp;QuoteSuffix,,RateTickValue,Permanent,Trigger,ObjectOverwrite)</f>
        <v>GBPSM3L13Y_LCHQuote#0003</v>
      </c>
      <c r="G20" s="233" t="str">
        <f>_xll.ohRangeRetrieveError(F20)</f>
        <v/>
      </c>
      <c r="H20" s="196"/>
      <c r="J20" s="158"/>
      <c r="K20" s="245" t="s">
        <v>43</v>
      </c>
      <c r="L20" s="245" t="s">
        <v>156</v>
      </c>
      <c r="M20" s="245" t="s">
        <v>154</v>
      </c>
      <c r="N20" s="246" t="str">
        <f t="shared" si="2"/>
        <v>GBPSM3L13Y</v>
      </c>
      <c r="O20" s="246" t="str">
        <v>GBPSM3L13Y=ICAP</v>
      </c>
      <c r="P20" s="356" t="s">
        <v>162</v>
      </c>
      <c r="Q20" s="356" t="s">
        <v>162</v>
      </c>
      <c r="R20" s="213" t="e">
        <f t="shared" si="4"/>
        <v>#NUM!</v>
      </c>
      <c r="S20" s="213" t="e">
        <f t="shared" si="3"/>
        <v>#NUM!</v>
      </c>
      <c r="T20" s="244"/>
      <c r="U20" s="123" t="e">
        <v>#NUM!</v>
      </c>
      <c r="V20" s="244"/>
      <c r="W20" s="213" t="e">
        <v>#NUM!</v>
      </c>
      <c r="X20" s="249">
        <f>_xll.qlSimpleQuoteSetValue(F20,W20/100,Trigger)</f>
        <v>0</v>
      </c>
      <c r="Y20" s="159"/>
    </row>
    <row r="21" spans="1:25" ht="11.25" customHeight="1" x14ac:dyDescent="0.2">
      <c r="A21" s="158"/>
      <c r="B21" s="121" t="str">
        <f t="shared" si="0"/>
        <v>14Y</v>
      </c>
      <c r="C21" s="230" t="str">
        <f t="shared" si="0"/>
        <v>SM</v>
      </c>
      <c r="D21" s="231" t="str">
        <f t="shared" si="0"/>
        <v>3L</v>
      </c>
      <c r="E21" s="232" t="str">
        <f t="shared" si="1"/>
        <v>GBPSM3L14Y_LCHQuote</v>
      </c>
      <c r="F21" s="232" t="str">
        <f>_xll.qlSimpleQuote(Currency&amp;$C21&amp;$D21&amp;$B21&amp;QuoteSuffix,,RateTickValue,Permanent,Trigger,ObjectOverwrite)</f>
        <v>GBPSM3L14Y_LCHQuote#0003</v>
      </c>
      <c r="G21" s="233" t="str">
        <f>_xll.ohRangeRetrieveError(F21)</f>
        <v/>
      </c>
      <c r="H21" s="196"/>
      <c r="J21" s="158"/>
      <c r="K21" s="245" t="s">
        <v>42</v>
      </c>
      <c r="L21" s="245" t="s">
        <v>156</v>
      </c>
      <c r="M21" s="245" t="s">
        <v>154</v>
      </c>
      <c r="N21" s="246" t="str">
        <f t="shared" si="2"/>
        <v>GBPSM3L14Y</v>
      </c>
      <c r="O21" s="246" t="str">
        <v>GBPSM3L14Y=ICAP</v>
      </c>
      <c r="P21" s="356" t="s">
        <v>162</v>
      </c>
      <c r="Q21" s="356" t="s">
        <v>162</v>
      </c>
      <c r="R21" s="213" t="e">
        <f t="shared" si="4"/>
        <v>#NUM!</v>
      </c>
      <c r="S21" s="213" t="e">
        <f t="shared" si="3"/>
        <v>#NUM!</v>
      </c>
      <c r="T21" s="244"/>
      <c r="U21" s="123" t="e">
        <v>#NUM!</v>
      </c>
      <c r="V21" s="244"/>
      <c r="W21" s="213" t="e">
        <v>#NUM!</v>
      </c>
      <c r="X21" s="249">
        <f>_xll.qlSimpleQuoteSetValue(F21,W21/100,Trigger)</f>
        <v>0</v>
      </c>
      <c r="Y21" s="159"/>
    </row>
    <row r="22" spans="1:25" ht="11.25" customHeight="1" x14ac:dyDescent="0.2">
      <c r="A22" s="158"/>
      <c r="B22" s="121" t="str">
        <f t="shared" si="0"/>
        <v>15Y</v>
      </c>
      <c r="C22" s="230" t="str">
        <f t="shared" si="0"/>
        <v>SM</v>
      </c>
      <c r="D22" s="231" t="str">
        <f t="shared" si="0"/>
        <v>3L</v>
      </c>
      <c r="E22" s="232" t="str">
        <f t="shared" si="1"/>
        <v>GBPSM3L15Y_LCHQuote</v>
      </c>
      <c r="F22" s="232" t="str">
        <f>_xll.qlSimpleQuote(Currency&amp;$C22&amp;$D22&amp;$B22&amp;QuoteSuffix,,RateTickValue,Permanent,Trigger,ObjectOverwrite)</f>
        <v>GBPSM3L15Y_LCHQuote#0003</v>
      </c>
      <c r="G22" s="233" t="str">
        <f>_xll.ohRangeRetrieveError(F22)</f>
        <v/>
      </c>
      <c r="H22" s="196"/>
      <c r="J22" s="158"/>
      <c r="K22" s="245" t="s">
        <v>41</v>
      </c>
      <c r="L22" s="245" t="s">
        <v>156</v>
      </c>
      <c r="M22" s="245" t="s">
        <v>154</v>
      </c>
      <c r="N22" s="246" t="str">
        <f t="shared" si="2"/>
        <v>GBPSM3L15Y</v>
      </c>
      <c r="O22" s="246" t="str">
        <v>GBPSM3L15Y=ICAP</v>
      </c>
      <c r="P22" s="356">
        <v>1.9670000000000001</v>
      </c>
      <c r="Q22" s="356">
        <v>2.0569999999999999</v>
      </c>
      <c r="R22" s="213">
        <f t="shared" si="4"/>
        <v>2.012</v>
      </c>
      <c r="S22" s="213">
        <f t="shared" si="3"/>
        <v>8.9999999999999858E-2</v>
      </c>
      <c r="T22" s="244"/>
      <c r="U22" s="123">
        <v>2.0340000000000003</v>
      </c>
      <c r="V22" s="244"/>
      <c r="W22" s="213">
        <v>2.012</v>
      </c>
      <c r="X22" s="249">
        <f>_xll.qlSimpleQuoteSetValue(F22,W22/100,Trigger)</f>
        <v>0</v>
      </c>
      <c r="Y22" s="159"/>
    </row>
    <row r="23" spans="1:25" ht="11.25" customHeight="1" x14ac:dyDescent="0.2">
      <c r="A23" s="158"/>
      <c r="B23" s="121" t="str">
        <f t="shared" si="0"/>
        <v>16Y</v>
      </c>
      <c r="C23" s="230" t="str">
        <f t="shared" si="0"/>
        <v>SM</v>
      </c>
      <c r="D23" s="231" t="str">
        <f t="shared" si="0"/>
        <v>3L</v>
      </c>
      <c r="E23" s="232" t="str">
        <f t="shared" si="1"/>
        <v>GBPSM3L16Y_LCHQuote</v>
      </c>
      <c r="F23" s="232" t="str">
        <f>_xll.qlSimpleQuote(Currency&amp;$C23&amp;$D23&amp;$B23&amp;QuoteSuffix,,RateTickValue,Permanent,Trigger,ObjectOverwrite)</f>
        <v>GBPSM3L16Y_LCHQuote#0003</v>
      </c>
      <c r="G23" s="233" t="str">
        <f>_xll.ohRangeRetrieveError(F23)</f>
        <v/>
      </c>
      <c r="H23" s="196"/>
      <c r="J23" s="158"/>
      <c r="K23" s="245" t="s">
        <v>40</v>
      </c>
      <c r="L23" s="245" t="s">
        <v>156</v>
      </c>
      <c r="M23" s="245" t="s">
        <v>154</v>
      </c>
      <c r="N23" s="246" t="str">
        <f t="shared" si="2"/>
        <v>GBPSM3L16Y</v>
      </c>
      <c r="O23" s="246" t="str">
        <v>GBPSM3L16Y=ICAP</v>
      </c>
      <c r="P23" s="356" t="s">
        <v>162</v>
      </c>
      <c r="Q23" s="356" t="s">
        <v>162</v>
      </c>
      <c r="R23" s="213" t="e">
        <f t="shared" si="4"/>
        <v>#NUM!</v>
      </c>
      <c r="S23" s="213" t="e">
        <f t="shared" si="3"/>
        <v>#NUM!</v>
      </c>
      <c r="T23" s="244"/>
      <c r="U23" s="123" t="e">
        <v>#NUM!</v>
      </c>
      <c r="V23" s="244"/>
      <c r="W23" s="213" t="e">
        <v>#NUM!</v>
      </c>
      <c r="X23" s="249">
        <f>_xll.qlSimpleQuoteSetValue(F23,W23/100,Trigger)</f>
        <v>0</v>
      </c>
      <c r="Y23" s="159"/>
    </row>
    <row r="24" spans="1:25" ht="11.25" customHeight="1" x14ac:dyDescent="0.2">
      <c r="A24" s="158"/>
      <c r="B24" s="121" t="str">
        <f t="shared" si="0"/>
        <v>17Y</v>
      </c>
      <c r="C24" s="230" t="str">
        <f t="shared" si="0"/>
        <v>SM</v>
      </c>
      <c r="D24" s="231" t="str">
        <f t="shared" si="0"/>
        <v>3L</v>
      </c>
      <c r="E24" s="232" t="str">
        <f t="shared" si="1"/>
        <v>GBPSM3L17Y_LCHQuote</v>
      </c>
      <c r="F24" s="232" t="str">
        <f>_xll.qlSimpleQuote(Currency&amp;$C24&amp;$D24&amp;$B24&amp;QuoteSuffix,,RateTickValue,Permanent,Trigger,ObjectOverwrite)</f>
        <v>GBPSM3L17Y_LCHQuote#0003</v>
      </c>
      <c r="G24" s="233" t="str">
        <f>_xll.ohRangeRetrieveError(F24)</f>
        <v/>
      </c>
      <c r="H24" s="196"/>
      <c r="J24" s="158"/>
      <c r="K24" s="245" t="s">
        <v>39</v>
      </c>
      <c r="L24" s="245" t="s">
        <v>156</v>
      </c>
      <c r="M24" s="245" t="s">
        <v>154</v>
      </c>
      <c r="N24" s="246" t="str">
        <f t="shared" si="2"/>
        <v>GBPSM3L17Y</v>
      </c>
      <c r="O24" s="246" t="str">
        <v>GBPSM3L17Y=ICAP</v>
      </c>
      <c r="P24" s="356" t="s">
        <v>162</v>
      </c>
      <c r="Q24" s="356" t="s">
        <v>162</v>
      </c>
      <c r="R24" s="213" t="e">
        <f t="shared" si="4"/>
        <v>#NUM!</v>
      </c>
      <c r="S24" s="213" t="e">
        <f t="shared" si="3"/>
        <v>#NUM!</v>
      </c>
      <c r="T24" s="244"/>
      <c r="U24" s="123" t="e">
        <v>#NUM!</v>
      </c>
      <c r="V24" s="244"/>
      <c r="W24" s="213" t="e">
        <v>#NUM!</v>
      </c>
      <c r="X24" s="249">
        <f>_xll.qlSimpleQuoteSetValue(F24,W24/100,Trigger)</f>
        <v>0</v>
      </c>
      <c r="Y24" s="159"/>
    </row>
    <row r="25" spans="1:25" ht="11.25" customHeight="1" x14ac:dyDescent="0.2">
      <c r="A25" s="158"/>
      <c r="B25" s="121" t="str">
        <f t="shared" si="0"/>
        <v>18Y</v>
      </c>
      <c r="C25" s="230" t="str">
        <f t="shared" si="0"/>
        <v>SM</v>
      </c>
      <c r="D25" s="231" t="str">
        <f t="shared" si="0"/>
        <v>3L</v>
      </c>
      <c r="E25" s="232" t="str">
        <f t="shared" si="1"/>
        <v>GBPSM3L18Y_LCHQuote</v>
      </c>
      <c r="F25" s="232" t="str">
        <f>_xll.qlSimpleQuote(Currency&amp;$C25&amp;$D25&amp;$B25&amp;QuoteSuffix,,RateTickValue,Permanent,Trigger,ObjectOverwrite)</f>
        <v>GBPSM3L18Y_LCHQuote#0003</v>
      </c>
      <c r="G25" s="233" t="str">
        <f>_xll.ohRangeRetrieveError(F25)</f>
        <v/>
      </c>
      <c r="H25" s="196"/>
      <c r="J25" s="158"/>
      <c r="K25" s="245" t="s">
        <v>38</v>
      </c>
      <c r="L25" s="245" t="s">
        <v>156</v>
      </c>
      <c r="M25" s="245" t="s">
        <v>154</v>
      </c>
      <c r="N25" s="246" t="str">
        <f t="shared" si="2"/>
        <v>GBPSM3L18Y</v>
      </c>
      <c r="O25" s="246" t="str">
        <v>GBPSM3L18Y=ICAP</v>
      </c>
      <c r="P25" s="356" t="s">
        <v>162</v>
      </c>
      <c r="Q25" s="356" t="s">
        <v>162</v>
      </c>
      <c r="R25" s="213" t="e">
        <f t="shared" si="4"/>
        <v>#NUM!</v>
      </c>
      <c r="S25" s="213" t="e">
        <f t="shared" si="3"/>
        <v>#NUM!</v>
      </c>
      <c r="T25" s="244"/>
      <c r="U25" s="123" t="e">
        <v>#NUM!</v>
      </c>
      <c r="V25" s="244"/>
      <c r="W25" s="213" t="e">
        <v>#NUM!</v>
      </c>
      <c r="X25" s="249">
        <f>_xll.qlSimpleQuoteSetValue(F25,W25/100,Trigger)</f>
        <v>0</v>
      </c>
      <c r="Y25" s="159"/>
    </row>
    <row r="26" spans="1:25" ht="11.25" customHeight="1" x14ac:dyDescent="0.2">
      <c r="A26" s="158"/>
      <c r="B26" s="121" t="str">
        <f t="shared" si="0"/>
        <v>19Y</v>
      </c>
      <c r="C26" s="230" t="str">
        <f t="shared" si="0"/>
        <v>SM</v>
      </c>
      <c r="D26" s="231" t="str">
        <f t="shared" si="0"/>
        <v>3L</v>
      </c>
      <c r="E26" s="232" t="str">
        <f t="shared" si="1"/>
        <v>GBPSM3L19Y_LCHQuote</v>
      </c>
      <c r="F26" s="232" t="str">
        <f>_xll.qlSimpleQuote(Currency&amp;$C26&amp;$D26&amp;$B26&amp;QuoteSuffix,,RateTickValue,Permanent,Trigger,ObjectOverwrite)</f>
        <v>GBPSM3L19Y_LCHQuote#0003</v>
      </c>
      <c r="G26" s="233" t="str">
        <f>_xll.ohRangeRetrieveError(F26)</f>
        <v/>
      </c>
      <c r="H26" s="196"/>
      <c r="J26" s="158"/>
      <c r="K26" s="245" t="s">
        <v>37</v>
      </c>
      <c r="L26" s="245" t="s">
        <v>156</v>
      </c>
      <c r="M26" s="245" t="s">
        <v>154</v>
      </c>
      <c r="N26" s="246" t="str">
        <f t="shared" si="2"/>
        <v>GBPSM3L19Y</v>
      </c>
      <c r="O26" s="246" t="str">
        <v>GBPSM3L19Y=ICAP</v>
      </c>
      <c r="P26" s="356" t="s">
        <v>162</v>
      </c>
      <c r="Q26" s="356" t="s">
        <v>162</v>
      </c>
      <c r="R26" s="213" t="e">
        <f t="shared" si="4"/>
        <v>#NUM!</v>
      </c>
      <c r="S26" s="213" t="e">
        <f t="shared" si="3"/>
        <v>#NUM!</v>
      </c>
      <c r="T26" s="244"/>
      <c r="U26" s="123" t="e">
        <v>#NUM!</v>
      </c>
      <c r="V26" s="244"/>
      <c r="W26" s="213" t="e">
        <v>#NUM!</v>
      </c>
      <c r="X26" s="249">
        <f>_xll.qlSimpleQuoteSetValue(F26,W26/100,Trigger)</f>
        <v>0</v>
      </c>
      <c r="Y26" s="159"/>
    </row>
    <row r="27" spans="1:25" ht="11.25" customHeight="1" x14ac:dyDescent="0.2">
      <c r="A27" s="158"/>
      <c r="B27" s="121" t="str">
        <f t="shared" si="0"/>
        <v>20Y</v>
      </c>
      <c r="C27" s="230" t="str">
        <f t="shared" si="0"/>
        <v>SM</v>
      </c>
      <c r="D27" s="231" t="str">
        <f t="shared" si="0"/>
        <v>3L</v>
      </c>
      <c r="E27" s="232" t="str">
        <f t="shared" si="1"/>
        <v>GBPSM3L20Y_LCHQuote</v>
      </c>
      <c r="F27" s="232" t="str">
        <f>_xll.qlSimpleQuote(Currency&amp;$C27&amp;$D27&amp;$B27&amp;QuoteSuffix,,RateTickValue,Permanent,Trigger,ObjectOverwrite)</f>
        <v>GBPSM3L20Y_LCHQuote#0003</v>
      </c>
      <c r="G27" s="233" t="str">
        <f>_xll.ohRangeRetrieveError(F27)</f>
        <v/>
      </c>
      <c r="H27" s="196"/>
      <c r="J27" s="158"/>
      <c r="K27" s="245" t="s">
        <v>36</v>
      </c>
      <c r="L27" s="245" t="s">
        <v>156</v>
      </c>
      <c r="M27" s="245" t="s">
        <v>154</v>
      </c>
      <c r="N27" s="246" t="str">
        <f t="shared" si="2"/>
        <v>GBPSM3L20Y</v>
      </c>
      <c r="O27" s="246" t="str">
        <v>GBPSM3L20Y=ICAP</v>
      </c>
      <c r="P27" s="356">
        <v>2.0129999999999999</v>
      </c>
      <c r="Q27" s="356">
        <v>2.1429999999999998</v>
      </c>
      <c r="R27" s="213">
        <f t="shared" si="4"/>
        <v>2.0779999999999998</v>
      </c>
      <c r="S27" s="213">
        <f t="shared" si="3"/>
        <v>0.12999999999999989</v>
      </c>
      <c r="T27" s="244"/>
      <c r="U27" s="123">
        <v>2.097</v>
      </c>
      <c r="V27" s="244"/>
      <c r="W27" s="213">
        <v>2.0779999999999998</v>
      </c>
      <c r="X27" s="249">
        <f>_xll.qlSimpleQuoteSetValue(F27,W27/100,Trigger)</f>
        <v>0</v>
      </c>
      <c r="Y27" s="159"/>
    </row>
    <row r="28" spans="1:25" ht="11.25" customHeight="1" x14ac:dyDescent="0.2">
      <c r="A28" s="158"/>
      <c r="B28" s="121" t="str">
        <f t="shared" si="0"/>
        <v>21Y</v>
      </c>
      <c r="C28" s="230" t="str">
        <f t="shared" si="0"/>
        <v>SM</v>
      </c>
      <c r="D28" s="231" t="str">
        <f t="shared" si="0"/>
        <v>3L</v>
      </c>
      <c r="E28" s="232" t="str">
        <f t="shared" si="1"/>
        <v>GBPSM3L21Y_LCHQuote</v>
      </c>
      <c r="F28" s="232" t="str">
        <f>_xll.qlSimpleQuote(Currency&amp;$C28&amp;$D28&amp;$B28&amp;QuoteSuffix,,RateTickValue,Permanent,Trigger,ObjectOverwrite)</f>
        <v>GBPSM3L21Y_LCHQuote#0003</v>
      </c>
      <c r="G28" s="233" t="str">
        <f>_xll.ohRangeRetrieveError(F28)</f>
        <v/>
      </c>
      <c r="H28" s="196"/>
      <c r="J28" s="158"/>
      <c r="K28" s="245" t="s">
        <v>35</v>
      </c>
      <c r="L28" s="245" t="s">
        <v>156</v>
      </c>
      <c r="M28" s="245" t="s">
        <v>154</v>
      </c>
      <c r="N28" s="246" t="str">
        <f t="shared" si="2"/>
        <v>GBPSM3L21Y</v>
      </c>
      <c r="O28" s="246" t="str">
        <v>GBPSM3L21Y=ICAP</v>
      </c>
      <c r="P28" s="356" t="s">
        <v>162</v>
      </c>
      <c r="Q28" s="356" t="s">
        <v>162</v>
      </c>
      <c r="R28" s="213" t="e">
        <f t="shared" si="4"/>
        <v>#NUM!</v>
      </c>
      <c r="S28" s="213" t="e">
        <f t="shared" si="3"/>
        <v>#NUM!</v>
      </c>
      <c r="T28" s="244"/>
      <c r="U28" s="123" t="e">
        <v>#NUM!</v>
      </c>
      <c r="V28" s="244"/>
      <c r="W28" s="213" t="e">
        <v>#NUM!</v>
      </c>
      <c r="X28" s="249">
        <f>_xll.qlSimpleQuoteSetValue(F28,W28/100,Trigger)</f>
        <v>0</v>
      </c>
      <c r="Y28" s="159"/>
    </row>
    <row r="29" spans="1:25" ht="11.25" customHeight="1" x14ac:dyDescent="0.2">
      <c r="A29" s="158"/>
      <c r="B29" s="121" t="str">
        <f t="shared" si="0"/>
        <v>22Y</v>
      </c>
      <c r="C29" s="230" t="str">
        <f t="shared" si="0"/>
        <v>SM</v>
      </c>
      <c r="D29" s="231" t="str">
        <f t="shared" si="0"/>
        <v>3L</v>
      </c>
      <c r="E29" s="232" t="str">
        <f t="shared" si="1"/>
        <v>GBPSM3L22Y_LCHQuote</v>
      </c>
      <c r="F29" s="232" t="str">
        <f>_xll.qlSimpleQuote(Currency&amp;$C29&amp;$D29&amp;$B29&amp;QuoteSuffix,,RateTickValue,Permanent,Trigger,ObjectOverwrite)</f>
        <v>GBPSM3L22Y_LCHQuote#0003</v>
      </c>
      <c r="G29" s="233" t="str">
        <f>_xll.ohRangeRetrieveError(F29)</f>
        <v/>
      </c>
      <c r="H29" s="196"/>
      <c r="J29" s="158"/>
      <c r="K29" s="245" t="s">
        <v>34</v>
      </c>
      <c r="L29" s="245" t="s">
        <v>156</v>
      </c>
      <c r="M29" s="245" t="s">
        <v>154</v>
      </c>
      <c r="N29" s="246" t="str">
        <f t="shared" si="2"/>
        <v>GBPSM3L22Y</v>
      </c>
      <c r="O29" s="246" t="str">
        <v>GBPSM3L22Y=ICAP</v>
      </c>
      <c r="P29" s="356" t="s">
        <v>162</v>
      </c>
      <c r="Q29" s="356" t="s">
        <v>162</v>
      </c>
      <c r="R29" s="213" t="e">
        <f t="shared" si="4"/>
        <v>#NUM!</v>
      </c>
      <c r="S29" s="213" t="e">
        <f t="shared" si="3"/>
        <v>#NUM!</v>
      </c>
      <c r="T29" s="244"/>
      <c r="U29" s="123" t="e">
        <v>#NUM!</v>
      </c>
      <c r="V29" s="244"/>
      <c r="W29" s="213" t="e">
        <v>#NUM!</v>
      </c>
      <c r="X29" s="249">
        <f>_xll.qlSimpleQuoteSetValue(F29,W29/100,Trigger)</f>
        <v>0</v>
      </c>
      <c r="Y29" s="159"/>
    </row>
    <row r="30" spans="1:25" ht="11.25" customHeight="1" x14ac:dyDescent="0.2">
      <c r="A30" s="158"/>
      <c r="B30" s="121" t="str">
        <f t="shared" si="0"/>
        <v>23Y</v>
      </c>
      <c r="C30" s="230" t="str">
        <f t="shared" si="0"/>
        <v>SM</v>
      </c>
      <c r="D30" s="231" t="str">
        <f t="shared" si="0"/>
        <v>3L</v>
      </c>
      <c r="E30" s="232" t="str">
        <f t="shared" si="1"/>
        <v>GBPSM3L23Y_LCHQuote</v>
      </c>
      <c r="F30" s="232" t="str">
        <f>_xll.qlSimpleQuote(Currency&amp;$C30&amp;$D30&amp;$B30&amp;QuoteSuffix,,RateTickValue,Permanent,Trigger,ObjectOverwrite)</f>
        <v>GBPSM3L23Y_LCHQuote#0003</v>
      </c>
      <c r="G30" s="233" t="str">
        <f>_xll.ohRangeRetrieveError(F30)</f>
        <v/>
      </c>
      <c r="H30" s="196"/>
      <c r="J30" s="158"/>
      <c r="K30" s="245" t="s">
        <v>33</v>
      </c>
      <c r="L30" s="245" t="s">
        <v>156</v>
      </c>
      <c r="M30" s="245" t="s">
        <v>154</v>
      </c>
      <c r="N30" s="246" t="str">
        <f t="shared" si="2"/>
        <v>GBPSM3L23Y</v>
      </c>
      <c r="O30" s="246" t="str">
        <v>GBPSM3L23Y=ICAP</v>
      </c>
      <c r="P30" s="356" t="s">
        <v>162</v>
      </c>
      <c r="Q30" s="356" t="s">
        <v>162</v>
      </c>
      <c r="R30" s="213" t="e">
        <f t="shared" si="4"/>
        <v>#NUM!</v>
      </c>
      <c r="S30" s="213" t="e">
        <f t="shared" si="3"/>
        <v>#NUM!</v>
      </c>
      <c r="T30" s="244"/>
      <c r="U30" s="123" t="e">
        <v>#NUM!</v>
      </c>
      <c r="V30" s="244"/>
      <c r="W30" s="213" t="e">
        <v>#NUM!</v>
      </c>
      <c r="X30" s="249">
        <f>_xll.qlSimpleQuoteSetValue(F30,W30/100,Trigger)</f>
        <v>0</v>
      </c>
      <c r="Y30" s="159"/>
    </row>
    <row r="31" spans="1:25" ht="11.25" customHeight="1" x14ac:dyDescent="0.2">
      <c r="A31" s="158"/>
      <c r="B31" s="121" t="str">
        <f t="shared" si="0"/>
        <v>24Y</v>
      </c>
      <c r="C31" s="230" t="str">
        <f t="shared" si="0"/>
        <v>SM</v>
      </c>
      <c r="D31" s="231" t="str">
        <f t="shared" si="0"/>
        <v>3L</v>
      </c>
      <c r="E31" s="232" t="str">
        <f t="shared" si="1"/>
        <v>GBPSM3L24Y_LCHQuote</v>
      </c>
      <c r="F31" s="232" t="str">
        <f>_xll.qlSimpleQuote(Currency&amp;$C31&amp;$D31&amp;$B31&amp;QuoteSuffix,,RateTickValue,Permanent,Trigger,ObjectOverwrite)</f>
        <v>GBPSM3L24Y_LCHQuote#0003</v>
      </c>
      <c r="G31" s="233" t="str">
        <f>_xll.ohRangeRetrieveError(F31)</f>
        <v/>
      </c>
      <c r="H31" s="196"/>
      <c r="J31" s="158"/>
      <c r="K31" s="245" t="s">
        <v>32</v>
      </c>
      <c r="L31" s="245" t="s">
        <v>156</v>
      </c>
      <c r="M31" s="245" t="s">
        <v>154</v>
      </c>
      <c r="N31" s="246" t="str">
        <f t="shared" si="2"/>
        <v>GBPSM3L24Y</v>
      </c>
      <c r="O31" s="246" t="str">
        <v>GBPSM3L24Y=ICAP</v>
      </c>
      <c r="P31" s="356" t="s">
        <v>162</v>
      </c>
      <c r="Q31" s="356" t="s">
        <v>162</v>
      </c>
      <c r="R31" s="213" t="e">
        <f t="shared" si="4"/>
        <v>#NUM!</v>
      </c>
      <c r="S31" s="213" t="e">
        <f t="shared" si="3"/>
        <v>#NUM!</v>
      </c>
      <c r="T31" s="244"/>
      <c r="U31" s="123" t="e">
        <v>#NUM!</v>
      </c>
      <c r="V31" s="244"/>
      <c r="W31" s="213" t="e">
        <v>#NUM!</v>
      </c>
      <c r="X31" s="249">
        <f>_xll.qlSimpleQuoteSetValue(F31,W31/100,Trigger)</f>
        <v>0</v>
      </c>
      <c r="Y31" s="159"/>
    </row>
    <row r="32" spans="1:25" ht="11.25" customHeight="1" x14ac:dyDescent="0.2">
      <c r="A32" s="158"/>
      <c r="B32" s="121" t="str">
        <f t="shared" si="0"/>
        <v>25Y</v>
      </c>
      <c r="C32" s="230" t="str">
        <f t="shared" si="0"/>
        <v>SM</v>
      </c>
      <c r="D32" s="231" t="str">
        <f t="shared" si="0"/>
        <v>3L</v>
      </c>
      <c r="E32" s="232" t="str">
        <f t="shared" si="1"/>
        <v>GBPSM3L25Y_LCHQuote</v>
      </c>
      <c r="F32" s="232" t="str">
        <f>_xll.qlSimpleQuote(Currency&amp;$C32&amp;$D32&amp;$B32&amp;QuoteSuffix,,RateTickValue,Permanent,Trigger,ObjectOverwrite)</f>
        <v>GBPSM3L25Y_LCHQuote#0003</v>
      </c>
      <c r="G32" s="233" t="str">
        <f>_xll.ohRangeRetrieveError(F32)</f>
        <v/>
      </c>
      <c r="H32" s="196"/>
      <c r="J32" s="158"/>
      <c r="K32" s="245" t="s">
        <v>31</v>
      </c>
      <c r="L32" s="245" t="s">
        <v>156</v>
      </c>
      <c r="M32" s="245" t="s">
        <v>154</v>
      </c>
      <c r="N32" s="246" t="str">
        <f t="shared" si="2"/>
        <v>GBPSM3L25Y</v>
      </c>
      <c r="O32" s="246" t="str">
        <v>GBPSM3L25Y=ICAP</v>
      </c>
      <c r="P32" s="356">
        <v>2.0150000000000001</v>
      </c>
      <c r="Q32" s="356">
        <v>2.145</v>
      </c>
      <c r="R32" s="213">
        <f t="shared" si="4"/>
        <v>2.08</v>
      </c>
      <c r="S32" s="213">
        <f t="shared" si="3"/>
        <v>0.12999999999999989</v>
      </c>
      <c r="T32" s="244"/>
      <c r="U32" s="123">
        <v>2.0949999999999998</v>
      </c>
      <c r="V32" s="244"/>
      <c r="W32" s="213">
        <v>2.08</v>
      </c>
      <c r="X32" s="249">
        <f>_xll.qlSimpleQuoteSetValue(F32,W32/100,Trigger)</f>
        <v>0</v>
      </c>
      <c r="Y32" s="159"/>
    </row>
    <row r="33" spans="1:31" ht="11.25" customHeight="1" x14ac:dyDescent="0.2">
      <c r="A33" s="158"/>
      <c r="B33" s="121" t="str">
        <f t="shared" si="0"/>
        <v>26Y</v>
      </c>
      <c r="C33" s="230" t="str">
        <f t="shared" si="0"/>
        <v>SM</v>
      </c>
      <c r="D33" s="231" t="str">
        <f t="shared" si="0"/>
        <v>3L</v>
      </c>
      <c r="E33" s="232" t="str">
        <f t="shared" si="1"/>
        <v>GBPSM3L26Y_LCHQuote</v>
      </c>
      <c r="F33" s="232" t="str">
        <f>_xll.qlSimpleQuote(Currency&amp;$C33&amp;$D33&amp;$B33&amp;QuoteSuffix,,RateTickValue,Permanent,Trigger,ObjectOverwrite)</f>
        <v>GBPSM3L26Y_LCHQuote#0003</v>
      </c>
      <c r="G33" s="233" t="str">
        <f>_xll.ohRangeRetrieveError(F33)</f>
        <v/>
      </c>
      <c r="H33" s="196"/>
      <c r="J33" s="158"/>
      <c r="K33" s="245" t="s">
        <v>30</v>
      </c>
      <c r="L33" s="245" t="s">
        <v>156</v>
      </c>
      <c r="M33" s="245" t="s">
        <v>154</v>
      </c>
      <c r="N33" s="246" t="str">
        <f t="shared" si="2"/>
        <v>GBPSM3L26Y</v>
      </c>
      <c r="O33" s="246" t="str">
        <v>GBPSM3L26Y=ICAP</v>
      </c>
      <c r="P33" s="356" t="s">
        <v>162</v>
      </c>
      <c r="Q33" s="356" t="s">
        <v>162</v>
      </c>
      <c r="R33" s="213" t="e">
        <f t="shared" si="4"/>
        <v>#NUM!</v>
      </c>
      <c r="S33" s="213" t="e">
        <f t="shared" si="3"/>
        <v>#NUM!</v>
      </c>
      <c r="T33" s="244"/>
      <c r="U33" s="123" t="e">
        <v>#NUM!</v>
      </c>
      <c r="V33" s="244"/>
      <c r="W33" s="213" t="e">
        <v>#NUM!</v>
      </c>
      <c r="X33" s="249">
        <f>_xll.qlSimpleQuoteSetValue(F33,W33/100,Trigger)</f>
        <v>0</v>
      </c>
      <c r="Y33" s="159"/>
    </row>
    <row r="34" spans="1:31" ht="11.25" customHeight="1" x14ac:dyDescent="0.2">
      <c r="A34" s="158"/>
      <c r="B34" s="121" t="str">
        <f t="shared" si="0"/>
        <v>27Y</v>
      </c>
      <c r="C34" s="230" t="str">
        <f t="shared" si="0"/>
        <v>SM</v>
      </c>
      <c r="D34" s="231" t="str">
        <f t="shared" si="0"/>
        <v>3L</v>
      </c>
      <c r="E34" s="232" t="str">
        <f t="shared" si="1"/>
        <v>GBPSM3L27Y_LCHQuote</v>
      </c>
      <c r="F34" s="232" t="str">
        <f>_xll.qlSimpleQuote(Currency&amp;$C34&amp;$D34&amp;$B34&amp;QuoteSuffix,,RateTickValue,Permanent,Trigger,ObjectOverwrite)</f>
        <v>GBPSM3L27Y_LCHQuote#0003</v>
      </c>
      <c r="G34" s="233" t="str">
        <f>_xll.ohRangeRetrieveError(F34)</f>
        <v/>
      </c>
      <c r="H34" s="196"/>
      <c r="J34" s="158"/>
      <c r="K34" s="245" t="s">
        <v>29</v>
      </c>
      <c r="L34" s="245" t="s">
        <v>156</v>
      </c>
      <c r="M34" s="245" t="s">
        <v>154</v>
      </c>
      <c r="N34" s="246" t="str">
        <f t="shared" si="2"/>
        <v>GBPSM3L27Y</v>
      </c>
      <c r="O34" s="246" t="str">
        <v>GBPSM3L27Y=ICAP</v>
      </c>
      <c r="P34" s="356" t="s">
        <v>162</v>
      </c>
      <c r="Q34" s="356" t="s">
        <v>162</v>
      </c>
      <c r="R34" s="213" t="e">
        <f t="shared" si="4"/>
        <v>#NUM!</v>
      </c>
      <c r="S34" s="213" t="e">
        <f t="shared" si="3"/>
        <v>#NUM!</v>
      </c>
      <c r="T34" s="244"/>
      <c r="U34" s="123" t="e">
        <v>#NUM!</v>
      </c>
      <c r="V34" s="244"/>
      <c r="W34" s="213" t="e">
        <v>#NUM!</v>
      </c>
      <c r="X34" s="249">
        <f>_xll.qlSimpleQuoteSetValue(F34,W34/100,Trigger)</f>
        <v>0</v>
      </c>
      <c r="Y34" s="159"/>
    </row>
    <row r="35" spans="1:31" ht="11.25" customHeight="1" x14ac:dyDescent="0.2">
      <c r="A35" s="158"/>
      <c r="B35" s="121" t="str">
        <f t="shared" si="0"/>
        <v>28Y</v>
      </c>
      <c r="C35" s="230" t="str">
        <f t="shared" si="0"/>
        <v>SM</v>
      </c>
      <c r="D35" s="231" t="str">
        <f t="shared" si="0"/>
        <v>3L</v>
      </c>
      <c r="E35" s="232" t="str">
        <f t="shared" si="1"/>
        <v>GBPSM3L28Y_LCHQuote</v>
      </c>
      <c r="F35" s="232" t="str">
        <f>_xll.qlSimpleQuote(Currency&amp;$C35&amp;$D35&amp;$B35&amp;QuoteSuffix,,RateTickValue,Permanent,Trigger,ObjectOverwrite)</f>
        <v>GBPSM3L28Y_LCHQuote#0003</v>
      </c>
      <c r="G35" s="233" t="str">
        <f>_xll.ohRangeRetrieveError(F35)</f>
        <v/>
      </c>
      <c r="H35" s="196"/>
      <c r="J35" s="158"/>
      <c r="K35" s="245" t="s">
        <v>28</v>
      </c>
      <c r="L35" s="245" t="s">
        <v>156</v>
      </c>
      <c r="M35" s="245" t="s">
        <v>154</v>
      </c>
      <c r="N35" s="246" t="str">
        <f t="shared" si="2"/>
        <v>GBPSM3L28Y</v>
      </c>
      <c r="O35" s="246" t="str">
        <v>GBPSM3L28Y=ICAP</v>
      </c>
      <c r="P35" s="356" t="s">
        <v>162</v>
      </c>
      <c r="Q35" s="356" t="s">
        <v>162</v>
      </c>
      <c r="R35" s="213" t="e">
        <f t="shared" si="4"/>
        <v>#NUM!</v>
      </c>
      <c r="S35" s="213" t="e">
        <f t="shared" si="3"/>
        <v>#NUM!</v>
      </c>
      <c r="T35" s="244"/>
      <c r="U35" s="123" t="e">
        <v>#NUM!</v>
      </c>
      <c r="V35" s="244"/>
      <c r="W35" s="213" t="e">
        <v>#NUM!</v>
      </c>
      <c r="X35" s="249">
        <f>_xll.qlSimpleQuoteSetValue(F35,W35/100,Trigger)</f>
        <v>0</v>
      </c>
      <c r="Y35" s="159"/>
      <c r="AE35" s="229"/>
    </row>
    <row r="36" spans="1:31" ht="11.25" customHeight="1" x14ac:dyDescent="0.2">
      <c r="A36" s="158"/>
      <c r="B36" s="121" t="str">
        <f t="shared" si="0"/>
        <v>29Y</v>
      </c>
      <c r="C36" s="230" t="str">
        <f t="shared" si="0"/>
        <v>SM</v>
      </c>
      <c r="D36" s="231" t="str">
        <f t="shared" si="0"/>
        <v>3L</v>
      </c>
      <c r="E36" s="232" t="str">
        <f t="shared" si="1"/>
        <v>GBPSM3L29Y_LCHQuote</v>
      </c>
      <c r="F36" s="232" t="str">
        <f>_xll.qlSimpleQuote(Currency&amp;$C36&amp;$D36&amp;$B36&amp;QuoteSuffix,,RateTickValue,Permanent,Trigger,ObjectOverwrite)</f>
        <v>GBPSM3L29Y_LCHQuote#0003</v>
      </c>
      <c r="G36" s="233" t="str">
        <f>_xll.ohRangeRetrieveError(F36)</f>
        <v/>
      </c>
      <c r="H36" s="196"/>
      <c r="J36" s="158"/>
      <c r="K36" s="245" t="s">
        <v>27</v>
      </c>
      <c r="L36" s="245" t="s">
        <v>156</v>
      </c>
      <c r="M36" s="245" t="s">
        <v>154</v>
      </c>
      <c r="N36" s="246" t="str">
        <f t="shared" si="2"/>
        <v>GBPSM3L29Y</v>
      </c>
      <c r="O36" s="246" t="str">
        <v>GBPSM3L29Y=ICAP</v>
      </c>
      <c r="P36" s="356" t="s">
        <v>162</v>
      </c>
      <c r="Q36" s="356" t="s">
        <v>162</v>
      </c>
      <c r="R36" s="213" t="e">
        <f t="shared" si="4"/>
        <v>#NUM!</v>
      </c>
      <c r="S36" s="213" t="e">
        <f t="shared" si="3"/>
        <v>#NUM!</v>
      </c>
      <c r="T36" s="244"/>
      <c r="U36" s="123" t="e">
        <v>#NUM!</v>
      </c>
      <c r="V36" s="244"/>
      <c r="W36" s="213" t="e">
        <v>#NUM!</v>
      </c>
      <c r="X36" s="249">
        <f>_xll.qlSimpleQuoteSetValue(F36,W36/100,Trigger)</f>
        <v>0</v>
      </c>
      <c r="Y36" s="159"/>
      <c r="AE36" s="229"/>
    </row>
    <row r="37" spans="1:31" ht="11.25" customHeight="1" x14ac:dyDescent="0.2">
      <c r="A37" s="158"/>
      <c r="B37" s="121" t="str">
        <f t="shared" si="0"/>
        <v>30Y</v>
      </c>
      <c r="C37" s="230" t="str">
        <f t="shared" si="0"/>
        <v>SM</v>
      </c>
      <c r="D37" s="231" t="str">
        <f t="shared" si="0"/>
        <v>3L</v>
      </c>
      <c r="E37" s="232" t="str">
        <f t="shared" si="1"/>
        <v>GBPSM3L30Y_LCHQuote</v>
      </c>
      <c r="F37" s="232" t="str">
        <f>_xll.qlSimpleQuote(Currency&amp;$C37&amp;$D37&amp;$B37&amp;QuoteSuffix,,RateTickValue,Permanent,Trigger,ObjectOverwrite)</f>
        <v>GBPSM3L30Y_LCHQuote#0003</v>
      </c>
      <c r="G37" s="233" t="str">
        <f>_xll.ohRangeRetrieveError(F37)</f>
        <v/>
      </c>
      <c r="H37" s="196"/>
      <c r="J37" s="158"/>
      <c r="K37" s="245" t="s">
        <v>26</v>
      </c>
      <c r="L37" s="245" t="s">
        <v>156</v>
      </c>
      <c r="M37" s="245" t="s">
        <v>154</v>
      </c>
      <c r="N37" s="246" t="str">
        <f t="shared" si="2"/>
        <v>GBPSM3L30Y</v>
      </c>
      <c r="O37" s="246" t="str">
        <v>GBPSM3L30Y=ICAP</v>
      </c>
      <c r="P37" s="356">
        <v>2.0049999999999999</v>
      </c>
      <c r="Q37" s="356">
        <v>2.1349999999999998</v>
      </c>
      <c r="R37" s="213">
        <f t="shared" si="4"/>
        <v>2.0699999999999998</v>
      </c>
      <c r="S37" s="213">
        <f t="shared" si="3"/>
        <v>0.12999999999999989</v>
      </c>
      <c r="T37" s="244"/>
      <c r="U37" s="123">
        <v>2.0819999999999999</v>
      </c>
      <c r="V37" s="244"/>
      <c r="W37" s="213">
        <v>2.0699999999999998</v>
      </c>
      <c r="X37" s="249">
        <f>_xll.qlSimpleQuoteSetValue(F37,W37/100,Trigger)</f>
        <v>0</v>
      </c>
      <c r="Y37" s="159"/>
      <c r="AE37" s="229"/>
    </row>
    <row r="38" spans="1:31" ht="11.25" customHeight="1" x14ac:dyDescent="0.2">
      <c r="A38" s="158"/>
      <c r="B38" s="121" t="str">
        <f t="shared" si="0"/>
        <v>35Y</v>
      </c>
      <c r="C38" s="230" t="str">
        <f t="shared" si="0"/>
        <v>SM</v>
      </c>
      <c r="D38" s="231" t="str">
        <f t="shared" si="0"/>
        <v>3L</v>
      </c>
      <c r="E38" s="232" t="str">
        <f t="shared" si="1"/>
        <v>GBPSM3L35Y_LCHQuote</v>
      </c>
      <c r="F38" s="232" t="str">
        <f>_xll.qlSimpleQuote(Currency&amp;$C38&amp;$D38&amp;$B38&amp;QuoteSuffix,,RateTickValue,Permanent,Trigger,ObjectOverwrite)</f>
        <v>GBPSM3L35Y_LCHQuote#0003</v>
      </c>
      <c r="G38" s="233" t="str">
        <f>_xll.ohRangeRetrieveError(F38)</f>
        <v/>
      </c>
      <c r="H38" s="196"/>
      <c r="J38" s="158"/>
      <c r="K38" s="245" t="s">
        <v>25</v>
      </c>
      <c r="L38" s="245" t="s">
        <v>156</v>
      </c>
      <c r="M38" s="245" t="s">
        <v>154</v>
      </c>
      <c r="N38" s="246" t="str">
        <f t="shared" si="2"/>
        <v>GBPSM3L35Y</v>
      </c>
      <c r="O38" s="246" t="str">
        <v>GBPSM3L35Y=ICAP</v>
      </c>
      <c r="P38" s="356" t="s">
        <v>162</v>
      </c>
      <c r="Q38" s="356" t="s">
        <v>162</v>
      </c>
      <c r="R38" s="213" t="e">
        <f t="shared" si="4"/>
        <v>#NUM!</v>
      </c>
      <c r="S38" s="213" t="e">
        <f t="shared" si="3"/>
        <v>#NUM!</v>
      </c>
      <c r="T38" s="244"/>
      <c r="U38" s="123" t="e">
        <v>#NUM!</v>
      </c>
      <c r="V38" s="244"/>
      <c r="W38" s="213" t="e">
        <v>#NUM!</v>
      </c>
      <c r="X38" s="249">
        <f>_xll.qlSimpleQuoteSetValue(F38,W38/100,Trigger)</f>
        <v>0</v>
      </c>
      <c r="Y38" s="159"/>
      <c r="AE38" s="229"/>
    </row>
    <row r="39" spans="1:31" ht="11.25" customHeight="1" x14ac:dyDescent="0.2">
      <c r="A39" s="158"/>
      <c r="B39" s="121" t="str">
        <f t="shared" si="0"/>
        <v>40Y</v>
      </c>
      <c r="C39" s="230" t="str">
        <f t="shared" si="0"/>
        <v>SM</v>
      </c>
      <c r="D39" s="231" t="str">
        <f t="shared" si="0"/>
        <v>3L</v>
      </c>
      <c r="E39" s="232" t="str">
        <f t="shared" si="1"/>
        <v>GBPSM3L40Y_LCHQuote</v>
      </c>
      <c r="F39" s="232" t="str">
        <f>_xll.qlSimpleQuote(Currency&amp;$C39&amp;$D39&amp;$B39&amp;QuoteSuffix,,RateTickValue,Permanent,Trigger,ObjectOverwrite)</f>
        <v>GBPSM3L40Y_LCHQuote#0003</v>
      </c>
      <c r="G39" s="233" t="str">
        <f>_xll.ohRangeRetrieveError(F39)</f>
        <v/>
      </c>
      <c r="H39" s="196"/>
      <c r="J39" s="158"/>
      <c r="K39" s="245" t="s">
        <v>24</v>
      </c>
      <c r="L39" s="245" t="s">
        <v>156</v>
      </c>
      <c r="M39" s="245" t="s">
        <v>154</v>
      </c>
      <c r="N39" s="246" t="str">
        <f t="shared" si="2"/>
        <v>GBPSM3L40Y</v>
      </c>
      <c r="O39" s="246" t="str">
        <v>GBPSM3L40Y=ICAP</v>
      </c>
      <c r="P39" s="356">
        <v>1.9339999999999999</v>
      </c>
      <c r="Q39" s="356">
        <v>2.1040000000000001</v>
      </c>
      <c r="R39" s="213">
        <f t="shared" si="4"/>
        <v>2.0190000000000001</v>
      </c>
      <c r="S39" s="213">
        <f t="shared" si="3"/>
        <v>0.17000000000000037</v>
      </c>
      <c r="T39" s="244"/>
      <c r="U39" s="123">
        <v>2.0289999999999999</v>
      </c>
      <c r="V39" s="244"/>
      <c r="W39" s="213">
        <v>2.0190000000000001</v>
      </c>
      <c r="X39" s="249">
        <f>_xll.qlSimpleQuoteSetValue(F39,W39/100,Trigger)</f>
        <v>0</v>
      </c>
      <c r="Y39" s="159"/>
      <c r="AE39" s="229"/>
    </row>
    <row r="40" spans="1:31" ht="11.25" customHeight="1" x14ac:dyDescent="0.2">
      <c r="A40" s="158"/>
      <c r="B40" s="121" t="str">
        <f t="shared" si="0"/>
        <v>50Y</v>
      </c>
      <c r="C40" s="230" t="str">
        <f t="shared" si="0"/>
        <v>SM</v>
      </c>
      <c r="D40" s="231" t="str">
        <f t="shared" si="0"/>
        <v>3L</v>
      </c>
      <c r="E40" s="232" t="str">
        <f t="shared" si="1"/>
        <v>GBPSM3L50Y_LCHQuote</v>
      </c>
      <c r="F40" s="232" t="str">
        <f>_xll.qlSimpleQuote(Currency&amp;$C40&amp;$D40&amp;$B40&amp;QuoteSuffix,,RateTickValue,Permanent,Trigger,ObjectOverwrite)</f>
        <v>GBPSM3L50Y_LCHQuote#0003</v>
      </c>
      <c r="G40" s="233" t="str">
        <f>_xll.ohRangeRetrieveError(F40)</f>
        <v/>
      </c>
      <c r="H40" s="196"/>
      <c r="J40" s="158"/>
      <c r="K40" s="245" t="s">
        <v>23</v>
      </c>
      <c r="L40" s="245" t="s">
        <v>156</v>
      </c>
      <c r="M40" s="245" t="s">
        <v>154</v>
      </c>
      <c r="N40" s="246" t="str">
        <f t="shared" si="2"/>
        <v>GBPSM3L50Y</v>
      </c>
      <c r="O40" s="246" t="str">
        <v>GBPSM3L50Y=ICAP</v>
      </c>
      <c r="P40" s="356">
        <v>1.8960000000000001</v>
      </c>
      <c r="Q40" s="356">
        <v>2.0659999999999998</v>
      </c>
      <c r="R40" s="213">
        <f t="shared" si="4"/>
        <v>1.9809999999999999</v>
      </c>
      <c r="S40" s="213">
        <f t="shared" si="3"/>
        <v>0.16999999999999948</v>
      </c>
      <c r="T40" s="244"/>
      <c r="U40" s="123">
        <v>1.9910000000000001</v>
      </c>
      <c r="V40" s="244"/>
      <c r="W40" s="213">
        <v>1.9809999999999999</v>
      </c>
      <c r="X40" s="249">
        <f>_xll.qlSimpleQuoteSetValue(F40,W40/100,Trigger)</f>
        <v>0</v>
      </c>
      <c r="Y40" s="159"/>
      <c r="AE40" s="229"/>
    </row>
    <row r="41" spans="1:31" ht="11.25" customHeight="1" x14ac:dyDescent="0.2">
      <c r="A41" s="158"/>
      <c r="B41" s="122" t="str">
        <f t="shared" si="0"/>
        <v>60Y</v>
      </c>
      <c r="C41" s="234" t="str">
        <f t="shared" si="0"/>
        <v>SM</v>
      </c>
      <c r="D41" s="235" t="str">
        <f t="shared" si="0"/>
        <v>3L</v>
      </c>
      <c r="E41" s="236" t="str">
        <f t="shared" si="1"/>
        <v>GBPSM3L60Y_LCHQuote</v>
      </c>
      <c r="F41" s="236" t="str">
        <f>_xll.qlSimpleQuote(Currency&amp;$C41&amp;$D41&amp;$B41&amp;QuoteSuffix,,RateTickValue,Permanent,Trigger,ObjectOverwrite)</f>
        <v>GBPSM3L60Y_LCHQuote#0003</v>
      </c>
      <c r="G41" s="237" t="str">
        <f>_xll.ohRangeRetrieveError(F41)</f>
        <v/>
      </c>
      <c r="H41" s="196"/>
      <c r="J41" s="158"/>
      <c r="K41" s="245" t="s">
        <v>22</v>
      </c>
      <c r="L41" s="245" t="s">
        <v>156</v>
      </c>
      <c r="M41" s="245" t="s">
        <v>154</v>
      </c>
      <c r="N41" s="246" t="str">
        <f t="shared" si="2"/>
        <v>GBPSM3L60Y</v>
      </c>
      <c r="O41" s="246" t="str">
        <v>GBPSM3L60Y=ICAP</v>
      </c>
      <c r="P41" s="356">
        <v>1.8960000000000001</v>
      </c>
      <c r="Q41" s="356">
        <v>2.0659999999999998</v>
      </c>
      <c r="R41" s="213">
        <f t="shared" si="4"/>
        <v>1.9809999999999999</v>
      </c>
      <c r="S41" s="215">
        <f t="shared" si="3"/>
        <v>0.16999999999999948</v>
      </c>
      <c r="T41" s="244"/>
      <c r="U41" s="125">
        <v>1.992</v>
      </c>
      <c r="V41" s="244"/>
      <c r="W41" s="215">
        <v>1.9809999999999999</v>
      </c>
      <c r="X41" s="250">
        <f>_xll.qlSimpleQuoteSetValue(F41,W41/100,Trigger)</f>
        <v>0</v>
      </c>
      <c r="Y41" s="159"/>
      <c r="AE41" s="229"/>
    </row>
    <row r="42" spans="1:31" ht="11.25" customHeight="1" x14ac:dyDescent="0.2">
      <c r="A42" s="197"/>
      <c r="B42" s="198"/>
      <c r="C42" s="198"/>
      <c r="D42" s="198"/>
      <c r="E42" s="198"/>
      <c r="F42" s="199"/>
      <c r="G42" s="199"/>
      <c r="H42" s="200"/>
      <c r="J42" s="242"/>
      <c r="K42" s="290"/>
      <c r="L42" s="238"/>
      <c r="M42" s="238"/>
      <c r="N42" s="238"/>
      <c r="O42" s="238"/>
      <c r="P42" s="238"/>
      <c r="Q42" s="238"/>
      <c r="R42" s="238"/>
      <c r="S42" s="198"/>
      <c r="T42" s="243"/>
      <c r="U42" s="243"/>
      <c r="V42" s="243"/>
      <c r="W42" s="243"/>
      <c r="X42" s="243"/>
      <c r="Y42" s="239"/>
    </row>
  </sheetData>
  <conditionalFormatting sqref="X5:X10">
    <cfRule type="cellIs" dxfId="13" priority="7" stopIfTrue="1" operator="greaterThan">
      <formula>0</formula>
    </cfRule>
    <cfRule type="cellIs" dxfId="12" priority="8" stopIfTrue="1" operator="lessThan">
      <formula>0</formula>
    </cfRule>
  </conditionalFormatting>
  <conditionalFormatting sqref="X11:X12">
    <cfRule type="cellIs" dxfId="11" priority="5" stopIfTrue="1" operator="greaterThan">
      <formula>0</formula>
    </cfRule>
    <cfRule type="cellIs" dxfId="10" priority="6" stopIfTrue="1" operator="lessThan">
      <formula>0</formula>
    </cfRule>
  </conditionalFormatting>
  <conditionalFormatting sqref="X13:X17 X19:X23 X25:X29 X31:X35 X37:X41">
    <cfRule type="cellIs" dxfId="9" priority="3" stopIfTrue="1" operator="greaterThan">
      <formula>0</formula>
    </cfRule>
    <cfRule type="cellIs" dxfId="8" priority="4" stopIfTrue="1" operator="lessThan">
      <formula>0</formula>
    </cfRule>
  </conditionalFormatting>
  <conditionalFormatting sqref="X18 X24 X30 X36">
    <cfRule type="cellIs" dxfId="7" priority="1" stopIfTrue="1" operator="greaterThan">
      <formula>0</formula>
    </cfRule>
    <cfRule type="cellIs" dxfId="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X2" sqref="X2"/>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2"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30" x14ac:dyDescent="0.2">
      <c r="A1" s="190"/>
      <c r="B1" s="187"/>
      <c r="C1" s="69"/>
      <c r="D1" s="69"/>
      <c r="E1" s="69"/>
      <c r="F1" s="291"/>
      <c r="G1" s="69"/>
      <c r="H1" s="70"/>
      <c r="J1" s="186" t="s">
        <v>147</v>
      </c>
      <c r="K1" s="157"/>
      <c r="L1" s="157"/>
      <c r="M1" s="157"/>
      <c r="N1" s="157"/>
      <c r="O1" s="157"/>
      <c r="P1" s="157"/>
      <c r="Q1" s="157"/>
      <c r="R1" s="157"/>
      <c r="S1" s="157"/>
      <c r="T1" s="157"/>
      <c r="U1" s="157"/>
      <c r="V1" s="157"/>
      <c r="W1" s="157"/>
      <c r="X1" s="157"/>
      <c r="Y1" s="194"/>
    </row>
    <row r="2" spans="1:30" x14ac:dyDescent="0.2">
      <c r="A2" s="71"/>
      <c r="B2" s="154"/>
      <c r="C2" s="154"/>
      <c r="D2" s="154"/>
      <c r="E2" s="154"/>
      <c r="F2" s="74"/>
      <c r="G2" s="154"/>
      <c r="H2" s="192"/>
      <c r="J2" s="195"/>
      <c r="K2" s="153"/>
      <c r="L2" s="253"/>
      <c r="M2" s="253"/>
      <c r="N2" s="253"/>
      <c r="O2" s="240" t="str">
        <f>VLOOKUP(J1,AreaTable,2,FALSE)</f>
        <v>ICAP</v>
      </c>
      <c r="P2" s="156"/>
      <c r="Q2" s="364" t="s">
        <v>161</v>
      </c>
      <c r="R2" s="17" t="b">
        <f t="array" ref="R2">AND(_xll.ohFilter($Q$5:$Q$41,ISNUMBER($Q$5:$Q$41))=0)</f>
        <v>0</v>
      </c>
      <c r="S2" s="153"/>
      <c r="T2" s="156"/>
      <c r="U2" s="156"/>
      <c r="V2" s="156"/>
      <c r="W2" s="156"/>
      <c r="X2" s="175">
        <f>_xll.ohTrigger(X5:X41)</f>
        <v>517</v>
      </c>
      <c r="Y2" s="196"/>
    </row>
    <row r="3" spans="1:30" x14ac:dyDescent="0.2">
      <c r="A3" s="188"/>
      <c r="B3" s="154"/>
      <c r="C3" s="154"/>
      <c r="D3" s="154"/>
      <c r="E3" s="154"/>
      <c r="F3" s="74"/>
      <c r="G3" s="154"/>
      <c r="H3" s="192"/>
      <c r="J3" s="158"/>
      <c r="K3" s="156"/>
      <c r="L3" s="153"/>
      <c r="M3" s="153"/>
      <c r="N3" s="153"/>
      <c r="O3" s="153"/>
      <c r="P3" s="153"/>
      <c r="Q3" s="153"/>
      <c r="R3" s="153"/>
      <c r="S3" s="153"/>
      <c r="T3" s="156"/>
      <c r="U3" s="156"/>
      <c r="V3" s="156"/>
      <c r="W3" s="153"/>
      <c r="X3" s="189"/>
      <c r="Y3" s="159"/>
    </row>
    <row r="4" spans="1:30" ht="21" customHeight="1" x14ac:dyDescent="0.2">
      <c r="A4" s="158"/>
      <c r="B4" s="170" t="s">
        <v>20</v>
      </c>
      <c r="C4" s="170"/>
      <c r="D4" s="170"/>
      <c r="E4" s="171" t="s">
        <v>117</v>
      </c>
      <c r="F4" s="171" t="s">
        <v>127</v>
      </c>
      <c r="G4" s="193" t="s">
        <v>126</v>
      </c>
      <c r="H4" s="196"/>
      <c r="J4" s="158"/>
      <c r="K4" s="172"/>
      <c r="L4" s="174"/>
      <c r="M4" s="172"/>
      <c r="N4" s="172" t="s">
        <v>110</v>
      </c>
      <c r="O4" s="173" t="str">
        <f>_xll.RData(O5:O41,P4:Q4,,ReutersRtMode,,P5)</f>
        <v>Updated at 19:00:02</v>
      </c>
      <c r="P4" s="163" t="s">
        <v>92</v>
      </c>
      <c r="Q4" s="163" t="s">
        <v>73</v>
      </c>
      <c r="R4" s="164" t="s">
        <v>137</v>
      </c>
      <c r="S4" s="164" t="s">
        <v>125</v>
      </c>
      <c r="T4" s="156"/>
      <c r="U4" s="163" t="s">
        <v>90</v>
      </c>
      <c r="V4" s="156"/>
      <c r="W4" s="172" t="s">
        <v>89</v>
      </c>
      <c r="X4" s="172" t="s">
        <v>88</v>
      </c>
      <c r="Y4" s="159"/>
    </row>
    <row r="5" spans="1:30" x14ac:dyDescent="0.2">
      <c r="A5" s="158"/>
      <c r="B5" s="121" t="str">
        <f t="shared" ref="B5:B41" si="0">K5</f>
        <v>1Y</v>
      </c>
      <c r="C5" s="230" t="str">
        <f t="shared" ref="C5:C41" si="1">L5</f>
        <v>SM</v>
      </c>
      <c r="D5" s="231" t="str">
        <f t="shared" ref="D5:D41" si="2">M5</f>
        <v>6L</v>
      </c>
      <c r="E5" s="232" t="str">
        <f t="shared" ref="E5:E41" si="3">Currency&amp;$C5&amp;$D5&amp;$B5&amp;QuoteSuffix</f>
        <v>GBPSM6L1Y_LCHQuote</v>
      </c>
      <c r="F5" s="232" t="str">
        <f>_xll.qlSimpleQuote(Currency&amp;$C5&amp;$D5&amp;$B5&amp;QuoteSuffix,,RateTickValue,Permanent,Trigger,ObjectOverwrite)</f>
        <v>GBPSM6L1Y_LCHQuote#0003</v>
      </c>
      <c r="G5" s="233" t="str">
        <f>_xll.ohRangeRetrieveError(F5)</f>
        <v/>
      </c>
      <c r="H5" s="196"/>
      <c r="J5" s="158"/>
      <c r="K5" s="245" t="s">
        <v>5</v>
      </c>
      <c r="L5" s="345" t="s">
        <v>156</v>
      </c>
      <c r="M5" s="245" t="s">
        <v>57</v>
      </c>
      <c r="N5" s="246" t="str">
        <f t="shared" ref="N5:N41" si="4">Currency&amp;$L5&amp;$M5&amp;$K5</f>
        <v>GBPSM6L1Y</v>
      </c>
      <c r="O5" s="246" t="str">
        <f t="array" ref="O5:O41">Instruments&amp;"="&amp;VLOOKUP(Contributor,ContributorTable,2,FALSE)</f>
        <v>GBPSM6L1Y=ICAP</v>
      </c>
      <c r="P5" s="356">
        <v>0.77100000000000002</v>
      </c>
      <c r="Q5" s="356">
        <v>0.80099999999999993</v>
      </c>
      <c r="R5" s="213">
        <f>IF($R$2,IF(ISNUMBER(P5),P5,#NUM!), IFERROR(AVERAGE(P5:Q5),#NUM!))</f>
        <v>0.78600000000000003</v>
      </c>
      <c r="S5" s="213">
        <f t="shared" ref="S5:S41" si="5">(R5-P5)*2</f>
        <v>3.0000000000000027E-2</v>
      </c>
      <c r="T5" s="244"/>
      <c r="U5" s="123">
        <v>0.79100000000000004</v>
      </c>
      <c r="V5" s="244"/>
      <c r="W5" s="213">
        <f t="array" ref="W5:W41">QuoteLive</f>
        <v>0.78600000000000003</v>
      </c>
      <c r="X5" s="249">
        <f>_xll.qlSimpleQuoteSetValue(F5,W5/100,Trigger)</f>
        <v>0</v>
      </c>
      <c r="Y5" s="159"/>
    </row>
    <row r="6" spans="1:30" x14ac:dyDescent="0.2">
      <c r="A6" s="158"/>
      <c r="B6" s="121" t="str">
        <f t="shared" si="0"/>
        <v>15M</v>
      </c>
      <c r="C6" s="230" t="str">
        <f t="shared" si="1"/>
        <v>SB</v>
      </c>
      <c r="D6" s="231" t="str">
        <f t="shared" si="2"/>
        <v>6L</v>
      </c>
      <c r="E6" s="232" t="str">
        <f t="shared" si="3"/>
        <v>GBPSB6L15M_LCHQuote</v>
      </c>
      <c r="F6" s="232" t="str">
        <f>_xll.qlSimpleQuote(Currency&amp;$C6&amp;$D6&amp;$B6&amp;QuoteSuffix,,RateTickValue,Permanent,Trigger,ObjectOverwrite)</f>
        <v>GBPSB6L15M_LCHQuote#0003</v>
      </c>
      <c r="G6" s="233" t="str">
        <f>_xll.ohRangeRetrieveError(F6)</f>
        <v/>
      </c>
      <c r="H6" s="196"/>
      <c r="J6" s="158"/>
      <c r="K6" s="245" t="s">
        <v>60</v>
      </c>
      <c r="L6" s="245" t="s">
        <v>155</v>
      </c>
      <c r="M6" s="245" t="s">
        <v>57</v>
      </c>
      <c r="N6" s="246" t="str">
        <f t="shared" si="4"/>
        <v>GBPSB6L15M</v>
      </c>
      <c r="O6" s="246" t="str">
        <v>GBPSB6L15M=ICAP</v>
      </c>
      <c r="P6" s="356" t="s">
        <v>162</v>
      </c>
      <c r="Q6" s="356" t="s">
        <v>162</v>
      </c>
      <c r="R6" s="213" t="e">
        <f t="shared" ref="R6:R41" si="6">IF($R$2,IF(ISNUMBER(P6),P6,#NUM!), IFERROR(AVERAGE(P6:Q6),#NUM!))</f>
        <v>#NUM!</v>
      </c>
      <c r="S6" s="213" t="e">
        <f t="shared" si="5"/>
        <v>#NUM!</v>
      </c>
      <c r="T6" s="244"/>
      <c r="U6" s="123" t="e">
        <v>#NUM!</v>
      </c>
      <c r="V6" s="244"/>
      <c r="W6" s="213" t="e">
        <v>#NUM!</v>
      </c>
      <c r="X6" s="249">
        <f>_xll.qlSimpleQuoteSetValue(F6,W6/100,Trigger)</f>
        <v>0</v>
      </c>
      <c r="Y6" s="159"/>
      <c r="AD6" s="146"/>
    </row>
    <row r="7" spans="1:30" x14ac:dyDescent="0.2">
      <c r="A7" s="158"/>
      <c r="B7" s="121" t="str">
        <f t="shared" si="0"/>
        <v>18M</v>
      </c>
      <c r="C7" s="230" t="str">
        <f t="shared" si="1"/>
        <v>SB</v>
      </c>
      <c r="D7" s="231" t="str">
        <f t="shared" si="2"/>
        <v>6L</v>
      </c>
      <c r="E7" s="232" t="str">
        <f t="shared" si="3"/>
        <v>GBPSB6L18M_LCHQuote</v>
      </c>
      <c r="F7" s="232" t="str">
        <f>_xll.qlSimpleQuote(Currency&amp;$C7&amp;$D7&amp;$B7&amp;QuoteSuffix,,RateTickValue,Permanent,Trigger,ObjectOverwrite)</f>
        <v>GBPSB6L18M_LCHQuote#0003</v>
      </c>
      <c r="G7" s="233" t="str">
        <f>_xll.ohRangeRetrieveError(F7)</f>
        <v/>
      </c>
      <c r="H7" s="196"/>
      <c r="J7" s="158"/>
      <c r="K7" s="245" t="s">
        <v>59</v>
      </c>
      <c r="L7" s="245" t="s">
        <v>155</v>
      </c>
      <c r="M7" s="245" t="s">
        <v>57</v>
      </c>
      <c r="N7" s="246" t="str">
        <f t="shared" si="4"/>
        <v>GBPSB6L18M</v>
      </c>
      <c r="O7" s="246" t="str">
        <v>GBPSB6L18M=ICAP</v>
      </c>
      <c r="P7" s="356">
        <v>0.85099999999999998</v>
      </c>
      <c r="Q7" s="356">
        <v>0.89100000000000001</v>
      </c>
      <c r="R7" s="213">
        <f t="shared" si="6"/>
        <v>0.871</v>
      </c>
      <c r="S7" s="213">
        <f t="shared" si="5"/>
        <v>4.0000000000000036E-2</v>
      </c>
      <c r="T7" s="244"/>
      <c r="U7" s="123">
        <v>0.8819999999999999</v>
      </c>
      <c r="V7" s="244"/>
      <c r="W7" s="213">
        <v>0.871</v>
      </c>
      <c r="X7" s="249">
        <f>_xll.qlSimpleQuoteSetValue(F7,W7/100,Trigger)</f>
        <v>0</v>
      </c>
      <c r="Y7" s="159"/>
      <c r="AD7" s="146"/>
    </row>
    <row r="8" spans="1:30" x14ac:dyDescent="0.2">
      <c r="A8" s="158"/>
      <c r="B8" s="121" t="str">
        <f t="shared" si="0"/>
        <v>21M</v>
      </c>
      <c r="C8" s="230" t="str">
        <f t="shared" si="1"/>
        <v>SB</v>
      </c>
      <c r="D8" s="231" t="str">
        <f t="shared" si="2"/>
        <v>6L</v>
      </c>
      <c r="E8" s="232" t="str">
        <f t="shared" si="3"/>
        <v>GBPSB6L21M_LCHQuote</v>
      </c>
      <c r="F8" s="232" t="str">
        <f>_xll.qlSimpleQuote(Currency&amp;$C8&amp;$D8&amp;$B8&amp;QuoteSuffix,,RateTickValue,Permanent,Trigger,ObjectOverwrite)</f>
        <v>GBPSB6L21M_LCHQuote#0003</v>
      </c>
      <c r="G8" s="233" t="str">
        <f>_xll.ohRangeRetrieveError(F8)</f>
        <v/>
      </c>
      <c r="H8" s="196"/>
      <c r="J8" s="158"/>
      <c r="K8" s="245" t="s">
        <v>58</v>
      </c>
      <c r="L8" s="245" t="s">
        <v>155</v>
      </c>
      <c r="M8" s="245" t="s">
        <v>57</v>
      </c>
      <c r="N8" s="246" t="str">
        <f t="shared" si="4"/>
        <v>GBPSB6L21M</v>
      </c>
      <c r="O8" s="246" t="str">
        <v>GBPSB6L21M=ICAP</v>
      </c>
      <c r="P8" s="356" t="s">
        <v>162</v>
      </c>
      <c r="Q8" s="356" t="s">
        <v>162</v>
      </c>
      <c r="R8" s="213" t="e">
        <f t="shared" si="6"/>
        <v>#NUM!</v>
      </c>
      <c r="S8" s="213" t="e">
        <f t="shared" si="5"/>
        <v>#NUM!</v>
      </c>
      <c r="T8" s="244"/>
      <c r="U8" s="123" t="e">
        <v>#NUM!</v>
      </c>
      <c r="V8" s="244"/>
      <c r="W8" s="213" t="e">
        <v>#NUM!</v>
      </c>
      <c r="X8" s="249">
        <f>_xll.qlSimpleQuoteSetValue(F8,W8/100,Trigger)</f>
        <v>0</v>
      </c>
      <c r="Y8" s="159"/>
    </row>
    <row r="9" spans="1:30" x14ac:dyDescent="0.2">
      <c r="A9" s="158"/>
      <c r="B9" s="121" t="str">
        <f t="shared" si="0"/>
        <v>2Y</v>
      </c>
      <c r="C9" s="230" t="str">
        <f t="shared" si="1"/>
        <v>SB</v>
      </c>
      <c r="D9" s="231" t="str">
        <f t="shared" si="2"/>
        <v>6L</v>
      </c>
      <c r="E9" s="232" t="str">
        <f t="shared" si="3"/>
        <v>GBPSB6L2Y_LCHQuote</v>
      </c>
      <c r="F9" s="232" t="str">
        <f>_xll.qlSimpleQuote(Currency&amp;$C9&amp;$D9&amp;$B9&amp;QuoteSuffix,,RateTickValue,Permanent,Trigger,ObjectOverwrite)</f>
        <v>GBPSB6L2Y_LCHQuote#0003</v>
      </c>
      <c r="G9" s="233" t="str">
        <f>_xll.ohRangeRetrieveError(F9)</f>
        <v/>
      </c>
      <c r="H9" s="196"/>
      <c r="J9" s="158"/>
      <c r="K9" s="245" t="s">
        <v>54</v>
      </c>
      <c r="L9" s="245" t="s">
        <v>155</v>
      </c>
      <c r="M9" s="245" t="s">
        <v>57</v>
      </c>
      <c r="N9" s="246" t="str">
        <f t="shared" si="4"/>
        <v>GBPSB6L2Y</v>
      </c>
      <c r="O9" s="246" t="str">
        <v>GBPSB6L2Y=ICAP</v>
      </c>
      <c r="P9" s="356">
        <v>0.95299999999999996</v>
      </c>
      <c r="Q9" s="356">
        <v>0.99299999999999999</v>
      </c>
      <c r="R9" s="213">
        <f t="shared" si="6"/>
        <v>0.97299999999999998</v>
      </c>
      <c r="S9" s="213">
        <f t="shared" si="5"/>
        <v>4.0000000000000036E-2</v>
      </c>
      <c r="T9" s="244"/>
      <c r="U9" s="123">
        <v>0.98799999999999999</v>
      </c>
      <c r="V9" s="244"/>
      <c r="W9" s="213">
        <v>0.97299999999999998</v>
      </c>
      <c r="X9" s="249">
        <f>_xll.qlSimpleQuoteSetValue(F9,W9/100,Trigger)</f>
        <v>0</v>
      </c>
      <c r="Y9" s="159"/>
    </row>
    <row r="10" spans="1:30" x14ac:dyDescent="0.2">
      <c r="A10" s="158"/>
      <c r="B10" s="121" t="str">
        <f t="shared" si="0"/>
        <v>3Y</v>
      </c>
      <c r="C10" s="230" t="str">
        <f t="shared" si="1"/>
        <v>SB</v>
      </c>
      <c r="D10" s="231" t="str">
        <f t="shared" si="2"/>
        <v>6L</v>
      </c>
      <c r="E10" s="232" t="str">
        <f t="shared" si="3"/>
        <v>GBPSB6L3Y_LCHQuote</v>
      </c>
      <c r="F10" s="232" t="str">
        <f>_xll.qlSimpleQuote(Currency&amp;$C10&amp;$D10&amp;$B10&amp;QuoteSuffix,,RateTickValue,Permanent,Trigger,ObjectOverwrite)</f>
        <v>GBPSB6L3Y_LCHQuote#0003</v>
      </c>
      <c r="G10" s="233" t="str">
        <f>_xll.ohRangeRetrieveError(F10)</f>
        <v/>
      </c>
      <c r="H10" s="196"/>
      <c r="J10" s="158"/>
      <c r="K10" s="245" t="s">
        <v>53</v>
      </c>
      <c r="L10" s="245" t="s">
        <v>155</v>
      </c>
      <c r="M10" s="245" t="s">
        <v>57</v>
      </c>
      <c r="N10" s="246" t="str">
        <f t="shared" si="4"/>
        <v>GBPSB6L3Y</v>
      </c>
      <c r="O10" s="246" t="str">
        <v>GBPSB6L3Y=ICAP</v>
      </c>
      <c r="P10" s="356">
        <v>1.153</v>
      </c>
      <c r="Q10" s="356">
        <v>1.1930000000000001</v>
      </c>
      <c r="R10" s="213">
        <f t="shared" si="6"/>
        <v>1.173</v>
      </c>
      <c r="S10" s="213">
        <f t="shared" si="5"/>
        <v>4.0000000000000036E-2</v>
      </c>
      <c r="T10" s="244"/>
      <c r="U10" s="123">
        <v>1.1950000000000001</v>
      </c>
      <c r="V10" s="244"/>
      <c r="W10" s="213">
        <v>1.173</v>
      </c>
      <c r="X10" s="249">
        <f>_xll.qlSimpleQuoteSetValue(F10,W10/100,Trigger)</f>
        <v>0</v>
      </c>
      <c r="Y10" s="159"/>
    </row>
    <row r="11" spans="1:30" x14ac:dyDescent="0.2">
      <c r="A11" s="158"/>
      <c r="B11" s="121" t="str">
        <f t="shared" si="0"/>
        <v>4Y</v>
      </c>
      <c r="C11" s="230" t="str">
        <f t="shared" si="1"/>
        <v>SB</v>
      </c>
      <c r="D11" s="231" t="str">
        <f t="shared" si="2"/>
        <v>6L</v>
      </c>
      <c r="E11" s="232" t="str">
        <f t="shared" si="3"/>
        <v>GBPSB6L4Y_LCHQuote</v>
      </c>
      <c r="F11" s="232" t="str">
        <f>_xll.qlSimpleQuote(Currency&amp;$C11&amp;$D11&amp;$B11&amp;QuoteSuffix,,RateTickValue,Permanent,Trigger,ObjectOverwrite)</f>
        <v>GBPSB6L4Y_LCHQuote#0003</v>
      </c>
      <c r="G11" s="233" t="str">
        <f>_xll.ohRangeRetrieveError(F11)</f>
        <v/>
      </c>
      <c r="H11" s="196"/>
      <c r="J11" s="158"/>
      <c r="K11" s="245" t="s">
        <v>52</v>
      </c>
      <c r="L11" s="245" t="s">
        <v>155</v>
      </c>
      <c r="M11" s="245" t="s">
        <v>57</v>
      </c>
      <c r="N11" s="246" t="str">
        <f t="shared" si="4"/>
        <v>GBPSB6L4Y</v>
      </c>
      <c r="O11" s="246" t="str">
        <v>GBPSB6L4Y=ICAP</v>
      </c>
      <c r="P11" s="356">
        <v>1.32</v>
      </c>
      <c r="Q11" s="356">
        <v>1.37</v>
      </c>
      <c r="R11" s="213">
        <f t="shared" si="6"/>
        <v>1.3450000000000002</v>
      </c>
      <c r="S11" s="213">
        <f t="shared" si="5"/>
        <v>5.0000000000000266E-2</v>
      </c>
      <c r="T11" s="244"/>
      <c r="U11" s="123">
        <v>1.369</v>
      </c>
      <c r="V11" s="244"/>
      <c r="W11" s="213">
        <v>1.3450000000000002</v>
      </c>
      <c r="X11" s="249">
        <f>_xll.qlSimpleQuoteSetValue(F11,W11/100,Trigger)</f>
        <v>0</v>
      </c>
      <c r="Y11" s="159"/>
    </row>
    <row r="12" spans="1:30" x14ac:dyDescent="0.2">
      <c r="A12" s="158"/>
      <c r="B12" s="121" t="str">
        <f t="shared" si="0"/>
        <v>5Y</v>
      </c>
      <c r="C12" s="230" t="str">
        <f t="shared" si="1"/>
        <v>SB</v>
      </c>
      <c r="D12" s="231" t="str">
        <f t="shared" si="2"/>
        <v>6L</v>
      </c>
      <c r="E12" s="232" t="str">
        <f t="shared" si="3"/>
        <v>GBPSB6L5Y_LCHQuote</v>
      </c>
      <c r="F12" s="232" t="str">
        <f>_xll.qlSimpleQuote(Currency&amp;$C12&amp;$D12&amp;$B12&amp;QuoteSuffix,,RateTickValue,Permanent,Trigger,ObjectOverwrite)</f>
        <v>GBPSB6L5Y_LCHQuote#0003</v>
      </c>
      <c r="G12" s="233" t="str">
        <f>_xll.ohRangeRetrieveError(F12)</f>
        <v/>
      </c>
      <c r="H12" s="196"/>
      <c r="J12" s="158"/>
      <c r="K12" s="245" t="s">
        <v>51</v>
      </c>
      <c r="L12" s="245" t="s">
        <v>155</v>
      </c>
      <c r="M12" s="245" t="s">
        <v>57</v>
      </c>
      <c r="N12" s="246" t="str">
        <f t="shared" si="4"/>
        <v>GBPSB6L5Y</v>
      </c>
      <c r="O12" s="246" t="str">
        <v>GBPSB6L5Y=ICAP</v>
      </c>
      <c r="P12" s="356">
        <v>1.4650000000000001</v>
      </c>
      <c r="Q12" s="356">
        <v>1.5150000000000001</v>
      </c>
      <c r="R12" s="213">
        <f t="shared" si="6"/>
        <v>1.4900000000000002</v>
      </c>
      <c r="S12" s="213">
        <f t="shared" si="5"/>
        <v>5.0000000000000266E-2</v>
      </c>
      <c r="T12" s="244"/>
      <c r="U12" s="123">
        <v>1.5139999999999998</v>
      </c>
      <c r="V12" s="244"/>
      <c r="W12" s="213">
        <v>1.4900000000000002</v>
      </c>
      <c r="X12" s="249">
        <f>_xll.qlSimpleQuoteSetValue(F12,W12/100,Trigger)</f>
        <v>0</v>
      </c>
      <c r="Y12" s="159"/>
    </row>
    <row r="13" spans="1:30" x14ac:dyDescent="0.2">
      <c r="A13" s="158"/>
      <c r="B13" s="121" t="str">
        <f t="shared" si="0"/>
        <v>6Y</v>
      </c>
      <c r="C13" s="230" t="str">
        <f t="shared" si="1"/>
        <v>SB</v>
      </c>
      <c r="D13" s="231" t="str">
        <f t="shared" si="2"/>
        <v>6L</v>
      </c>
      <c r="E13" s="232" t="str">
        <f t="shared" si="3"/>
        <v>GBPSB6L6Y_LCHQuote</v>
      </c>
      <c r="F13" s="232" t="str">
        <f>_xll.qlSimpleQuote(Currency&amp;$C13&amp;$D13&amp;$B13&amp;QuoteSuffix,,RateTickValue,Permanent,Trigger,ObjectOverwrite)</f>
        <v>GBPSB6L6Y_LCHQuote#0003</v>
      </c>
      <c r="G13" s="233" t="str">
        <f>_xll.ohRangeRetrieveError(F13)</f>
        <v/>
      </c>
      <c r="H13" s="196"/>
      <c r="J13" s="158"/>
      <c r="K13" s="245" t="s">
        <v>50</v>
      </c>
      <c r="L13" s="245" t="s">
        <v>155</v>
      </c>
      <c r="M13" s="245" t="s">
        <v>57</v>
      </c>
      <c r="N13" s="246" t="str">
        <f t="shared" si="4"/>
        <v>GBPSB6L6Y</v>
      </c>
      <c r="O13" s="246" t="str">
        <v>GBPSB6L6Y=ICAP</v>
      </c>
      <c r="P13" s="356">
        <v>1.5880000000000001</v>
      </c>
      <c r="Q13" s="356">
        <v>1.6379999999999999</v>
      </c>
      <c r="R13" s="213">
        <f t="shared" si="6"/>
        <v>1.613</v>
      </c>
      <c r="S13" s="213">
        <f t="shared" si="5"/>
        <v>4.9999999999999822E-2</v>
      </c>
      <c r="T13" s="244"/>
      <c r="U13" s="123">
        <v>1.6360000000000001</v>
      </c>
      <c r="V13" s="244"/>
      <c r="W13" s="213">
        <v>1.613</v>
      </c>
      <c r="X13" s="249">
        <f>_xll.qlSimpleQuoteSetValue(F13,W13/100,Trigger)</f>
        <v>9.9999999999961231E-6</v>
      </c>
      <c r="Y13" s="159"/>
    </row>
    <row r="14" spans="1:30" x14ac:dyDescent="0.2">
      <c r="A14" s="158"/>
      <c r="B14" s="121" t="str">
        <f t="shared" si="0"/>
        <v>7Y</v>
      </c>
      <c r="C14" s="230" t="str">
        <f t="shared" si="1"/>
        <v>SB</v>
      </c>
      <c r="D14" s="231" t="str">
        <f t="shared" si="2"/>
        <v>6L</v>
      </c>
      <c r="E14" s="232" t="str">
        <f t="shared" si="3"/>
        <v>GBPSB6L7Y_LCHQuote</v>
      </c>
      <c r="F14" s="232" t="str">
        <f>_xll.qlSimpleQuote(Currency&amp;$C14&amp;$D14&amp;$B14&amp;QuoteSuffix,,RateTickValue,Permanent,Trigger,ObjectOverwrite)</f>
        <v>GBPSB6L7Y_LCHQuote#0003</v>
      </c>
      <c r="G14" s="233" t="str">
        <f>_xll.ohRangeRetrieveError(F14)</f>
        <v/>
      </c>
      <c r="H14" s="196"/>
      <c r="J14" s="158"/>
      <c r="K14" s="245" t="s">
        <v>49</v>
      </c>
      <c r="L14" s="245" t="s">
        <v>155</v>
      </c>
      <c r="M14" s="245" t="s">
        <v>57</v>
      </c>
      <c r="N14" s="246" t="str">
        <f t="shared" si="4"/>
        <v>GBPSB6L7Y</v>
      </c>
      <c r="O14" s="246" t="str">
        <v>GBPSB6L7Y=ICAP</v>
      </c>
      <c r="P14" s="356">
        <v>1.6890000000000001</v>
      </c>
      <c r="Q14" s="356">
        <v>1.7389999999999999</v>
      </c>
      <c r="R14" s="213">
        <f t="shared" si="6"/>
        <v>1.714</v>
      </c>
      <c r="S14" s="213">
        <f t="shared" si="5"/>
        <v>4.9999999999999822E-2</v>
      </c>
      <c r="T14" s="244"/>
      <c r="U14" s="123">
        <v>1.7370000000000001</v>
      </c>
      <c r="V14" s="244"/>
      <c r="W14" s="213">
        <v>1.714</v>
      </c>
      <c r="X14" s="249">
        <f>_xll.qlSimpleQuoteSetValue(F14,W14/100,Trigger)</f>
        <v>0</v>
      </c>
      <c r="Y14" s="159"/>
    </row>
    <row r="15" spans="1:30" x14ac:dyDescent="0.2">
      <c r="A15" s="158"/>
      <c r="B15" s="121" t="str">
        <f t="shared" si="0"/>
        <v>8Y</v>
      </c>
      <c r="C15" s="230" t="str">
        <f t="shared" si="1"/>
        <v>SB</v>
      </c>
      <c r="D15" s="231" t="str">
        <f t="shared" si="2"/>
        <v>6L</v>
      </c>
      <c r="E15" s="232" t="str">
        <f t="shared" si="3"/>
        <v>GBPSB6L8Y_LCHQuote</v>
      </c>
      <c r="F15" s="232" t="str">
        <f>_xll.qlSimpleQuote(Currency&amp;$C15&amp;$D15&amp;$B15&amp;QuoteSuffix,,RateTickValue,Permanent,Trigger,ObjectOverwrite)</f>
        <v>GBPSB6L8Y_LCHQuote#0003</v>
      </c>
      <c r="G15" s="233" t="str">
        <f>_xll.ohRangeRetrieveError(F15)</f>
        <v/>
      </c>
      <c r="H15" s="196"/>
      <c r="J15" s="158"/>
      <c r="K15" s="245" t="s">
        <v>48</v>
      </c>
      <c r="L15" s="245" t="s">
        <v>155</v>
      </c>
      <c r="M15" s="245" t="s">
        <v>57</v>
      </c>
      <c r="N15" s="246" t="str">
        <f t="shared" si="4"/>
        <v>GBPSB6L8Y</v>
      </c>
      <c r="O15" s="246" t="str">
        <v>GBPSB6L8Y=ICAP</v>
      </c>
      <c r="P15" s="356">
        <v>1.7730000000000001</v>
      </c>
      <c r="Q15" s="356">
        <v>1.823</v>
      </c>
      <c r="R15" s="213">
        <f t="shared" si="6"/>
        <v>1.798</v>
      </c>
      <c r="S15" s="213">
        <f t="shared" si="5"/>
        <v>4.9999999999999822E-2</v>
      </c>
      <c r="T15" s="244"/>
      <c r="U15" s="123">
        <v>1.819</v>
      </c>
      <c r="V15" s="244"/>
      <c r="W15" s="213">
        <v>1.798</v>
      </c>
      <c r="X15" s="249">
        <f>_xll.qlSimpleQuoteSetValue(F15,W15/100,Trigger)</f>
        <v>0</v>
      </c>
      <c r="Y15" s="159"/>
    </row>
    <row r="16" spans="1:30" x14ac:dyDescent="0.2">
      <c r="A16" s="158"/>
      <c r="B16" s="121" t="str">
        <f t="shared" si="0"/>
        <v>9Y</v>
      </c>
      <c r="C16" s="230" t="str">
        <f t="shared" si="1"/>
        <v>SB</v>
      </c>
      <c r="D16" s="231" t="str">
        <f t="shared" si="2"/>
        <v>6L</v>
      </c>
      <c r="E16" s="232" t="str">
        <f t="shared" si="3"/>
        <v>GBPSB6L9Y_LCHQuote</v>
      </c>
      <c r="F16" s="232" t="str">
        <f>_xll.qlSimpleQuote(Currency&amp;$C16&amp;$D16&amp;$B16&amp;QuoteSuffix,,RateTickValue,Permanent,Trigger,ObjectOverwrite)</f>
        <v>GBPSB6L9Y_LCHQuote#0003</v>
      </c>
      <c r="G16" s="233" t="str">
        <f>_xll.ohRangeRetrieveError(F16)</f>
        <v/>
      </c>
      <c r="H16" s="196"/>
      <c r="J16" s="158"/>
      <c r="K16" s="245" t="s">
        <v>47</v>
      </c>
      <c r="L16" s="245" t="s">
        <v>155</v>
      </c>
      <c r="M16" s="245" t="s">
        <v>57</v>
      </c>
      <c r="N16" s="246" t="str">
        <f t="shared" si="4"/>
        <v>GBPSB6L9Y</v>
      </c>
      <c r="O16" s="246" t="str">
        <v>GBPSB6L9Y=ICAP</v>
      </c>
      <c r="P16" s="356">
        <v>1.843</v>
      </c>
      <c r="Q16" s="356">
        <v>1.893</v>
      </c>
      <c r="R16" s="213">
        <f t="shared" si="6"/>
        <v>1.8679999999999999</v>
      </c>
      <c r="S16" s="213">
        <f t="shared" si="5"/>
        <v>4.9999999999999822E-2</v>
      </c>
      <c r="T16" s="244"/>
      <c r="U16" s="123">
        <v>1.8879999999999999</v>
      </c>
      <c r="V16" s="244"/>
      <c r="W16" s="213">
        <v>1.8679999999999999</v>
      </c>
      <c r="X16" s="249">
        <f>_xll.qlSimpleQuoteSetValue(F16,W16/100,Trigger)</f>
        <v>9.9999999999995925E-6</v>
      </c>
      <c r="Y16" s="159"/>
    </row>
    <row r="17" spans="1:25" x14ac:dyDescent="0.2">
      <c r="A17" s="158"/>
      <c r="B17" s="121" t="str">
        <f t="shared" si="0"/>
        <v>10Y</v>
      </c>
      <c r="C17" s="230" t="str">
        <f t="shared" si="1"/>
        <v>SB</v>
      </c>
      <c r="D17" s="231" t="str">
        <f t="shared" si="2"/>
        <v>6L</v>
      </c>
      <c r="E17" s="232" t="str">
        <f t="shared" si="3"/>
        <v>GBPSB6L10Y_LCHQuote</v>
      </c>
      <c r="F17" s="232" t="str">
        <f>_xll.qlSimpleQuote(Currency&amp;$C17&amp;$D17&amp;$B17&amp;QuoteSuffix,,RateTickValue,Permanent,Trigger,ObjectOverwrite)</f>
        <v>GBPSB6L10Y_LCHQuote#0003</v>
      </c>
      <c r="G17" s="233" t="str">
        <f>_xll.ohRangeRetrieveError(F17)</f>
        <v/>
      </c>
      <c r="H17" s="196"/>
      <c r="J17" s="158"/>
      <c r="K17" s="245" t="s">
        <v>46</v>
      </c>
      <c r="L17" s="245" t="s">
        <v>155</v>
      </c>
      <c r="M17" s="245" t="s">
        <v>57</v>
      </c>
      <c r="N17" s="246" t="str">
        <f t="shared" si="4"/>
        <v>GBPSB6L10Y</v>
      </c>
      <c r="O17" s="246" t="str">
        <v>GBPSB6L10Y=ICAP</v>
      </c>
      <c r="P17" s="356">
        <v>1.901</v>
      </c>
      <c r="Q17" s="356">
        <v>1.9510000000000001</v>
      </c>
      <c r="R17" s="213">
        <f t="shared" si="6"/>
        <v>1.9260000000000002</v>
      </c>
      <c r="S17" s="213">
        <f t="shared" si="5"/>
        <v>5.0000000000000266E-2</v>
      </c>
      <c r="T17" s="244"/>
      <c r="U17" s="123">
        <v>1.9449999999999998</v>
      </c>
      <c r="V17" s="244"/>
      <c r="W17" s="213">
        <v>1.9260000000000002</v>
      </c>
      <c r="X17" s="249">
        <f>_xll.qlSimpleQuoteSetValue(F17,W17/100,Trigger)</f>
        <v>0</v>
      </c>
      <c r="Y17" s="159"/>
    </row>
    <row r="18" spans="1:25" x14ac:dyDescent="0.2">
      <c r="A18" s="158"/>
      <c r="B18" s="121" t="str">
        <f t="shared" si="0"/>
        <v>11Y</v>
      </c>
      <c r="C18" s="230" t="str">
        <f t="shared" si="1"/>
        <v>SB</v>
      </c>
      <c r="D18" s="231" t="str">
        <f t="shared" si="2"/>
        <v>6L</v>
      </c>
      <c r="E18" s="232" t="str">
        <f t="shared" si="3"/>
        <v>GBPSB6L11Y_LCHQuote</v>
      </c>
      <c r="F18" s="232" t="str">
        <f>_xll.qlSimpleQuote(Currency&amp;$C18&amp;$D18&amp;$B18&amp;QuoteSuffix,,RateTickValue,Permanent,Trigger,ObjectOverwrite)</f>
        <v>GBPSB6L11Y_LCHQuote#0003</v>
      </c>
      <c r="G18" s="233" t="str">
        <f>_xll.ohRangeRetrieveError(F18)</f>
        <v/>
      </c>
      <c r="H18" s="196"/>
      <c r="J18" s="158"/>
      <c r="K18" s="245" t="s">
        <v>45</v>
      </c>
      <c r="L18" s="245" t="s">
        <v>155</v>
      </c>
      <c r="M18" s="245" t="s">
        <v>57</v>
      </c>
      <c r="N18" s="246" t="str">
        <f t="shared" si="4"/>
        <v>GBPSB6L11Y</v>
      </c>
      <c r="O18" s="246" t="str">
        <v>GBPSB6L11Y=ICAP</v>
      </c>
      <c r="P18" s="356">
        <v>1.94</v>
      </c>
      <c r="Q18" s="356">
        <v>2.0099999999999998</v>
      </c>
      <c r="R18" s="213">
        <f t="shared" si="6"/>
        <v>1.9749999999999999</v>
      </c>
      <c r="S18" s="213">
        <f t="shared" si="5"/>
        <v>6.999999999999984E-2</v>
      </c>
      <c r="T18" s="244"/>
      <c r="U18" s="123">
        <v>1.994</v>
      </c>
      <c r="V18" s="244"/>
      <c r="W18" s="213">
        <v>1.9749999999999999</v>
      </c>
      <c r="X18" s="249">
        <f>_xll.qlSimpleQuoteSetValue(F18,W18/100,Trigger)</f>
        <v>9.9999999999995925E-6</v>
      </c>
      <c r="Y18" s="159"/>
    </row>
    <row r="19" spans="1:25" x14ac:dyDescent="0.2">
      <c r="A19" s="158"/>
      <c r="B19" s="121" t="str">
        <f t="shared" si="0"/>
        <v>12Y</v>
      </c>
      <c r="C19" s="230" t="str">
        <f t="shared" si="1"/>
        <v>SB</v>
      </c>
      <c r="D19" s="231" t="str">
        <f t="shared" si="2"/>
        <v>6L</v>
      </c>
      <c r="E19" s="232" t="str">
        <f t="shared" si="3"/>
        <v>GBPSB6L12Y_LCHQuote</v>
      </c>
      <c r="F19" s="232" t="str">
        <f>_xll.qlSimpleQuote(Currency&amp;$C19&amp;$D19&amp;$B19&amp;QuoteSuffix,,RateTickValue,Permanent,Trigger,ObjectOverwrite)</f>
        <v>GBPSB6L12Y_LCHQuote#0003</v>
      </c>
      <c r="G19" s="233" t="str">
        <f>_xll.ohRangeRetrieveError(F19)</f>
        <v/>
      </c>
      <c r="H19" s="196"/>
      <c r="J19" s="158"/>
      <c r="K19" s="245" t="s">
        <v>44</v>
      </c>
      <c r="L19" s="245" t="s">
        <v>155</v>
      </c>
      <c r="M19" s="245" t="s">
        <v>57</v>
      </c>
      <c r="N19" s="246" t="str">
        <f t="shared" si="4"/>
        <v>GBPSB6L12Y</v>
      </c>
      <c r="O19" s="246" t="str">
        <v>GBPSB6L12Y=ICAP</v>
      </c>
      <c r="P19" s="356">
        <v>1.9810000000000001</v>
      </c>
      <c r="Q19" s="356">
        <v>2.0510000000000002</v>
      </c>
      <c r="R19" s="213">
        <f t="shared" si="6"/>
        <v>2.016</v>
      </c>
      <c r="S19" s="213">
        <f t="shared" si="5"/>
        <v>6.999999999999984E-2</v>
      </c>
      <c r="T19" s="244"/>
      <c r="U19" s="123">
        <v>2.036</v>
      </c>
      <c r="V19" s="244"/>
      <c r="W19" s="213">
        <v>2.016</v>
      </c>
      <c r="X19" s="249">
        <f>_xll.qlSimpleQuoteSetValue(F19,W19/100,Trigger)</f>
        <v>0</v>
      </c>
      <c r="Y19" s="159"/>
    </row>
    <row r="20" spans="1:25" x14ac:dyDescent="0.2">
      <c r="A20" s="158"/>
      <c r="B20" s="121" t="str">
        <f t="shared" si="0"/>
        <v>13Y</v>
      </c>
      <c r="C20" s="230" t="str">
        <f t="shared" si="1"/>
        <v>SB</v>
      </c>
      <c r="D20" s="231" t="str">
        <f t="shared" si="2"/>
        <v>6L</v>
      </c>
      <c r="E20" s="232" t="str">
        <f t="shared" si="3"/>
        <v>GBPSB6L13Y_LCHQuote</v>
      </c>
      <c r="F20" s="232" t="str">
        <f>_xll.qlSimpleQuote(Currency&amp;$C20&amp;$D20&amp;$B20&amp;QuoteSuffix,,RateTickValue,Permanent,Trigger,ObjectOverwrite)</f>
        <v>GBPSB6L13Y_LCHQuote#0003</v>
      </c>
      <c r="G20" s="233" t="str">
        <f>_xll.ohRangeRetrieveError(F20)</f>
        <v/>
      </c>
      <c r="H20" s="196"/>
      <c r="J20" s="158"/>
      <c r="K20" s="245" t="s">
        <v>43</v>
      </c>
      <c r="L20" s="245" t="s">
        <v>155</v>
      </c>
      <c r="M20" s="245" t="s">
        <v>57</v>
      </c>
      <c r="N20" s="246" t="str">
        <f t="shared" si="4"/>
        <v>GBPSB6L13Y</v>
      </c>
      <c r="O20" s="246" t="str">
        <v>GBPSB6L13Y=ICAP</v>
      </c>
      <c r="P20" s="356" t="s">
        <v>162</v>
      </c>
      <c r="Q20" s="356" t="s">
        <v>162</v>
      </c>
      <c r="R20" s="213" t="e">
        <f t="shared" si="6"/>
        <v>#NUM!</v>
      </c>
      <c r="S20" s="213" t="e">
        <f t="shared" si="5"/>
        <v>#NUM!</v>
      </c>
      <c r="T20" s="244"/>
      <c r="U20" s="123" t="e">
        <v>#NUM!</v>
      </c>
      <c r="V20" s="244"/>
      <c r="W20" s="213" t="e">
        <v>#NUM!</v>
      </c>
      <c r="X20" s="249">
        <f>_xll.qlSimpleQuoteSetValue(F20,W20/100,Trigger)</f>
        <v>0</v>
      </c>
      <c r="Y20" s="159"/>
    </row>
    <row r="21" spans="1:25" x14ac:dyDescent="0.2">
      <c r="A21" s="158"/>
      <c r="B21" s="121" t="str">
        <f t="shared" si="0"/>
        <v>14Y</v>
      </c>
      <c r="C21" s="230" t="str">
        <f t="shared" si="1"/>
        <v>SB</v>
      </c>
      <c r="D21" s="231" t="str">
        <f t="shared" si="2"/>
        <v>6L</v>
      </c>
      <c r="E21" s="232" t="str">
        <f t="shared" si="3"/>
        <v>GBPSB6L14Y_LCHQuote</v>
      </c>
      <c r="F21" s="232" t="str">
        <f>_xll.qlSimpleQuote(Currency&amp;$C21&amp;$D21&amp;$B21&amp;QuoteSuffix,,RateTickValue,Permanent,Trigger,ObjectOverwrite)</f>
        <v>GBPSB6L14Y_LCHQuote#0003</v>
      </c>
      <c r="G21" s="233" t="str">
        <f>_xll.ohRangeRetrieveError(F21)</f>
        <v/>
      </c>
      <c r="H21" s="196"/>
      <c r="J21" s="158"/>
      <c r="K21" s="245" t="s">
        <v>42</v>
      </c>
      <c r="L21" s="245" t="s">
        <v>155</v>
      </c>
      <c r="M21" s="245" t="s">
        <v>57</v>
      </c>
      <c r="N21" s="246" t="str">
        <f t="shared" si="4"/>
        <v>GBPSB6L14Y</v>
      </c>
      <c r="O21" s="246" t="str">
        <v>GBPSB6L14Y=ICAP</v>
      </c>
      <c r="P21" s="356" t="s">
        <v>162</v>
      </c>
      <c r="Q21" s="356" t="s">
        <v>162</v>
      </c>
      <c r="R21" s="213" t="e">
        <f t="shared" si="6"/>
        <v>#NUM!</v>
      </c>
      <c r="S21" s="213" t="e">
        <f t="shared" si="5"/>
        <v>#NUM!</v>
      </c>
      <c r="T21" s="244"/>
      <c r="U21" s="123" t="e">
        <v>#NUM!</v>
      </c>
      <c r="V21" s="244"/>
      <c r="W21" s="213" t="e">
        <v>#NUM!</v>
      </c>
      <c r="X21" s="249">
        <f>_xll.qlSimpleQuoteSetValue(F21,W21/100,Trigger)</f>
        <v>0</v>
      </c>
      <c r="Y21" s="159"/>
    </row>
    <row r="22" spans="1:25" x14ac:dyDescent="0.2">
      <c r="A22" s="158"/>
      <c r="B22" s="121" t="str">
        <f t="shared" si="0"/>
        <v>15Y</v>
      </c>
      <c r="C22" s="230" t="str">
        <f t="shared" si="1"/>
        <v>SB</v>
      </c>
      <c r="D22" s="231" t="str">
        <f t="shared" si="2"/>
        <v>6L</v>
      </c>
      <c r="E22" s="232" t="str">
        <f t="shared" si="3"/>
        <v>GBPSB6L15Y_LCHQuote</v>
      </c>
      <c r="F22" s="232" t="str">
        <f>_xll.qlSimpleQuote(Currency&amp;$C22&amp;$D22&amp;$B22&amp;QuoteSuffix,,RateTickValue,Permanent,Trigger,ObjectOverwrite)</f>
        <v>GBPSB6L15Y_LCHQuote#0003</v>
      </c>
      <c r="G22" s="233" t="str">
        <f>_xll.ohRangeRetrieveError(F22)</f>
        <v/>
      </c>
      <c r="H22" s="196"/>
      <c r="J22" s="158"/>
      <c r="K22" s="245" t="s">
        <v>41</v>
      </c>
      <c r="L22" s="245" t="s">
        <v>155</v>
      </c>
      <c r="M22" s="245" t="s">
        <v>57</v>
      </c>
      <c r="N22" s="246" t="str">
        <f t="shared" si="4"/>
        <v>GBPSB6L15Y</v>
      </c>
      <c r="O22" s="246" t="str">
        <v>GBPSB6L15Y=ICAP</v>
      </c>
      <c r="P22" s="356">
        <v>2.056</v>
      </c>
      <c r="Q22" s="356">
        <v>2.1459999999999999</v>
      </c>
      <c r="R22" s="213">
        <f t="shared" si="6"/>
        <v>2.101</v>
      </c>
      <c r="S22" s="213">
        <f t="shared" si="5"/>
        <v>8.9999999999999858E-2</v>
      </c>
      <c r="T22" s="244"/>
      <c r="U22" s="123">
        <v>2.1219999999999999</v>
      </c>
      <c r="V22" s="244"/>
      <c r="W22" s="213">
        <v>2.101</v>
      </c>
      <c r="X22" s="249">
        <f>_xll.qlSimpleQuoteSetValue(F22,W22/100,Trigger)</f>
        <v>0</v>
      </c>
      <c r="Y22" s="159"/>
    </row>
    <row r="23" spans="1:25" x14ac:dyDescent="0.2">
      <c r="A23" s="158"/>
      <c r="B23" s="121" t="str">
        <f t="shared" si="0"/>
        <v>16Y</v>
      </c>
      <c r="C23" s="230" t="str">
        <f t="shared" si="1"/>
        <v>SB</v>
      </c>
      <c r="D23" s="231" t="str">
        <f t="shared" si="2"/>
        <v>6L</v>
      </c>
      <c r="E23" s="232" t="str">
        <f t="shared" si="3"/>
        <v>GBPSB6L16Y_LCHQuote</v>
      </c>
      <c r="F23" s="232" t="str">
        <f>_xll.qlSimpleQuote(Currency&amp;$C23&amp;$D23&amp;$B23&amp;QuoteSuffix,,RateTickValue,Permanent,Trigger,ObjectOverwrite)</f>
        <v>GBPSB6L16Y_LCHQuote#0003</v>
      </c>
      <c r="G23" s="233" t="str">
        <f>_xll.ohRangeRetrieveError(F23)</f>
        <v/>
      </c>
      <c r="H23" s="196"/>
      <c r="J23" s="158"/>
      <c r="K23" s="245" t="s">
        <v>40</v>
      </c>
      <c r="L23" s="245" t="s">
        <v>155</v>
      </c>
      <c r="M23" s="245" t="s">
        <v>57</v>
      </c>
      <c r="N23" s="246" t="str">
        <f t="shared" si="4"/>
        <v>GBPSB6L16Y</v>
      </c>
      <c r="O23" s="246" t="str">
        <v>GBPSB6L16Y=ICAP</v>
      </c>
      <c r="P23" s="356" t="s">
        <v>162</v>
      </c>
      <c r="Q23" s="356" t="s">
        <v>162</v>
      </c>
      <c r="R23" s="213" t="e">
        <f t="shared" si="6"/>
        <v>#NUM!</v>
      </c>
      <c r="S23" s="213" t="e">
        <f t="shared" si="5"/>
        <v>#NUM!</v>
      </c>
      <c r="T23" s="244"/>
      <c r="U23" s="123" t="e">
        <v>#NUM!</v>
      </c>
      <c r="V23" s="244"/>
      <c r="W23" s="213" t="e">
        <v>#NUM!</v>
      </c>
      <c r="X23" s="249">
        <f>_xll.qlSimpleQuoteSetValue(F23,W23/100,Trigger)</f>
        <v>0</v>
      </c>
      <c r="Y23" s="159"/>
    </row>
    <row r="24" spans="1:25" x14ac:dyDescent="0.2">
      <c r="A24" s="158"/>
      <c r="B24" s="121" t="str">
        <f t="shared" si="0"/>
        <v>17Y</v>
      </c>
      <c r="C24" s="230" t="str">
        <f t="shared" si="1"/>
        <v>SB</v>
      </c>
      <c r="D24" s="231" t="str">
        <f t="shared" si="2"/>
        <v>6L</v>
      </c>
      <c r="E24" s="232" t="str">
        <f t="shared" si="3"/>
        <v>GBPSB6L17Y_LCHQuote</v>
      </c>
      <c r="F24" s="232" t="str">
        <f>_xll.qlSimpleQuote(Currency&amp;$C24&amp;$D24&amp;$B24&amp;QuoteSuffix,,RateTickValue,Permanent,Trigger,ObjectOverwrite)</f>
        <v>GBPSB6L17Y_LCHQuote#0003</v>
      </c>
      <c r="G24" s="233" t="str">
        <f>_xll.ohRangeRetrieveError(F24)</f>
        <v/>
      </c>
      <c r="H24" s="196"/>
      <c r="J24" s="158"/>
      <c r="K24" s="245" t="s">
        <v>39</v>
      </c>
      <c r="L24" s="245" t="s">
        <v>155</v>
      </c>
      <c r="M24" s="245" t="s">
        <v>57</v>
      </c>
      <c r="N24" s="246" t="str">
        <f t="shared" si="4"/>
        <v>GBPSB6L17Y</v>
      </c>
      <c r="O24" s="246" t="str">
        <v>GBPSB6L17Y=ICAP</v>
      </c>
      <c r="P24" s="356" t="s">
        <v>162</v>
      </c>
      <c r="Q24" s="356" t="s">
        <v>162</v>
      </c>
      <c r="R24" s="213" t="e">
        <f t="shared" si="6"/>
        <v>#NUM!</v>
      </c>
      <c r="S24" s="213" t="e">
        <f t="shared" si="5"/>
        <v>#NUM!</v>
      </c>
      <c r="T24" s="244"/>
      <c r="U24" s="123" t="e">
        <v>#NUM!</v>
      </c>
      <c r="V24" s="244"/>
      <c r="W24" s="213" t="e">
        <v>#NUM!</v>
      </c>
      <c r="X24" s="249">
        <f>_xll.qlSimpleQuoteSetValue(F24,W24/100,Trigger)</f>
        <v>0</v>
      </c>
      <c r="Y24" s="159"/>
    </row>
    <row r="25" spans="1:25" x14ac:dyDescent="0.2">
      <c r="A25" s="158"/>
      <c r="B25" s="121" t="str">
        <f t="shared" si="0"/>
        <v>18Y</v>
      </c>
      <c r="C25" s="230" t="str">
        <f t="shared" si="1"/>
        <v>SB</v>
      </c>
      <c r="D25" s="231" t="str">
        <f t="shared" si="2"/>
        <v>6L</v>
      </c>
      <c r="E25" s="232" t="str">
        <f t="shared" si="3"/>
        <v>GBPSB6L18Y_LCHQuote</v>
      </c>
      <c r="F25" s="232" t="str">
        <f>_xll.qlSimpleQuote(Currency&amp;$C25&amp;$D25&amp;$B25&amp;QuoteSuffix,,RateTickValue,Permanent,Trigger,ObjectOverwrite)</f>
        <v>GBPSB6L18Y_LCHQuote#0003</v>
      </c>
      <c r="G25" s="233" t="str">
        <f>_xll.ohRangeRetrieveError(F25)</f>
        <v/>
      </c>
      <c r="H25" s="196"/>
      <c r="J25" s="158"/>
      <c r="K25" s="245" t="s">
        <v>38</v>
      </c>
      <c r="L25" s="245" t="s">
        <v>155</v>
      </c>
      <c r="M25" s="245" t="s">
        <v>57</v>
      </c>
      <c r="N25" s="246" t="str">
        <f t="shared" si="4"/>
        <v>GBPSB6L18Y</v>
      </c>
      <c r="O25" s="246" t="str">
        <v>GBPSB6L18Y=ICAP</v>
      </c>
      <c r="P25" s="356" t="s">
        <v>162</v>
      </c>
      <c r="Q25" s="356" t="s">
        <v>162</v>
      </c>
      <c r="R25" s="213" t="e">
        <f t="shared" si="6"/>
        <v>#NUM!</v>
      </c>
      <c r="S25" s="213" t="e">
        <f t="shared" si="5"/>
        <v>#NUM!</v>
      </c>
      <c r="T25" s="244"/>
      <c r="U25" s="123" t="e">
        <v>#NUM!</v>
      </c>
      <c r="V25" s="244"/>
      <c r="W25" s="213" t="e">
        <v>#NUM!</v>
      </c>
      <c r="X25" s="249">
        <f>_xll.qlSimpleQuoteSetValue(F25,W25/100,Trigger)</f>
        <v>0</v>
      </c>
      <c r="Y25" s="159"/>
    </row>
    <row r="26" spans="1:25" x14ac:dyDescent="0.2">
      <c r="A26" s="158"/>
      <c r="B26" s="121" t="str">
        <f t="shared" si="0"/>
        <v>19Y</v>
      </c>
      <c r="C26" s="230" t="str">
        <f t="shared" si="1"/>
        <v>SB</v>
      </c>
      <c r="D26" s="231" t="str">
        <f t="shared" si="2"/>
        <v>6L</v>
      </c>
      <c r="E26" s="232" t="str">
        <f t="shared" si="3"/>
        <v>GBPSB6L19Y_LCHQuote</v>
      </c>
      <c r="F26" s="232" t="str">
        <f>_xll.qlSimpleQuote(Currency&amp;$C26&amp;$D26&amp;$B26&amp;QuoteSuffix,,RateTickValue,Permanent,Trigger,ObjectOverwrite)</f>
        <v>GBPSB6L19Y_LCHQuote#0003</v>
      </c>
      <c r="G26" s="233" t="str">
        <f>_xll.ohRangeRetrieveError(F26)</f>
        <v/>
      </c>
      <c r="H26" s="196"/>
      <c r="J26" s="158"/>
      <c r="K26" s="245" t="s">
        <v>37</v>
      </c>
      <c r="L26" s="245" t="s">
        <v>155</v>
      </c>
      <c r="M26" s="245" t="s">
        <v>57</v>
      </c>
      <c r="N26" s="246" t="str">
        <f t="shared" si="4"/>
        <v>GBPSB6L19Y</v>
      </c>
      <c r="O26" s="246" t="str">
        <v>GBPSB6L19Y=ICAP</v>
      </c>
      <c r="P26" s="356" t="s">
        <v>162</v>
      </c>
      <c r="Q26" s="356" t="s">
        <v>162</v>
      </c>
      <c r="R26" s="213" t="e">
        <f t="shared" si="6"/>
        <v>#NUM!</v>
      </c>
      <c r="S26" s="213" t="e">
        <f t="shared" si="5"/>
        <v>#NUM!</v>
      </c>
      <c r="T26" s="244"/>
      <c r="U26" s="123" t="e">
        <v>#NUM!</v>
      </c>
      <c r="V26" s="244"/>
      <c r="W26" s="213" t="e">
        <v>#NUM!</v>
      </c>
      <c r="X26" s="249">
        <f>_xll.qlSimpleQuoteSetValue(F26,W26/100,Trigger)</f>
        <v>0</v>
      </c>
      <c r="Y26" s="159"/>
    </row>
    <row r="27" spans="1:25" x14ac:dyDescent="0.2">
      <c r="A27" s="158"/>
      <c r="B27" s="121" t="str">
        <f t="shared" si="0"/>
        <v>20Y</v>
      </c>
      <c r="C27" s="230" t="str">
        <f t="shared" si="1"/>
        <v>SB</v>
      </c>
      <c r="D27" s="231" t="str">
        <f t="shared" si="2"/>
        <v>6L</v>
      </c>
      <c r="E27" s="232" t="str">
        <f t="shared" si="3"/>
        <v>GBPSB6L20Y_LCHQuote</v>
      </c>
      <c r="F27" s="232" t="str">
        <f>_xll.qlSimpleQuote(Currency&amp;$C27&amp;$D27&amp;$B27&amp;QuoteSuffix,,RateTickValue,Permanent,Trigger,ObjectOverwrite)</f>
        <v>GBPSB6L20Y_LCHQuote#0003</v>
      </c>
      <c r="G27" s="233" t="str">
        <f>_xll.ohRangeRetrieveError(F27)</f>
        <v/>
      </c>
      <c r="H27" s="196"/>
      <c r="J27" s="158"/>
      <c r="K27" s="245" t="s">
        <v>36</v>
      </c>
      <c r="L27" s="245" t="s">
        <v>155</v>
      </c>
      <c r="M27" s="245" t="s">
        <v>57</v>
      </c>
      <c r="N27" s="246" t="str">
        <f t="shared" si="4"/>
        <v>GBPSB6L20Y</v>
      </c>
      <c r="O27" s="246" t="str">
        <v>GBPSB6L20Y=ICAP</v>
      </c>
      <c r="P27" s="356">
        <v>2.0859999999999999</v>
      </c>
      <c r="Q27" s="356">
        <v>2.2160000000000002</v>
      </c>
      <c r="R27" s="213">
        <f t="shared" si="6"/>
        <v>2.1509999999999998</v>
      </c>
      <c r="S27" s="213">
        <f t="shared" si="5"/>
        <v>0.12999999999999989</v>
      </c>
      <c r="T27" s="244"/>
      <c r="U27" s="123">
        <v>2.169</v>
      </c>
      <c r="V27" s="244"/>
      <c r="W27" s="213">
        <v>2.1509999999999998</v>
      </c>
      <c r="X27" s="249">
        <f>_xll.qlSimpleQuoteSetValue(F27,W27/100,Trigger)</f>
        <v>0</v>
      </c>
      <c r="Y27" s="159"/>
    </row>
    <row r="28" spans="1:25" x14ac:dyDescent="0.2">
      <c r="A28" s="158"/>
      <c r="B28" s="121" t="str">
        <f t="shared" si="0"/>
        <v>21Y</v>
      </c>
      <c r="C28" s="230" t="str">
        <f t="shared" si="1"/>
        <v>SB</v>
      </c>
      <c r="D28" s="231" t="str">
        <f t="shared" si="2"/>
        <v>6L</v>
      </c>
      <c r="E28" s="232" t="str">
        <f t="shared" si="3"/>
        <v>GBPSB6L21Y_LCHQuote</v>
      </c>
      <c r="F28" s="232" t="str">
        <f>_xll.qlSimpleQuote(Currency&amp;$C28&amp;$D28&amp;$B28&amp;QuoteSuffix,,RateTickValue,Permanent,Trigger,ObjectOverwrite)</f>
        <v>GBPSB6L21Y_LCHQuote#0003</v>
      </c>
      <c r="G28" s="233" t="str">
        <f>_xll.ohRangeRetrieveError(F28)</f>
        <v/>
      </c>
      <c r="H28" s="196"/>
      <c r="J28" s="158"/>
      <c r="K28" s="245" t="s">
        <v>35</v>
      </c>
      <c r="L28" s="245" t="s">
        <v>155</v>
      </c>
      <c r="M28" s="245" t="s">
        <v>57</v>
      </c>
      <c r="N28" s="246" t="str">
        <f t="shared" si="4"/>
        <v>GBPSB6L21Y</v>
      </c>
      <c r="O28" s="246" t="str">
        <v>GBPSB6L21Y=ICAP</v>
      </c>
      <c r="P28" s="356" t="s">
        <v>162</v>
      </c>
      <c r="Q28" s="356" t="s">
        <v>162</v>
      </c>
      <c r="R28" s="213" t="e">
        <f t="shared" si="6"/>
        <v>#NUM!</v>
      </c>
      <c r="S28" s="213" t="e">
        <f t="shared" si="5"/>
        <v>#NUM!</v>
      </c>
      <c r="T28" s="244"/>
      <c r="U28" s="123" t="e">
        <v>#NUM!</v>
      </c>
      <c r="V28" s="244"/>
      <c r="W28" s="213" t="e">
        <v>#NUM!</v>
      </c>
      <c r="X28" s="249">
        <f>_xll.qlSimpleQuoteSetValue(F28,W28/100,Trigger)</f>
        <v>0</v>
      </c>
      <c r="Y28" s="159"/>
    </row>
    <row r="29" spans="1:25" x14ac:dyDescent="0.2">
      <c r="A29" s="158"/>
      <c r="B29" s="121" t="str">
        <f t="shared" si="0"/>
        <v>22Y</v>
      </c>
      <c r="C29" s="230" t="str">
        <f t="shared" si="1"/>
        <v>SB</v>
      </c>
      <c r="D29" s="231" t="str">
        <f t="shared" si="2"/>
        <v>6L</v>
      </c>
      <c r="E29" s="232" t="str">
        <f t="shared" si="3"/>
        <v>GBPSB6L22Y_LCHQuote</v>
      </c>
      <c r="F29" s="232" t="str">
        <f>_xll.qlSimpleQuote(Currency&amp;$C29&amp;$D29&amp;$B29&amp;QuoteSuffix,,RateTickValue,Permanent,Trigger,ObjectOverwrite)</f>
        <v>GBPSB6L22Y_LCHQuote#0003</v>
      </c>
      <c r="G29" s="233" t="str">
        <f>_xll.ohRangeRetrieveError(F29)</f>
        <v/>
      </c>
      <c r="H29" s="196"/>
      <c r="J29" s="158"/>
      <c r="K29" s="245" t="s">
        <v>34</v>
      </c>
      <c r="L29" s="245" t="s">
        <v>155</v>
      </c>
      <c r="M29" s="245" t="s">
        <v>57</v>
      </c>
      <c r="N29" s="246" t="str">
        <f t="shared" si="4"/>
        <v>GBPSB6L22Y</v>
      </c>
      <c r="O29" s="246" t="str">
        <v>GBPSB6L22Y=ICAP</v>
      </c>
      <c r="P29" s="356" t="s">
        <v>162</v>
      </c>
      <c r="Q29" s="356" t="s">
        <v>162</v>
      </c>
      <c r="R29" s="213" t="e">
        <f t="shared" si="6"/>
        <v>#NUM!</v>
      </c>
      <c r="S29" s="213" t="e">
        <f t="shared" si="5"/>
        <v>#NUM!</v>
      </c>
      <c r="T29" s="244"/>
      <c r="U29" s="123" t="e">
        <v>#NUM!</v>
      </c>
      <c r="V29" s="244"/>
      <c r="W29" s="213" t="e">
        <v>#NUM!</v>
      </c>
      <c r="X29" s="249">
        <f>_xll.qlSimpleQuoteSetValue(F29,W29/100,Trigger)</f>
        <v>0</v>
      </c>
      <c r="Y29" s="159"/>
    </row>
    <row r="30" spans="1:25" x14ac:dyDescent="0.2">
      <c r="A30" s="158"/>
      <c r="B30" s="121" t="str">
        <f t="shared" si="0"/>
        <v>23Y</v>
      </c>
      <c r="C30" s="230" t="str">
        <f t="shared" si="1"/>
        <v>SB</v>
      </c>
      <c r="D30" s="231" t="str">
        <f t="shared" si="2"/>
        <v>6L</v>
      </c>
      <c r="E30" s="232" t="str">
        <f t="shared" si="3"/>
        <v>GBPSB6L23Y_LCHQuote</v>
      </c>
      <c r="F30" s="232" t="str">
        <f>_xll.qlSimpleQuote(Currency&amp;$C30&amp;$D30&amp;$B30&amp;QuoteSuffix,,RateTickValue,Permanent,Trigger,ObjectOverwrite)</f>
        <v>GBPSB6L23Y_LCHQuote#0003</v>
      </c>
      <c r="G30" s="233" t="str">
        <f>_xll.ohRangeRetrieveError(F30)</f>
        <v/>
      </c>
      <c r="H30" s="196"/>
      <c r="J30" s="158"/>
      <c r="K30" s="245" t="s">
        <v>33</v>
      </c>
      <c r="L30" s="245" t="s">
        <v>155</v>
      </c>
      <c r="M30" s="245" t="s">
        <v>57</v>
      </c>
      <c r="N30" s="246" t="str">
        <f t="shared" si="4"/>
        <v>GBPSB6L23Y</v>
      </c>
      <c r="O30" s="246" t="str">
        <v>GBPSB6L23Y=ICAP</v>
      </c>
      <c r="P30" s="356" t="s">
        <v>162</v>
      </c>
      <c r="Q30" s="356" t="s">
        <v>162</v>
      </c>
      <c r="R30" s="213" t="e">
        <f t="shared" si="6"/>
        <v>#NUM!</v>
      </c>
      <c r="S30" s="213" t="e">
        <f t="shared" si="5"/>
        <v>#NUM!</v>
      </c>
      <c r="T30" s="244"/>
      <c r="U30" s="123" t="e">
        <v>#NUM!</v>
      </c>
      <c r="V30" s="244"/>
      <c r="W30" s="213" t="e">
        <v>#NUM!</v>
      </c>
      <c r="X30" s="249">
        <f>_xll.qlSimpleQuoteSetValue(F30,W30/100,Trigger)</f>
        <v>0</v>
      </c>
      <c r="Y30" s="159"/>
    </row>
    <row r="31" spans="1:25" x14ac:dyDescent="0.2">
      <c r="A31" s="158"/>
      <c r="B31" s="121" t="str">
        <f t="shared" si="0"/>
        <v>24Y</v>
      </c>
      <c r="C31" s="230" t="str">
        <f t="shared" si="1"/>
        <v>SB</v>
      </c>
      <c r="D31" s="231" t="str">
        <f t="shared" si="2"/>
        <v>6L</v>
      </c>
      <c r="E31" s="232" t="str">
        <f t="shared" si="3"/>
        <v>GBPSB6L24Y_LCHQuote</v>
      </c>
      <c r="F31" s="232" t="str">
        <f>_xll.qlSimpleQuote(Currency&amp;$C31&amp;$D31&amp;$B31&amp;QuoteSuffix,,RateTickValue,Permanent,Trigger,ObjectOverwrite)</f>
        <v>GBPSB6L24Y_LCHQuote#0003</v>
      </c>
      <c r="G31" s="233" t="str">
        <f>_xll.ohRangeRetrieveError(F31)</f>
        <v/>
      </c>
      <c r="H31" s="196"/>
      <c r="J31" s="158"/>
      <c r="K31" s="245" t="s">
        <v>32</v>
      </c>
      <c r="L31" s="245" t="s">
        <v>155</v>
      </c>
      <c r="M31" s="245" t="s">
        <v>57</v>
      </c>
      <c r="N31" s="246" t="str">
        <f t="shared" si="4"/>
        <v>GBPSB6L24Y</v>
      </c>
      <c r="O31" s="246" t="str">
        <v>GBPSB6L24Y=ICAP</v>
      </c>
      <c r="P31" s="356" t="s">
        <v>162</v>
      </c>
      <c r="Q31" s="356" t="s">
        <v>162</v>
      </c>
      <c r="R31" s="213" t="e">
        <f t="shared" si="6"/>
        <v>#NUM!</v>
      </c>
      <c r="S31" s="213" t="e">
        <f t="shared" si="5"/>
        <v>#NUM!</v>
      </c>
      <c r="T31" s="244"/>
      <c r="U31" s="123" t="e">
        <v>#NUM!</v>
      </c>
      <c r="V31" s="244"/>
      <c r="W31" s="213" t="e">
        <v>#NUM!</v>
      </c>
      <c r="X31" s="249">
        <f>_xll.qlSimpleQuoteSetValue(F31,W31/100,Trigger)</f>
        <v>0</v>
      </c>
      <c r="Y31" s="159"/>
    </row>
    <row r="32" spans="1:25" x14ac:dyDescent="0.2">
      <c r="A32" s="158"/>
      <c r="B32" s="121" t="str">
        <f t="shared" si="0"/>
        <v>25Y</v>
      </c>
      <c r="C32" s="230" t="str">
        <f t="shared" si="1"/>
        <v>SB</v>
      </c>
      <c r="D32" s="231" t="str">
        <f t="shared" si="2"/>
        <v>6L</v>
      </c>
      <c r="E32" s="232" t="str">
        <f t="shared" si="3"/>
        <v>GBPSB6L25Y_LCHQuote</v>
      </c>
      <c r="F32" s="232" t="str">
        <f>_xll.qlSimpleQuote(Currency&amp;$C32&amp;$D32&amp;$B32&amp;QuoteSuffix,,RateTickValue,Permanent,Trigger,ObjectOverwrite)</f>
        <v>GBPSB6L25Y_LCHQuote#0003</v>
      </c>
      <c r="G32" s="233" t="str">
        <f>_xll.ohRangeRetrieveError(F32)</f>
        <v/>
      </c>
      <c r="H32" s="196"/>
      <c r="J32" s="158"/>
      <c r="K32" s="245" t="s">
        <v>31</v>
      </c>
      <c r="L32" s="245" t="s">
        <v>155</v>
      </c>
      <c r="M32" s="245" t="s">
        <v>57</v>
      </c>
      <c r="N32" s="246" t="str">
        <f t="shared" si="4"/>
        <v>GBPSB6L25Y</v>
      </c>
      <c r="O32" s="246" t="str">
        <v>GBPSB6L25Y=ICAP</v>
      </c>
      <c r="P32" s="356">
        <v>2.077</v>
      </c>
      <c r="Q32" s="356">
        <v>2.2069999999999999</v>
      </c>
      <c r="R32" s="213">
        <f t="shared" si="6"/>
        <v>2.1419999999999999</v>
      </c>
      <c r="S32" s="213">
        <f t="shared" si="5"/>
        <v>0.12999999999999989</v>
      </c>
      <c r="T32" s="244"/>
      <c r="U32" s="123">
        <v>2.1560000000000001</v>
      </c>
      <c r="V32" s="244"/>
      <c r="W32" s="213">
        <v>2.1419999999999999</v>
      </c>
      <c r="X32" s="249">
        <f>_xll.qlSimpleQuoteSetValue(F32,W32/100,Trigger)</f>
        <v>0</v>
      </c>
      <c r="Y32" s="159"/>
    </row>
    <row r="33" spans="1:25" x14ac:dyDescent="0.2">
      <c r="A33" s="158"/>
      <c r="B33" s="121" t="str">
        <f t="shared" si="0"/>
        <v>26Y</v>
      </c>
      <c r="C33" s="230" t="str">
        <f t="shared" si="1"/>
        <v>SB</v>
      </c>
      <c r="D33" s="231" t="str">
        <f t="shared" si="2"/>
        <v>6L</v>
      </c>
      <c r="E33" s="232" t="str">
        <f t="shared" si="3"/>
        <v>GBPSB6L26Y_LCHQuote</v>
      </c>
      <c r="F33" s="232" t="str">
        <f>_xll.qlSimpleQuote(Currency&amp;$C33&amp;$D33&amp;$B33&amp;QuoteSuffix,,RateTickValue,Permanent,Trigger,ObjectOverwrite)</f>
        <v>GBPSB6L26Y_LCHQuote#0003</v>
      </c>
      <c r="G33" s="233" t="str">
        <f>_xll.ohRangeRetrieveError(F33)</f>
        <v/>
      </c>
      <c r="H33" s="196"/>
      <c r="J33" s="158"/>
      <c r="K33" s="245" t="s">
        <v>30</v>
      </c>
      <c r="L33" s="245" t="s">
        <v>155</v>
      </c>
      <c r="M33" s="245" t="s">
        <v>57</v>
      </c>
      <c r="N33" s="246" t="str">
        <f t="shared" si="4"/>
        <v>GBPSB6L26Y</v>
      </c>
      <c r="O33" s="246" t="str">
        <v>GBPSB6L26Y=ICAP</v>
      </c>
      <c r="P33" s="356" t="s">
        <v>162</v>
      </c>
      <c r="Q33" s="356" t="s">
        <v>162</v>
      </c>
      <c r="R33" s="213" t="e">
        <f t="shared" si="6"/>
        <v>#NUM!</v>
      </c>
      <c r="S33" s="213" t="e">
        <f t="shared" si="5"/>
        <v>#NUM!</v>
      </c>
      <c r="T33" s="244"/>
      <c r="U33" s="123" t="e">
        <v>#NUM!</v>
      </c>
      <c r="V33" s="244"/>
      <c r="W33" s="213" t="e">
        <v>#NUM!</v>
      </c>
      <c r="X33" s="249">
        <f>_xll.qlSimpleQuoteSetValue(F33,W33/100,Trigger)</f>
        <v>0</v>
      </c>
      <c r="Y33" s="159"/>
    </row>
    <row r="34" spans="1:25" x14ac:dyDescent="0.2">
      <c r="A34" s="158"/>
      <c r="B34" s="121" t="str">
        <f t="shared" si="0"/>
        <v>27Y</v>
      </c>
      <c r="C34" s="230" t="str">
        <f t="shared" si="1"/>
        <v>SB</v>
      </c>
      <c r="D34" s="231" t="str">
        <f t="shared" si="2"/>
        <v>6L</v>
      </c>
      <c r="E34" s="232" t="str">
        <f t="shared" si="3"/>
        <v>GBPSB6L27Y_LCHQuote</v>
      </c>
      <c r="F34" s="232" t="str">
        <f>_xll.qlSimpleQuote(Currency&amp;$C34&amp;$D34&amp;$B34&amp;QuoteSuffix,,RateTickValue,Permanent,Trigger,ObjectOverwrite)</f>
        <v>GBPSB6L27Y_LCHQuote#0003</v>
      </c>
      <c r="G34" s="233" t="str">
        <f>_xll.ohRangeRetrieveError(F34)</f>
        <v/>
      </c>
      <c r="H34" s="196"/>
      <c r="J34" s="158"/>
      <c r="K34" s="245" t="s">
        <v>29</v>
      </c>
      <c r="L34" s="245" t="s">
        <v>155</v>
      </c>
      <c r="M34" s="245" t="s">
        <v>57</v>
      </c>
      <c r="N34" s="246" t="str">
        <f t="shared" si="4"/>
        <v>GBPSB6L27Y</v>
      </c>
      <c r="O34" s="246" t="str">
        <v>GBPSB6L27Y=ICAP</v>
      </c>
      <c r="P34" s="356" t="s">
        <v>162</v>
      </c>
      <c r="Q34" s="356" t="s">
        <v>162</v>
      </c>
      <c r="R34" s="213" t="e">
        <f t="shared" si="6"/>
        <v>#NUM!</v>
      </c>
      <c r="S34" s="213" t="e">
        <f t="shared" si="5"/>
        <v>#NUM!</v>
      </c>
      <c r="T34" s="244"/>
      <c r="U34" s="123" t="e">
        <v>#NUM!</v>
      </c>
      <c r="V34" s="244"/>
      <c r="W34" s="213" t="e">
        <v>#NUM!</v>
      </c>
      <c r="X34" s="249">
        <f>_xll.qlSimpleQuoteSetValue(F34,W34/100,Trigger)</f>
        <v>0</v>
      </c>
      <c r="Y34" s="159"/>
    </row>
    <row r="35" spans="1:25" x14ac:dyDescent="0.2">
      <c r="A35" s="158"/>
      <c r="B35" s="121" t="str">
        <f t="shared" si="0"/>
        <v>28Y</v>
      </c>
      <c r="C35" s="230" t="str">
        <f t="shared" si="1"/>
        <v>SB</v>
      </c>
      <c r="D35" s="231" t="str">
        <f t="shared" si="2"/>
        <v>6L</v>
      </c>
      <c r="E35" s="232" t="str">
        <f t="shared" si="3"/>
        <v>GBPSB6L28Y_LCHQuote</v>
      </c>
      <c r="F35" s="232" t="str">
        <f>_xll.qlSimpleQuote(Currency&amp;$C35&amp;$D35&amp;$B35&amp;QuoteSuffix,,RateTickValue,Permanent,Trigger,ObjectOverwrite)</f>
        <v>GBPSB6L28Y_LCHQuote#0003</v>
      </c>
      <c r="G35" s="233" t="str">
        <f>_xll.ohRangeRetrieveError(F35)</f>
        <v/>
      </c>
      <c r="H35" s="196"/>
      <c r="J35" s="158"/>
      <c r="K35" s="245" t="s">
        <v>28</v>
      </c>
      <c r="L35" s="245" t="s">
        <v>155</v>
      </c>
      <c r="M35" s="245" t="s">
        <v>57</v>
      </c>
      <c r="N35" s="246" t="str">
        <f t="shared" si="4"/>
        <v>GBPSB6L28Y</v>
      </c>
      <c r="O35" s="246" t="str">
        <v>GBPSB6L28Y=ICAP</v>
      </c>
      <c r="P35" s="356" t="s">
        <v>162</v>
      </c>
      <c r="Q35" s="356" t="s">
        <v>162</v>
      </c>
      <c r="R35" s="213" t="e">
        <f t="shared" si="6"/>
        <v>#NUM!</v>
      </c>
      <c r="S35" s="213" t="e">
        <f t="shared" si="5"/>
        <v>#NUM!</v>
      </c>
      <c r="T35" s="244"/>
      <c r="U35" s="123" t="e">
        <v>#NUM!</v>
      </c>
      <c r="V35" s="244"/>
      <c r="W35" s="213" t="e">
        <v>#NUM!</v>
      </c>
      <c r="X35" s="249">
        <f>_xll.qlSimpleQuoteSetValue(F35,W35/100,Trigger)</f>
        <v>0</v>
      </c>
      <c r="Y35" s="159"/>
    </row>
    <row r="36" spans="1:25" x14ac:dyDescent="0.2">
      <c r="A36" s="158"/>
      <c r="B36" s="121" t="str">
        <f t="shared" si="0"/>
        <v>29Y</v>
      </c>
      <c r="C36" s="230" t="str">
        <f t="shared" si="1"/>
        <v>SB</v>
      </c>
      <c r="D36" s="231" t="str">
        <f t="shared" si="2"/>
        <v>6L</v>
      </c>
      <c r="E36" s="232" t="str">
        <f t="shared" si="3"/>
        <v>GBPSB6L29Y_LCHQuote</v>
      </c>
      <c r="F36" s="232" t="str">
        <f>_xll.qlSimpleQuote(Currency&amp;$C36&amp;$D36&amp;$B36&amp;QuoteSuffix,,RateTickValue,Permanent,Trigger,ObjectOverwrite)</f>
        <v>GBPSB6L29Y_LCHQuote#0003</v>
      </c>
      <c r="G36" s="233" t="str">
        <f>_xll.ohRangeRetrieveError(F36)</f>
        <v/>
      </c>
      <c r="H36" s="196"/>
      <c r="J36" s="158"/>
      <c r="K36" s="245" t="s">
        <v>27</v>
      </c>
      <c r="L36" s="245" t="s">
        <v>155</v>
      </c>
      <c r="M36" s="245" t="s">
        <v>57</v>
      </c>
      <c r="N36" s="246" t="str">
        <f t="shared" si="4"/>
        <v>GBPSB6L29Y</v>
      </c>
      <c r="O36" s="246" t="str">
        <v>GBPSB6L29Y=ICAP</v>
      </c>
      <c r="P36" s="356" t="s">
        <v>162</v>
      </c>
      <c r="Q36" s="356" t="s">
        <v>162</v>
      </c>
      <c r="R36" s="213" t="e">
        <f t="shared" si="6"/>
        <v>#NUM!</v>
      </c>
      <c r="S36" s="213" t="e">
        <f t="shared" si="5"/>
        <v>#NUM!</v>
      </c>
      <c r="T36" s="244"/>
      <c r="U36" s="123" t="e">
        <v>#NUM!</v>
      </c>
      <c r="V36" s="244"/>
      <c r="W36" s="213" t="e">
        <v>#NUM!</v>
      </c>
      <c r="X36" s="249">
        <f>_xll.qlSimpleQuoteSetValue(F36,W36/100,Trigger)</f>
        <v>0</v>
      </c>
      <c r="Y36" s="159"/>
    </row>
    <row r="37" spans="1:25" x14ac:dyDescent="0.2">
      <c r="A37" s="158"/>
      <c r="B37" s="121" t="str">
        <f t="shared" si="0"/>
        <v>30Y</v>
      </c>
      <c r="C37" s="230" t="str">
        <f t="shared" si="1"/>
        <v>SB</v>
      </c>
      <c r="D37" s="231" t="str">
        <f t="shared" si="2"/>
        <v>6L</v>
      </c>
      <c r="E37" s="232" t="str">
        <f t="shared" si="3"/>
        <v>GBPSB6L30Y_LCHQuote</v>
      </c>
      <c r="F37" s="232" t="str">
        <f>_xll.qlSimpleQuote(Currency&amp;$C37&amp;$D37&amp;$B37&amp;QuoteSuffix,,RateTickValue,Permanent,Trigger,ObjectOverwrite)</f>
        <v>GBPSB6L30Y_LCHQuote#0003</v>
      </c>
      <c r="G37" s="233" t="str">
        <f>_xll.ohRangeRetrieveError(F37)</f>
        <v/>
      </c>
      <c r="H37" s="196"/>
      <c r="J37" s="158"/>
      <c r="K37" s="245" t="s">
        <v>26</v>
      </c>
      <c r="L37" s="245" t="s">
        <v>155</v>
      </c>
      <c r="M37" s="245" t="s">
        <v>57</v>
      </c>
      <c r="N37" s="246" t="str">
        <f t="shared" si="4"/>
        <v>GBPSB6L30Y</v>
      </c>
      <c r="O37" s="246" t="str">
        <v>GBPSB6L30Y=ICAP</v>
      </c>
      <c r="P37" s="356">
        <v>2.06</v>
      </c>
      <c r="Q37" s="356">
        <v>2.19</v>
      </c>
      <c r="R37" s="213">
        <f t="shared" si="6"/>
        <v>2.125</v>
      </c>
      <c r="S37" s="213">
        <f t="shared" si="5"/>
        <v>0.12999999999999989</v>
      </c>
      <c r="T37" s="244"/>
      <c r="U37" s="123">
        <v>2.137</v>
      </c>
      <c r="V37" s="244"/>
      <c r="W37" s="213">
        <v>2.125</v>
      </c>
      <c r="X37" s="249">
        <f>_xll.qlSimpleQuoteSetValue(F37,W37/100,Trigger)</f>
        <v>0</v>
      </c>
      <c r="Y37" s="159"/>
    </row>
    <row r="38" spans="1:25" x14ac:dyDescent="0.2">
      <c r="A38" s="158"/>
      <c r="B38" s="121" t="str">
        <f t="shared" si="0"/>
        <v>35Y</v>
      </c>
      <c r="C38" s="230" t="str">
        <f t="shared" si="1"/>
        <v>SB</v>
      </c>
      <c r="D38" s="231" t="str">
        <f t="shared" si="2"/>
        <v>6L</v>
      </c>
      <c r="E38" s="232" t="str">
        <f t="shared" si="3"/>
        <v>GBPSB6L35Y_LCHQuote</v>
      </c>
      <c r="F38" s="232" t="str">
        <f>_xll.qlSimpleQuote(Currency&amp;$C38&amp;$D38&amp;$B38&amp;QuoteSuffix,,RateTickValue,Permanent,Trigger,ObjectOverwrite)</f>
        <v>GBPSB6L35Y_LCHQuote#0003</v>
      </c>
      <c r="G38" s="233" t="str">
        <f>_xll.ohRangeRetrieveError(F38)</f>
        <v/>
      </c>
      <c r="H38" s="196"/>
      <c r="J38" s="158"/>
      <c r="K38" s="245" t="s">
        <v>25</v>
      </c>
      <c r="L38" s="245" t="s">
        <v>155</v>
      </c>
      <c r="M38" s="245" t="s">
        <v>57</v>
      </c>
      <c r="N38" s="246" t="str">
        <f t="shared" si="4"/>
        <v>GBPSB6L35Y</v>
      </c>
      <c r="O38" s="246" t="str">
        <v>GBPSB6L35Y=ICAP</v>
      </c>
      <c r="P38" s="356" t="s">
        <v>162</v>
      </c>
      <c r="Q38" s="356" t="s">
        <v>162</v>
      </c>
      <c r="R38" s="213" t="e">
        <f t="shared" si="6"/>
        <v>#NUM!</v>
      </c>
      <c r="S38" s="213" t="e">
        <f t="shared" si="5"/>
        <v>#NUM!</v>
      </c>
      <c r="T38" s="244"/>
      <c r="U38" s="123" t="e">
        <v>#NUM!</v>
      </c>
      <c r="V38" s="244"/>
      <c r="W38" s="213" t="e">
        <v>#NUM!</v>
      </c>
      <c r="X38" s="249">
        <f>_xll.qlSimpleQuoteSetValue(F38,W38/100,Trigger)</f>
        <v>0</v>
      </c>
      <c r="Y38" s="159"/>
    </row>
    <row r="39" spans="1:25" x14ac:dyDescent="0.2">
      <c r="A39" s="158"/>
      <c r="B39" s="121" t="str">
        <f t="shared" si="0"/>
        <v>40Y</v>
      </c>
      <c r="C39" s="230" t="str">
        <f t="shared" si="1"/>
        <v>SB</v>
      </c>
      <c r="D39" s="231" t="str">
        <f t="shared" si="2"/>
        <v>6L</v>
      </c>
      <c r="E39" s="232" t="str">
        <f t="shared" si="3"/>
        <v>GBPSB6L40Y_LCHQuote</v>
      </c>
      <c r="F39" s="232" t="str">
        <f>_xll.qlSimpleQuote(Currency&amp;$C39&amp;$D39&amp;$B39&amp;QuoteSuffix,,RateTickValue,Permanent,Trigger,ObjectOverwrite)</f>
        <v>GBPSB6L40Y_LCHQuote#0003</v>
      </c>
      <c r="G39" s="233" t="str">
        <f>_xll.ohRangeRetrieveError(F39)</f>
        <v/>
      </c>
      <c r="H39" s="196"/>
      <c r="J39" s="158"/>
      <c r="K39" s="245" t="s">
        <v>24</v>
      </c>
      <c r="L39" s="245" t="s">
        <v>155</v>
      </c>
      <c r="M39" s="245" t="s">
        <v>57</v>
      </c>
      <c r="N39" s="246" t="str">
        <f t="shared" si="4"/>
        <v>GBPSB6L40Y</v>
      </c>
      <c r="O39" s="246" t="str">
        <v>GBPSB6L40Y=ICAP</v>
      </c>
      <c r="P39" s="356">
        <v>1.98</v>
      </c>
      <c r="Q39" s="356">
        <v>2.15</v>
      </c>
      <c r="R39" s="213">
        <f t="shared" si="6"/>
        <v>2.0649999999999999</v>
      </c>
      <c r="S39" s="213">
        <f t="shared" si="5"/>
        <v>0.16999999999999993</v>
      </c>
      <c r="T39" s="244"/>
      <c r="U39" s="123">
        <v>2.0750000000000002</v>
      </c>
      <c r="V39" s="244"/>
      <c r="W39" s="213">
        <v>2.0649999999999999</v>
      </c>
      <c r="X39" s="249">
        <f>_xll.qlSimpleQuoteSetValue(F39,W39/100,Trigger)</f>
        <v>0</v>
      </c>
      <c r="Y39" s="159"/>
    </row>
    <row r="40" spans="1:25" x14ac:dyDescent="0.2">
      <c r="A40" s="158"/>
      <c r="B40" s="121" t="str">
        <f t="shared" si="0"/>
        <v>50Y</v>
      </c>
      <c r="C40" s="230" t="str">
        <f t="shared" si="1"/>
        <v>SB</v>
      </c>
      <c r="D40" s="231" t="str">
        <f t="shared" si="2"/>
        <v>6L</v>
      </c>
      <c r="E40" s="232" t="str">
        <f t="shared" si="3"/>
        <v>GBPSB6L50Y_LCHQuote</v>
      </c>
      <c r="F40" s="232" t="str">
        <f>_xll.qlSimpleQuote(Currency&amp;$C40&amp;$D40&amp;$B40&amp;QuoteSuffix,,RateTickValue,Permanent,Trigger,ObjectOverwrite)</f>
        <v>GBPSB6L50Y_LCHQuote#0003</v>
      </c>
      <c r="G40" s="233" t="str">
        <f>_xll.ohRangeRetrieveError(F40)</f>
        <v/>
      </c>
      <c r="H40" s="196"/>
      <c r="J40" s="158"/>
      <c r="K40" s="245" t="s">
        <v>23</v>
      </c>
      <c r="L40" s="245" t="s">
        <v>155</v>
      </c>
      <c r="M40" s="245" t="s">
        <v>57</v>
      </c>
      <c r="N40" s="246" t="str">
        <f t="shared" si="4"/>
        <v>GBPSB6L50Y</v>
      </c>
      <c r="O40" s="246" t="str">
        <v>GBPSB6L50Y=ICAP</v>
      </c>
      <c r="P40" s="356">
        <v>1.9369999999999998</v>
      </c>
      <c r="Q40" s="356">
        <v>2.1070000000000002</v>
      </c>
      <c r="R40" s="213">
        <f t="shared" si="6"/>
        <v>2.0220000000000002</v>
      </c>
      <c r="S40" s="213">
        <f t="shared" si="5"/>
        <v>0.17000000000000082</v>
      </c>
      <c r="T40" s="244"/>
      <c r="U40" s="123">
        <v>2.032</v>
      </c>
      <c r="V40" s="244"/>
      <c r="W40" s="213">
        <v>2.0220000000000002</v>
      </c>
      <c r="X40" s="249">
        <f>_xll.qlSimpleQuoteSetValue(F40,W40/100,Trigger)</f>
        <v>0</v>
      </c>
      <c r="Y40" s="159"/>
    </row>
    <row r="41" spans="1:25" x14ac:dyDescent="0.2">
      <c r="A41" s="158"/>
      <c r="B41" s="122" t="str">
        <f t="shared" si="0"/>
        <v>60Y</v>
      </c>
      <c r="C41" s="234" t="str">
        <f t="shared" si="1"/>
        <v>SB</v>
      </c>
      <c r="D41" s="235" t="str">
        <f t="shared" si="2"/>
        <v>6L</v>
      </c>
      <c r="E41" s="236" t="str">
        <f t="shared" si="3"/>
        <v>GBPSB6L60Y_LCHQuote</v>
      </c>
      <c r="F41" s="236" t="str">
        <f>_xll.qlSimpleQuote(Currency&amp;$C41&amp;$D41&amp;$B41&amp;QuoteSuffix,,RateTickValue,Permanent,Trigger,ObjectOverwrite)</f>
        <v>GBPSB6L60Y_LCHQuote#0003</v>
      </c>
      <c r="G41" s="237" t="str">
        <f>_xll.ohRangeRetrieveError(F41)</f>
        <v/>
      </c>
      <c r="H41" s="196"/>
      <c r="J41" s="158"/>
      <c r="K41" s="245" t="s">
        <v>22</v>
      </c>
      <c r="L41" s="245" t="s">
        <v>155</v>
      </c>
      <c r="M41" s="245" t="s">
        <v>57</v>
      </c>
      <c r="N41" s="246" t="str">
        <f t="shared" si="4"/>
        <v>GBPSB6L60Y</v>
      </c>
      <c r="O41" s="246" t="str">
        <v>GBPSB6L60Y=ICAP</v>
      </c>
      <c r="P41" s="356">
        <v>1.9339999999999999</v>
      </c>
      <c r="Q41" s="356">
        <v>2.1040000000000001</v>
      </c>
      <c r="R41" s="213">
        <f t="shared" si="6"/>
        <v>2.0190000000000001</v>
      </c>
      <c r="S41" s="215">
        <f t="shared" si="5"/>
        <v>0.17000000000000037</v>
      </c>
      <c r="T41" s="244"/>
      <c r="U41" s="125">
        <v>2.0289999999999999</v>
      </c>
      <c r="V41" s="244"/>
      <c r="W41" s="215">
        <v>2.0190000000000001</v>
      </c>
      <c r="X41" s="250">
        <f>_xll.qlSimpleQuoteSetValue(F41,W41/100,Trigger)</f>
        <v>0</v>
      </c>
      <c r="Y41" s="159"/>
    </row>
    <row r="42" spans="1:25" x14ac:dyDescent="0.2">
      <c r="A42" s="242"/>
      <c r="B42" s="243"/>
      <c r="C42" s="243"/>
      <c r="D42" s="243"/>
      <c r="E42" s="243"/>
      <c r="F42" s="243"/>
      <c r="G42" s="243"/>
      <c r="H42" s="200"/>
      <c r="J42" s="197"/>
      <c r="K42" s="238"/>
      <c r="L42" s="238"/>
      <c r="M42" s="238"/>
      <c r="N42" s="238"/>
      <c r="O42" s="238"/>
      <c r="P42" s="238"/>
      <c r="Q42" s="238"/>
      <c r="R42" s="238"/>
      <c r="S42" s="198"/>
      <c r="T42" s="198"/>
      <c r="U42" s="198"/>
      <c r="V42" s="198"/>
      <c r="W42" s="198"/>
      <c r="X42" s="198"/>
      <c r="Y42" s="239"/>
    </row>
    <row r="45" spans="1:25" x14ac:dyDescent="0.2">
      <c r="U45" s="220"/>
      <c r="V45" s="220"/>
      <c r="W45" s="220"/>
    </row>
    <row r="46" spans="1:25" x14ac:dyDescent="0.2">
      <c r="U46" s="220"/>
      <c r="V46" s="220"/>
      <c r="W46" s="220"/>
    </row>
    <row r="47" spans="1:25" x14ac:dyDescent="0.2">
      <c r="U47" s="220"/>
      <c r="V47" s="220"/>
      <c r="W47" s="220"/>
    </row>
  </sheetData>
  <conditionalFormatting sqref="X5:X7">
    <cfRule type="cellIs" dxfId="5" priority="5" stopIfTrue="1" operator="greaterThan">
      <formula>0</formula>
    </cfRule>
    <cfRule type="cellIs" dxfId="4" priority="6" stopIfTrue="1" operator="lessThan">
      <formula>0</formula>
    </cfRule>
  </conditionalFormatting>
  <conditionalFormatting sqref="X8:X18">
    <cfRule type="cellIs" dxfId="3" priority="3" stopIfTrue="1" operator="greaterThan">
      <formula>0</formula>
    </cfRule>
    <cfRule type="cellIs" dxfId="2" priority="4" stopIfTrue="1" operator="lessThan">
      <formula>0</formula>
    </cfRule>
  </conditionalFormatting>
  <conditionalFormatting sqref="X19:X41">
    <cfRule type="cellIs" dxfId="1" priority="1" stopIfTrue="1" operator="greaterThan">
      <formula>0</formula>
    </cfRule>
    <cfRule type="cellIs" dxfId="0" priority="2" stopIfTrue="1" operator="lessThan">
      <formula>0</formula>
    </cfRule>
  </conditionalFormatting>
  <dataValidations disablePrompts="1" count="1">
    <dataValidation showInputMessage="1" showErrorMessage="1" sqref="O2"/>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6"/>
  <sheetViews>
    <sheetView showGridLines="0" topLeftCell="G1" workbookViewId="0">
      <selection activeCell="G1" sqref="G1"/>
    </sheetView>
  </sheetViews>
  <sheetFormatPr defaultRowHeight="11.25" outlineLevelCol="1" x14ac:dyDescent="0.2"/>
  <cols>
    <col min="1" max="1" width="2.7109375" style="220" hidden="1" customWidth="1" outlineLevel="1"/>
    <col min="2" max="2" width="3.85546875" style="220" hidden="1" customWidth="1" outlineLevel="1"/>
    <col min="3" max="3" width="21.42578125" style="220" hidden="1" customWidth="1" outlineLevel="1"/>
    <col min="4" max="4" width="30.7109375" style="220" hidden="1" customWidth="1" outlineLevel="1"/>
    <col min="5" max="5" width="35.85546875" style="220" hidden="1" customWidth="1" outlineLevel="1"/>
    <col min="6" max="6" width="30.7109375" style="220" hidden="1" customWidth="1" outlineLevel="1"/>
    <col min="7" max="7" width="2.7109375" style="220" customWidth="1" collapsed="1"/>
    <col min="8" max="10" width="4.85546875" style="220" customWidth="1"/>
    <col min="11" max="11" width="25.5703125" style="220" bestFit="1" customWidth="1"/>
    <col min="12" max="12" width="2.7109375" style="220" customWidth="1"/>
    <col min="13" max="13" width="9" style="220" bestFit="1" customWidth="1"/>
    <col min="14" max="14" width="5.28515625" style="220" customWidth="1"/>
    <col min="15" max="15" width="26.5703125" style="220" bestFit="1" customWidth="1"/>
    <col min="16" max="16" width="38" style="220" bestFit="1" customWidth="1"/>
    <col min="17" max="17" width="39" style="220" bestFit="1" customWidth="1"/>
    <col min="18" max="18" width="20" style="220" customWidth="1"/>
    <col min="19" max="19" width="9.7109375" style="220" customWidth="1"/>
    <col min="20" max="16384" width="9.140625" style="220"/>
  </cols>
  <sheetData>
    <row r="1" spans="1:25" s="346" customFormat="1" x14ac:dyDescent="0.2">
      <c r="A1" s="347"/>
      <c r="B1" s="348"/>
      <c r="C1" s="348"/>
      <c r="D1" s="349"/>
      <c r="E1" s="348"/>
      <c r="F1" s="348"/>
      <c r="G1" s="348"/>
      <c r="H1" s="405"/>
      <c r="I1" s="405"/>
      <c r="J1" s="69"/>
      <c r="K1" s="69"/>
      <c r="L1" s="69"/>
      <c r="M1" s="69"/>
      <c r="N1" s="69"/>
      <c r="O1" s="69"/>
      <c r="P1" s="69"/>
      <c r="Q1" s="69"/>
      <c r="R1" s="69"/>
      <c r="S1" s="70"/>
      <c r="T1" s="220"/>
      <c r="U1" s="220"/>
      <c r="V1" s="220"/>
      <c r="W1" s="220"/>
      <c r="X1" s="220"/>
      <c r="Y1" s="220"/>
    </row>
    <row r="2" spans="1:25" s="346" customFormat="1" x14ac:dyDescent="0.2">
      <c r="A2" s="350"/>
      <c r="B2" s="351"/>
      <c r="C2" s="351"/>
      <c r="D2" s="365" t="s">
        <v>21</v>
      </c>
      <c r="E2" s="352" t="s">
        <v>159</v>
      </c>
      <c r="F2" s="351"/>
      <c r="G2" s="351"/>
      <c r="H2" s="401"/>
      <c r="I2" s="401"/>
      <c r="J2" s="154"/>
      <c r="K2" s="154"/>
      <c r="L2" s="154"/>
      <c r="M2" s="154"/>
      <c r="N2" s="154"/>
      <c r="O2" s="154"/>
      <c r="P2" s="154"/>
      <c r="Q2" s="154"/>
      <c r="R2" s="154"/>
      <c r="S2" s="192"/>
      <c r="T2" s="220"/>
      <c r="U2" s="220"/>
      <c r="V2" s="220"/>
      <c r="W2" s="220"/>
      <c r="X2" s="220"/>
      <c r="Y2" s="220"/>
    </row>
    <row r="3" spans="1:25" s="346" customFormat="1" x14ac:dyDescent="0.2">
      <c r="A3" s="350"/>
      <c r="B3" s="351"/>
      <c r="C3" s="351"/>
      <c r="D3" s="365" t="s">
        <v>55</v>
      </c>
      <c r="E3" s="352" t="s">
        <v>160</v>
      </c>
      <c r="F3" s="351"/>
      <c r="G3" s="351"/>
      <c r="H3" s="401"/>
      <c r="I3" s="401"/>
      <c r="J3" s="154"/>
      <c r="K3" s="154"/>
      <c r="L3" s="154"/>
      <c r="M3" s="154"/>
      <c r="N3" s="154"/>
      <c r="O3" s="154"/>
      <c r="P3" s="154"/>
      <c r="Q3" s="154"/>
      <c r="R3" s="154"/>
      <c r="S3" s="192"/>
      <c r="T3" s="220"/>
      <c r="U3" s="220"/>
      <c r="V3" s="220"/>
      <c r="W3" s="220"/>
      <c r="X3" s="220"/>
      <c r="Y3" s="220"/>
    </row>
    <row r="4" spans="1:25" s="346" customFormat="1" x14ac:dyDescent="0.2">
      <c r="A4" s="350"/>
      <c r="B4" s="351"/>
      <c r="C4" s="351"/>
      <c r="D4" s="351"/>
      <c r="E4" s="389"/>
      <c r="F4" s="351"/>
      <c r="G4" s="351"/>
      <c r="H4" s="401"/>
      <c r="I4" s="401"/>
      <c r="J4" s="154"/>
      <c r="K4" s="154"/>
      <c r="L4" s="154"/>
      <c r="M4" s="154"/>
      <c r="N4" s="154"/>
      <c r="O4" s="154"/>
      <c r="P4" s="154"/>
      <c r="Q4" s="154"/>
      <c r="R4" s="154"/>
      <c r="S4" s="192"/>
      <c r="T4" s="388"/>
      <c r="U4" s="382"/>
      <c r="V4" s="382"/>
      <c r="W4" s="382"/>
      <c r="X4" s="382"/>
      <c r="Y4" s="382"/>
    </row>
    <row r="5" spans="1:25" s="390" customFormat="1" x14ac:dyDescent="0.2">
      <c r="A5" s="391"/>
      <c r="B5" s="392"/>
      <c r="C5" s="392"/>
      <c r="D5" s="392" t="s">
        <v>117</v>
      </c>
      <c r="E5" s="392" t="s">
        <v>166</v>
      </c>
      <c r="F5" s="392" t="s">
        <v>126</v>
      </c>
      <c r="G5" s="399"/>
      <c r="H5" s="392"/>
      <c r="I5" s="392"/>
      <c r="J5" s="392"/>
      <c r="K5" s="392" t="s">
        <v>131</v>
      </c>
      <c r="L5" s="154"/>
      <c r="M5" s="392" t="s">
        <v>181</v>
      </c>
      <c r="N5" s="392"/>
      <c r="O5" s="392" t="s">
        <v>182</v>
      </c>
      <c r="P5" s="392" t="s">
        <v>117</v>
      </c>
      <c r="Q5" s="392" t="s">
        <v>166</v>
      </c>
      <c r="R5" s="392" t="s">
        <v>126</v>
      </c>
      <c r="S5" s="192"/>
      <c r="T5" s="220"/>
      <c r="U5" s="388"/>
      <c r="V5" s="388"/>
      <c r="W5" s="388"/>
      <c r="X5" s="388"/>
      <c r="Y5" s="388"/>
    </row>
    <row r="6" spans="1:25" s="346" customFormat="1" x14ac:dyDescent="0.2">
      <c r="A6" s="350"/>
      <c r="B6" s="375" t="s">
        <v>5</v>
      </c>
      <c r="C6" s="402" t="str">
        <f>GBPLibor!$D$9</f>
        <v>GBP6M_linearLCH#0003</v>
      </c>
      <c r="D6" s="378" t="str">
        <f t="shared" ref="D6:D42" si="0">PROPER(Currency)&amp;FamilyName&amp;FixingType&amp;$B6&amp;LCHlinear</f>
        <v>GbpLiborSwapIsda1Y_linearLCH</v>
      </c>
      <c r="E6" s="381" t="str">
        <f>_xll.qlLiborSwap($D6,Currency,FixingType,$B6,$C6,Discounting1,Permanent,Trigger,ObjectOverwrite)</f>
        <v>GbpLiborSwapIsda1Y_linearLCH#0003</v>
      </c>
      <c r="F6" s="371" t="str">
        <f>_xll.ohRangeRetrieveError(E6)</f>
        <v/>
      </c>
      <c r="G6" s="400" t="s">
        <v>116</v>
      </c>
      <c r="H6" s="403" t="s">
        <v>5</v>
      </c>
      <c r="I6" s="404" t="s">
        <v>156</v>
      </c>
      <c r="J6" s="404" t="s">
        <v>57</v>
      </c>
      <c r="K6" s="404" t="str">
        <f>Swap6M!F5</f>
        <v>GBPSM6L1Y_LCHQuote#0003</v>
      </c>
      <c r="L6" s="154"/>
      <c r="M6" s="396" t="s">
        <v>183</v>
      </c>
      <c r="N6" s="381" t="s">
        <v>158</v>
      </c>
      <c r="O6" s="381" t="str">
        <f>BasisSwap6M12M!F5</f>
        <v>GBP6L12L1Y_LCHQuote#0003</v>
      </c>
      <c r="P6" s="381" t="str">
        <f t="shared" ref="P6:P42" si="1">Currency&amp;I6&amp;J6&amp;H6&amp;"_S12L6L"&amp;LCHlinear&amp;QuoteSuffix</f>
        <v>GBPSM6L1Y_S12L6L_linearLCH_LCHQuote</v>
      </c>
      <c r="Q6" s="396" t="str">
        <f>_xll.qlForwardSwapQuote(P6,E6,O6,M6,Permanent,Trigger,ObjectOverwrite)</f>
        <v>GBPSM6L1Y_S12L6L_linearLCH_LCHQuote#0003</v>
      </c>
      <c r="R6" s="371" t="str">
        <f>_xll.ohRangeRetrieveError(Q6)</f>
        <v/>
      </c>
      <c r="S6" s="192"/>
      <c r="T6" s="220"/>
      <c r="U6" s="220"/>
      <c r="V6" s="220"/>
      <c r="W6" s="220"/>
      <c r="X6" s="220"/>
      <c r="Y6" s="220"/>
    </row>
    <row r="7" spans="1:25" s="346" customFormat="1" x14ac:dyDescent="0.2">
      <c r="A7" s="350"/>
      <c r="B7" s="373" t="s">
        <v>60</v>
      </c>
      <c r="C7" s="370" t="str">
        <f>GBPLibor!$D$9</f>
        <v>GBP6M_linearLCH#0003</v>
      </c>
      <c r="D7" s="376" t="str">
        <f t="shared" si="0"/>
        <v>GbpLiborSwapIsda15M_linearLCH</v>
      </c>
      <c r="E7" s="379" t="str">
        <f>_xll.qlLiborSwap($D7,Currency,FixingType,$B7,$C7,Discounting1,Permanent,Trigger,ObjectOverwrite)</f>
        <v>GbpLiborSwapIsda15M_linearLCH#0003</v>
      </c>
      <c r="F7" s="380" t="str">
        <f>_xll.ohRangeRetrieveError(E7)</f>
        <v/>
      </c>
      <c r="G7" s="400" t="s">
        <v>116</v>
      </c>
      <c r="H7" s="397" t="s">
        <v>60</v>
      </c>
      <c r="I7" s="379" t="s">
        <v>155</v>
      </c>
      <c r="J7" s="379" t="s">
        <v>57</v>
      </c>
      <c r="K7" s="379" t="str">
        <f>Swap6M!F6</f>
        <v>GBPSB6L15M_LCHQuote#0003</v>
      </c>
      <c r="L7" s="154"/>
      <c r="M7" s="397" t="s">
        <v>183</v>
      </c>
      <c r="N7" s="379" t="s">
        <v>158</v>
      </c>
      <c r="O7" s="379" t="str">
        <f>BasisSwap6M12M!F6</f>
        <v>GBP6L12L15M_LCHQuote#0003</v>
      </c>
      <c r="P7" s="379" t="str">
        <f t="shared" si="1"/>
        <v>GBPSB6L15M_S12L6L_linearLCH_LCHQuote</v>
      </c>
      <c r="Q7" s="397" t="str">
        <f>_xll.qlForwardSwapQuote(P7,E7,O7,M7,Permanent,Trigger,ObjectOverwrite)</f>
        <v>GBPSB6L15M_S12L6L_linearLCH_LCHQuote#0003</v>
      </c>
      <c r="R7" s="380" t="str">
        <f>_xll.ohRangeRetrieveError(Q7)</f>
        <v/>
      </c>
      <c r="S7" s="192"/>
      <c r="T7" s="220"/>
      <c r="U7" s="220"/>
      <c r="V7" s="220"/>
      <c r="W7" s="220"/>
      <c r="X7" s="220"/>
      <c r="Y7" s="220"/>
    </row>
    <row r="8" spans="1:25" s="346" customFormat="1" x14ac:dyDescent="0.2">
      <c r="A8" s="350"/>
      <c r="B8" s="373" t="s">
        <v>59</v>
      </c>
      <c r="C8" s="370" t="str">
        <f>GBPLibor!$D$9</f>
        <v>GBP6M_linearLCH#0003</v>
      </c>
      <c r="D8" s="376" t="str">
        <f t="shared" si="0"/>
        <v>GbpLiborSwapIsda18M_linearLCH</v>
      </c>
      <c r="E8" s="379" t="str">
        <f>_xll.qlLiborSwap($D8,Currency,FixingType,$B8,$C8,Discounting1,Permanent,Trigger,ObjectOverwrite)</f>
        <v>GbpLiborSwapIsda18M_linearLCH#0003</v>
      </c>
      <c r="F8" s="380" t="str">
        <f>_xll.ohRangeRetrieveError(E8)</f>
        <v/>
      </c>
      <c r="G8" s="400" t="s">
        <v>116</v>
      </c>
      <c r="H8" s="397" t="s">
        <v>59</v>
      </c>
      <c r="I8" s="379" t="s">
        <v>155</v>
      </c>
      <c r="J8" s="379" t="s">
        <v>57</v>
      </c>
      <c r="K8" s="379" t="str">
        <f>Swap6M!F7</f>
        <v>GBPSB6L18M_LCHQuote#0003</v>
      </c>
      <c r="L8" s="154"/>
      <c r="M8" s="397" t="s">
        <v>183</v>
      </c>
      <c r="N8" s="379" t="s">
        <v>158</v>
      </c>
      <c r="O8" s="379" t="str">
        <f>BasisSwap6M12M!F7</f>
        <v>GBP6L12L18M_LCHQuote#0003</v>
      </c>
      <c r="P8" s="379" t="str">
        <f t="shared" si="1"/>
        <v>GBPSB6L18M_S12L6L_linearLCH_LCHQuote</v>
      </c>
      <c r="Q8" s="397" t="str">
        <f>_xll.qlForwardSwapQuote(P8,E8,O8,M8,Permanent,Trigger,ObjectOverwrite)</f>
        <v>GBPSB6L18M_S12L6L_linearLCH_LCHQuote#0003</v>
      </c>
      <c r="R8" s="380" t="str">
        <f>_xll.ohRangeRetrieveError(Q8)</f>
        <v/>
      </c>
      <c r="S8" s="192"/>
      <c r="T8" s="220"/>
      <c r="U8" s="220"/>
      <c r="V8" s="220"/>
      <c r="W8" s="220"/>
      <c r="X8" s="220"/>
      <c r="Y8" s="220"/>
    </row>
    <row r="9" spans="1:25" s="346" customFormat="1" x14ac:dyDescent="0.2">
      <c r="A9" s="350"/>
      <c r="B9" s="373" t="s">
        <v>58</v>
      </c>
      <c r="C9" s="370" t="str">
        <f>GBPLibor!$D$9</f>
        <v>GBP6M_linearLCH#0003</v>
      </c>
      <c r="D9" s="376" t="str">
        <f t="shared" si="0"/>
        <v>GbpLiborSwapIsda21M_linearLCH</v>
      </c>
      <c r="E9" s="379" t="str">
        <f>_xll.qlLiborSwap($D9,Currency,FixingType,$B9,$C9,Discounting1,Permanent,Trigger,ObjectOverwrite)</f>
        <v>GbpLiborSwapIsda21M_linearLCH#0003</v>
      </c>
      <c r="F9" s="380" t="str">
        <f>_xll.ohRangeRetrieveError(E9)</f>
        <v/>
      </c>
      <c r="G9" s="400" t="s">
        <v>116</v>
      </c>
      <c r="H9" s="397" t="s">
        <v>58</v>
      </c>
      <c r="I9" s="379" t="s">
        <v>155</v>
      </c>
      <c r="J9" s="379" t="s">
        <v>57</v>
      </c>
      <c r="K9" s="379" t="str">
        <f>Swap6M!F8</f>
        <v>GBPSB6L21M_LCHQuote#0003</v>
      </c>
      <c r="L9" s="154"/>
      <c r="M9" s="397" t="s">
        <v>183</v>
      </c>
      <c r="N9" s="379" t="s">
        <v>158</v>
      </c>
      <c r="O9" s="379" t="str">
        <f>BasisSwap6M12M!F8</f>
        <v>GBP6L12L21M_LCHQuote#0003</v>
      </c>
      <c r="P9" s="379" t="str">
        <f t="shared" si="1"/>
        <v>GBPSB6L21M_S12L6L_linearLCH_LCHQuote</v>
      </c>
      <c r="Q9" s="397" t="str">
        <f>_xll.qlForwardSwapQuote(P9,E9,O9,M9,Permanent,Trigger,ObjectOverwrite)</f>
        <v>GBPSB6L21M_S12L6L_linearLCH_LCHQuote#0003</v>
      </c>
      <c r="R9" s="380" t="str">
        <f>_xll.ohRangeRetrieveError(Q9)</f>
        <v/>
      </c>
      <c r="S9" s="192"/>
      <c r="T9" s="220"/>
      <c r="U9" s="220"/>
      <c r="V9" s="220"/>
      <c r="W9" s="220"/>
      <c r="X9" s="220"/>
      <c r="Y9" s="220"/>
    </row>
    <row r="10" spans="1:25" s="346" customFormat="1" x14ac:dyDescent="0.2">
      <c r="A10" s="350"/>
      <c r="B10" s="373" t="s">
        <v>54</v>
      </c>
      <c r="C10" s="370" t="str">
        <f>GBPLibor!$D$9</f>
        <v>GBP6M_linearLCH#0003</v>
      </c>
      <c r="D10" s="376" t="str">
        <f t="shared" si="0"/>
        <v>GbpLiborSwapIsda2Y_linearLCH</v>
      </c>
      <c r="E10" s="379" t="str">
        <f>_xll.qlLiborSwap($D10,Currency,FixingType,$B10,$C10,Discounting1,Permanent,Trigger,ObjectOverwrite)</f>
        <v>GbpLiborSwapIsda2Y_linearLCH#0003</v>
      </c>
      <c r="F10" s="380" t="str">
        <f>_xll.ohRangeRetrieveError(E10)</f>
        <v/>
      </c>
      <c r="G10" s="400" t="s">
        <v>116</v>
      </c>
      <c r="H10" s="397" t="s">
        <v>54</v>
      </c>
      <c r="I10" s="379" t="s">
        <v>155</v>
      </c>
      <c r="J10" s="379" t="s">
        <v>57</v>
      </c>
      <c r="K10" s="379" t="str">
        <f>Swap6M!F9</f>
        <v>GBPSB6L2Y_LCHQuote#0003</v>
      </c>
      <c r="L10" s="154"/>
      <c r="M10" s="397" t="s">
        <v>183</v>
      </c>
      <c r="N10" s="379" t="s">
        <v>158</v>
      </c>
      <c r="O10" s="379" t="str">
        <f>BasisSwap6M12M!F9</f>
        <v>GBP6L12L2Y_LCHQuote#0003</v>
      </c>
      <c r="P10" s="379" t="str">
        <f t="shared" si="1"/>
        <v>GBPSB6L2Y_S12L6L_linearLCH_LCHQuote</v>
      </c>
      <c r="Q10" s="397" t="str">
        <f>_xll.qlForwardSwapQuote(P10,E10,O10,M10,Permanent,Trigger,ObjectOverwrite)</f>
        <v>GBPSB6L2Y_S12L6L_linearLCH_LCHQuote#0003</v>
      </c>
      <c r="R10" s="380" t="str">
        <f>_xll.ohRangeRetrieveError(Q10)</f>
        <v/>
      </c>
      <c r="S10" s="192"/>
      <c r="T10" s="220"/>
      <c r="U10" s="220"/>
      <c r="V10" s="220"/>
      <c r="W10" s="220"/>
      <c r="X10" s="220"/>
      <c r="Y10" s="220"/>
    </row>
    <row r="11" spans="1:25" s="346" customFormat="1" x14ac:dyDescent="0.2">
      <c r="A11" s="350"/>
      <c r="B11" s="373" t="s">
        <v>53</v>
      </c>
      <c r="C11" s="370" t="str">
        <f>GBPLibor!$D$9</f>
        <v>GBP6M_linearLCH#0003</v>
      </c>
      <c r="D11" s="376" t="str">
        <f t="shared" si="0"/>
        <v>GbpLiborSwapIsda3Y_linearLCH</v>
      </c>
      <c r="E11" s="379" t="str">
        <f>_xll.qlLiborSwap($D11,Currency,FixingType,$B11,$C11,Discounting1,Permanent,Trigger,ObjectOverwrite)</f>
        <v>GbpLiborSwapIsda3Y_linearLCH#0003</v>
      </c>
      <c r="F11" s="380" t="str">
        <f>_xll.ohRangeRetrieveError(E11)</f>
        <v/>
      </c>
      <c r="G11" s="400" t="s">
        <v>116</v>
      </c>
      <c r="H11" s="397" t="s">
        <v>53</v>
      </c>
      <c r="I11" s="379" t="s">
        <v>155</v>
      </c>
      <c r="J11" s="379" t="s">
        <v>57</v>
      </c>
      <c r="K11" s="379" t="str">
        <f>Swap6M!F10</f>
        <v>GBPSB6L3Y_LCHQuote#0003</v>
      </c>
      <c r="L11" s="154"/>
      <c r="M11" s="397" t="s">
        <v>183</v>
      </c>
      <c r="N11" s="379" t="s">
        <v>158</v>
      </c>
      <c r="O11" s="379" t="str">
        <f>BasisSwap6M12M!F10</f>
        <v>GBP6L12L3Y_LCHQuote#0003</v>
      </c>
      <c r="P11" s="379" t="str">
        <f t="shared" si="1"/>
        <v>GBPSB6L3Y_S12L6L_linearLCH_LCHQuote</v>
      </c>
      <c r="Q11" s="397" t="str">
        <f>_xll.qlForwardSwapQuote(P11,E11,O11,M11,Permanent,Trigger,ObjectOverwrite)</f>
        <v>GBPSB6L3Y_S12L6L_linearLCH_LCHQuote#0003</v>
      </c>
      <c r="R11" s="380" t="str">
        <f>_xll.ohRangeRetrieveError(Q11)</f>
        <v/>
      </c>
      <c r="S11" s="192"/>
      <c r="T11" s="220"/>
      <c r="U11" s="220"/>
      <c r="V11" s="220"/>
      <c r="W11" s="220"/>
      <c r="X11" s="220"/>
      <c r="Y11" s="220"/>
    </row>
    <row r="12" spans="1:25" s="346" customFormat="1" x14ac:dyDescent="0.2">
      <c r="A12" s="350"/>
      <c r="B12" s="373" t="s">
        <v>52</v>
      </c>
      <c r="C12" s="370" t="str">
        <f>GBPLibor!$D$9</f>
        <v>GBP6M_linearLCH#0003</v>
      </c>
      <c r="D12" s="376" t="str">
        <f t="shared" si="0"/>
        <v>GbpLiborSwapIsda4Y_linearLCH</v>
      </c>
      <c r="E12" s="379" t="str">
        <f>_xll.qlLiborSwap($D12,Currency,FixingType,$B12,$C12,Discounting1,Permanent,Trigger,ObjectOverwrite)</f>
        <v>GbpLiborSwapIsda4Y_linearLCH#0003</v>
      </c>
      <c r="F12" s="380" t="str">
        <f>_xll.ohRangeRetrieveError(E12)</f>
        <v/>
      </c>
      <c r="G12" s="400" t="s">
        <v>116</v>
      </c>
      <c r="H12" s="397" t="s">
        <v>52</v>
      </c>
      <c r="I12" s="379" t="s">
        <v>155</v>
      </c>
      <c r="J12" s="379" t="s">
        <v>57</v>
      </c>
      <c r="K12" s="379" t="str">
        <f>Swap6M!F11</f>
        <v>GBPSB6L4Y_LCHQuote#0003</v>
      </c>
      <c r="L12" s="154"/>
      <c r="M12" s="397" t="s">
        <v>183</v>
      </c>
      <c r="N12" s="379" t="s">
        <v>158</v>
      </c>
      <c r="O12" s="379" t="str">
        <f>BasisSwap6M12M!F11</f>
        <v>GBP6L12L4Y_LCHQuote#0003</v>
      </c>
      <c r="P12" s="379" t="str">
        <f t="shared" si="1"/>
        <v>GBPSB6L4Y_S12L6L_linearLCH_LCHQuote</v>
      </c>
      <c r="Q12" s="397" t="str">
        <f>_xll.qlForwardSwapQuote(P12,E12,O12,M12,Permanent,Trigger,ObjectOverwrite)</f>
        <v>GBPSB6L4Y_S12L6L_linearLCH_LCHQuote#0003</v>
      </c>
      <c r="R12" s="380" t="str">
        <f>_xll.ohRangeRetrieveError(Q12)</f>
        <v/>
      </c>
      <c r="S12" s="192"/>
      <c r="T12" s="220"/>
      <c r="U12" s="220"/>
      <c r="V12" s="220"/>
      <c r="W12" s="220"/>
      <c r="X12" s="220"/>
      <c r="Y12" s="220"/>
    </row>
    <row r="13" spans="1:25" s="346" customFormat="1" x14ac:dyDescent="0.2">
      <c r="A13" s="350"/>
      <c r="B13" s="373" t="s">
        <v>51</v>
      </c>
      <c r="C13" s="370" t="str">
        <f>GBPLibor!$D$9</f>
        <v>GBP6M_linearLCH#0003</v>
      </c>
      <c r="D13" s="376" t="str">
        <f t="shared" si="0"/>
        <v>GbpLiborSwapIsda5Y_linearLCH</v>
      </c>
      <c r="E13" s="379" t="str">
        <f>_xll.qlLiborSwap($D13,Currency,FixingType,$B13,$C13,Discounting1,Permanent,Trigger,ObjectOverwrite)</f>
        <v>GbpLiborSwapIsda5Y_linearLCH#0003</v>
      </c>
      <c r="F13" s="380" t="str">
        <f>_xll.ohRangeRetrieveError(E13)</f>
        <v/>
      </c>
      <c r="G13" s="400" t="s">
        <v>116</v>
      </c>
      <c r="H13" s="397" t="s">
        <v>51</v>
      </c>
      <c r="I13" s="379" t="s">
        <v>155</v>
      </c>
      <c r="J13" s="379" t="s">
        <v>57</v>
      </c>
      <c r="K13" s="379" t="str">
        <f>Swap6M!F12</f>
        <v>GBPSB6L5Y_LCHQuote#0003</v>
      </c>
      <c r="L13" s="154"/>
      <c r="M13" s="397" t="s">
        <v>183</v>
      </c>
      <c r="N13" s="379" t="s">
        <v>158</v>
      </c>
      <c r="O13" s="379" t="str">
        <f>BasisSwap6M12M!F12</f>
        <v>GBP6L12L5Y_LCHQuote#0003</v>
      </c>
      <c r="P13" s="379" t="str">
        <f t="shared" si="1"/>
        <v>GBPSB6L5Y_S12L6L_linearLCH_LCHQuote</v>
      </c>
      <c r="Q13" s="397" t="str">
        <f>_xll.qlForwardSwapQuote(P13,E13,O13,M13,Permanent,Trigger,ObjectOverwrite)</f>
        <v>GBPSB6L5Y_S12L6L_linearLCH_LCHQuote#0003</v>
      </c>
      <c r="R13" s="380" t="str">
        <f>_xll.ohRangeRetrieveError(Q13)</f>
        <v/>
      </c>
      <c r="S13" s="192"/>
      <c r="T13" s="220"/>
      <c r="U13" s="220"/>
      <c r="V13" s="220"/>
      <c r="W13" s="220"/>
      <c r="X13" s="220"/>
      <c r="Y13" s="220"/>
    </row>
    <row r="14" spans="1:25" s="346" customFormat="1" x14ac:dyDescent="0.2">
      <c r="A14" s="350"/>
      <c r="B14" s="373" t="s">
        <v>50</v>
      </c>
      <c r="C14" s="370" t="str">
        <f>GBPLibor!$D$9</f>
        <v>GBP6M_linearLCH#0003</v>
      </c>
      <c r="D14" s="376" t="str">
        <f t="shared" si="0"/>
        <v>GbpLiborSwapIsda6Y_linearLCH</v>
      </c>
      <c r="E14" s="379" t="str">
        <f>_xll.qlLiborSwap($D14,Currency,FixingType,$B14,$C14,Discounting1,Permanent,Trigger,ObjectOverwrite)</f>
        <v>GbpLiborSwapIsda6Y_linearLCH#0003</v>
      </c>
      <c r="F14" s="380" t="str">
        <f>_xll.ohRangeRetrieveError(E14)</f>
        <v/>
      </c>
      <c r="G14" s="400" t="s">
        <v>116</v>
      </c>
      <c r="H14" s="397" t="s">
        <v>50</v>
      </c>
      <c r="I14" s="379" t="s">
        <v>155</v>
      </c>
      <c r="J14" s="379" t="s">
        <v>57</v>
      </c>
      <c r="K14" s="379" t="str">
        <f>Swap6M!F13</f>
        <v>GBPSB6L6Y_LCHQuote#0003</v>
      </c>
      <c r="L14" s="154"/>
      <c r="M14" s="397" t="s">
        <v>183</v>
      </c>
      <c r="N14" s="379" t="s">
        <v>158</v>
      </c>
      <c r="O14" s="379" t="str">
        <f>BasisSwap6M12M!F13</f>
        <v>GBP6L12L6Y_LCHQuote#0003</v>
      </c>
      <c r="P14" s="379" t="str">
        <f t="shared" si="1"/>
        <v>GBPSB6L6Y_S12L6L_linearLCH_LCHQuote</v>
      </c>
      <c r="Q14" s="397" t="str">
        <f>_xll.qlForwardSwapQuote(P14,E14,O14,M14,Permanent,Trigger,ObjectOverwrite)</f>
        <v>GBPSB6L6Y_S12L6L_linearLCH_LCHQuote#0003</v>
      </c>
      <c r="R14" s="380" t="str">
        <f>_xll.ohRangeRetrieveError(Q14)</f>
        <v/>
      </c>
      <c r="S14" s="192"/>
      <c r="T14" s="220"/>
      <c r="U14" s="220"/>
      <c r="V14" s="220"/>
      <c r="W14" s="220"/>
      <c r="X14" s="220"/>
      <c r="Y14" s="220"/>
    </row>
    <row r="15" spans="1:25" s="346" customFormat="1" x14ac:dyDescent="0.2">
      <c r="A15" s="350"/>
      <c r="B15" s="373" t="s">
        <v>49</v>
      </c>
      <c r="C15" s="370" t="str">
        <f>GBPLibor!$D$9</f>
        <v>GBP6M_linearLCH#0003</v>
      </c>
      <c r="D15" s="376" t="str">
        <f t="shared" si="0"/>
        <v>GbpLiborSwapIsda7Y_linearLCH</v>
      </c>
      <c r="E15" s="379" t="str">
        <f>_xll.qlLiborSwap($D15,Currency,FixingType,$B15,$C15,Discounting1,Permanent,Trigger,ObjectOverwrite)</f>
        <v>GbpLiborSwapIsda7Y_linearLCH#0003</v>
      </c>
      <c r="F15" s="380" t="str">
        <f>_xll.ohRangeRetrieveError(E15)</f>
        <v/>
      </c>
      <c r="G15" s="400" t="s">
        <v>116</v>
      </c>
      <c r="H15" s="397" t="s">
        <v>49</v>
      </c>
      <c r="I15" s="379" t="s">
        <v>155</v>
      </c>
      <c r="J15" s="379" t="s">
        <v>57</v>
      </c>
      <c r="K15" s="379" t="str">
        <f>Swap6M!F14</f>
        <v>GBPSB6L7Y_LCHQuote#0003</v>
      </c>
      <c r="L15" s="154"/>
      <c r="M15" s="397" t="s">
        <v>183</v>
      </c>
      <c r="N15" s="379" t="s">
        <v>158</v>
      </c>
      <c r="O15" s="379" t="str">
        <f>BasisSwap6M12M!F14</f>
        <v>GBP6L12L7Y_LCHQuote#0003</v>
      </c>
      <c r="P15" s="379" t="str">
        <f t="shared" si="1"/>
        <v>GBPSB6L7Y_S12L6L_linearLCH_LCHQuote</v>
      </c>
      <c r="Q15" s="397" t="str">
        <f>_xll.qlForwardSwapQuote(P15,E15,O15,M15,Permanent,Trigger,ObjectOverwrite)</f>
        <v>GBPSB6L7Y_S12L6L_linearLCH_LCHQuote#0003</v>
      </c>
      <c r="R15" s="380" t="str">
        <f>_xll.ohRangeRetrieveError(Q15)</f>
        <v/>
      </c>
      <c r="S15" s="192"/>
      <c r="T15" s="220"/>
      <c r="U15" s="220"/>
      <c r="V15" s="220"/>
      <c r="W15" s="220"/>
      <c r="X15" s="220"/>
      <c r="Y15" s="220"/>
    </row>
    <row r="16" spans="1:25" s="346" customFormat="1" x14ac:dyDescent="0.2">
      <c r="A16" s="350"/>
      <c r="B16" s="373" t="s">
        <v>48</v>
      </c>
      <c r="C16" s="370" t="str">
        <f>GBPLibor!$D$9</f>
        <v>GBP6M_linearLCH#0003</v>
      </c>
      <c r="D16" s="376" t="str">
        <f t="shared" si="0"/>
        <v>GbpLiborSwapIsda8Y_linearLCH</v>
      </c>
      <c r="E16" s="379" t="str">
        <f>_xll.qlLiborSwap($D16,Currency,FixingType,$B16,$C16,Discounting1,Permanent,Trigger,ObjectOverwrite)</f>
        <v>GbpLiborSwapIsda8Y_linearLCH#0003</v>
      </c>
      <c r="F16" s="380" t="str">
        <f>_xll.ohRangeRetrieveError(E16)</f>
        <v/>
      </c>
      <c r="G16" s="400" t="s">
        <v>116</v>
      </c>
      <c r="H16" s="397" t="s">
        <v>48</v>
      </c>
      <c r="I16" s="379" t="s">
        <v>155</v>
      </c>
      <c r="J16" s="379" t="s">
        <v>57</v>
      </c>
      <c r="K16" s="379" t="str">
        <f>Swap6M!F15</f>
        <v>GBPSB6L8Y_LCHQuote#0003</v>
      </c>
      <c r="L16" s="154"/>
      <c r="M16" s="397" t="s">
        <v>183</v>
      </c>
      <c r="N16" s="379" t="s">
        <v>158</v>
      </c>
      <c r="O16" s="379" t="str">
        <f>BasisSwap6M12M!F15</f>
        <v>GBP6L12L8Y_LCHQuote#0003</v>
      </c>
      <c r="P16" s="379" t="str">
        <f t="shared" si="1"/>
        <v>GBPSB6L8Y_S12L6L_linearLCH_LCHQuote</v>
      </c>
      <c r="Q16" s="397" t="str">
        <f>_xll.qlForwardSwapQuote(P16,E16,O16,M16,Permanent,Trigger,ObjectOverwrite)</f>
        <v>GBPSB6L8Y_S12L6L_linearLCH_LCHQuote#0003</v>
      </c>
      <c r="R16" s="380" t="str">
        <f>_xll.ohRangeRetrieveError(Q16)</f>
        <v/>
      </c>
      <c r="S16" s="192"/>
      <c r="T16" s="220"/>
      <c r="U16" s="220"/>
      <c r="V16" s="220"/>
      <c r="W16" s="220"/>
      <c r="X16" s="220"/>
      <c r="Y16" s="220"/>
    </row>
    <row r="17" spans="1:25" s="346" customFormat="1" x14ac:dyDescent="0.2">
      <c r="A17" s="350"/>
      <c r="B17" s="373" t="s">
        <v>47</v>
      </c>
      <c r="C17" s="370" t="str">
        <f>GBPLibor!$D$9</f>
        <v>GBP6M_linearLCH#0003</v>
      </c>
      <c r="D17" s="376" t="str">
        <f t="shared" si="0"/>
        <v>GbpLiborSwapIsda9Y_linearLCH</v>
      </c>
      <c r="E17" s="379" t="str">
        <f>_xll.qlLiborSwap($D17,Currency,FixingType,$B17,$C17,Discounting1,Permanent,Trigger,ObjectOverwrite)</f>
        <v>GbpLiborSwapIsda9Y_linearLCH#0003</v>
      </c>
      <c r="F17" s="380" t="str">
        <f>_xll.ohRangeRetrieveError(E17)</f>
        <v/>
      </c>
      <c r="G17" s="400" t="s">
        <v>116</v>
      </c>
      <c r="H17" s="397" t="s">
        <v>47</v>
      </c>
      <c r="I17" s="379" t="s">
        <v>155</v>
      </c>
      <c r="J17" s="379" t="s">
        <v>57</v>
      </c>
      <c r="K17" s="379" t="str">
        <f>Swap6M!F16</f>
        <v>GBPSB6L9Y_LCHQuote#0003</v>
      </c>
      <c r="L17" s="154"/>
      <c r="M17" s="397" t="s">
        <v>183</v>
      </c>
      <c r="N17" s="379" t="s">
        <v>158</v>
      </c>
      <c r="O17" s="379" t="str">
        <f>BasisSwap6M12M!F16</f>
        <v>GBP6L12L9Y_LCHQuote#0003</v>
      </c>
      <c r="P17" s="379" t="str">
        <f t="shared" si="1"/>
        <v>GBPSB6L9Y_S12L6L_linearLCH_LCHQuote</v>
      </c>
      <c r="Q17" s="397" t="str">
        <f>_xll.qlForwardSwapQuote(P17,E17,O17,M17,Permanent,Trigger,ObjectOverwrite)</f>
        <v>GBPSB6L9Y_S12L6L_linearLCH_LCHQuote#0003</v>
      </c>
      <c r="R17" s="380" t="str">
        <f>_xll.ohRangeRetrieveError(Q17)</f>
        <v/>
      </c>
      <c r="S17" s="192"/>
      <c r="T17" s="220"/>
      <c r="U17" s="220"/>
      <c r="V17" s="220"/>
      <c r="W17" s="220"/>
      <c r="X17" s="220"/>
      <c r="Y17" s="220"/>
    </row>
    <row r="18" spans="1:25" s="346" customFormat="1" x14ac:dyDescent="0.2">
      <c r="A18" s="350"/>
      <c r="B18" s="373" t="s">
        <v>46</v>
      </c>
      <c r="C18" s="370" t="str">
        <f>GBPLibor!$D$9</f>
        <v>GBP6M_linearLCH#0003</v>
      </c>
      <c r="D18" s="376" t="str">
        <f t="shared" si="0"/>
        <v>GbpLiborSwapIsda10Y_linearLCH</v>
      </c>
      <c r="E18" s="379" t="str">
        <f>_xll.qlLiborSwap($D18,Currency,FixingType,$B18,$C18,Discounting1,Permanent,Trigger,ObjectOverwrite)</f>
        <v>GbpLiborSwapIsda10Y_linearLCH#0003</v>
      </c>
      <c r="F18" s="380" t="str">
        <f>_xll.ohRangeRetrieveError(E18)</f>
        <v/>
      </c>
      <c r="G18" s="400" t="s">
        <v>116</v>
      </c>
      <c r="H18" s="397" t="s">
        <v>46</v>
      </c>
      <c r="I18" s="379" t="s">
        <v>155</v>
      </c>
      <c r="J18" s="379" t="s">
        <v>57</v>
      </c>
      <c r="K18" s="379" t="str">
        <f>Swap6M!F17</f>
        <v>GBPSB6L10Y_LCHQuote#0003</v>
      </c>
      <c r="L18" s="154"/>
      <c r="M18" s="397" t="s">
        <v>183</v>
      </c>
      <c r="N18" s="379" t="s">
        <v>158</v>
      </c>
      <c r="O18" s="379" t="str">
        <f>BasisSwap6M12M!F17</f>
        <v>GBP6L12L10Y_LCHQuote#0003</v>
      </c>
      <c r="P18" s="379" t="str">
        <f t="shared" si="1"/>
        <v>GBPSB6L10Y_S12L6L_linearLCH_LCHQuote</v>
      </c>
      <c r="Q18" s="397" t="str">
        <f>_xll.qlForwardSwapQuote(P18,E18,O18,M18,Permanent,Trigger,ObjectOverwrite)</f>
        <v>GBPSB6L10Y_S12L6L_linearLCH_LCHQuote#0003</v>
      </c>
      <c r="R18" s="380" t="str">
        <f>_xll.ohRangeRetrieveError(Q18)</f>
        <v/>
      </c>
      <c r="S18" s="192"/>
      <c r="T18" s="220"/>
      <c r="U18" s="220"/>
      <c r="V18" s="220"/>
      <c r="W18" s="220"/>
      <c r="X18" s="220"/>
      <c r="Y18" s="220"/>
    </row>
    <row r="19" spans="1:25" s="346" customFormat="1" x14ac:dyDescent="0.2">
      <c r="A19" s="350"/>
      <c r="B19" s="373" t="s">
        <v>45</v>
      </c>
      <c r="C19" s="370" t="str">
        <f>GBPLibor!$D$9</f>
        <v>GBP6M_linearLCH#0003</v>
      </c>
      <c r="D19" s="376" t="str">
        <f t="shared" si="0"/>
        <v>GbpLiborSwapIsda11Y_linearLCH</v>
      </c>
      <c r="E19" s="379" t="str">
        <f>_xll.qlLiborSwap($D19,Currency,FixingType,$B19,$C19,Discounting1,Permanent,Trigger,ObjectOverwrite)</f>
        <v>GbpLiborSwapIsda11Y_linearLCH#0003</v>
      </c>
      <c r="F19" s="380" t="str">
        <f>_xll.ohRangeRetrieveError(E19)</f>
        <v/>
      </c>
      <c r="G19" s="400" t="s">
        <v>116</v>
      </c>
      <c r="H19" s="397" t="s">
        <v>45</v>
      </c>
      <c r="I19" s="379" t="s">
        <v>155</v>
      </c>
      <c r="J19" s="379" t="s">
        <v>57</v>
      </c>
      <c r="K19" s="379" t="str">
        <f>Swap6M!F18</f>
        <v>GBPSB6L11Y_LCHQuote#0003</v>
      </c>
      <c r="L19" s="154"/>
      <c r="M19" s="397" t="s">
        <v>183</v>
      </c>
      <c r="N19" s="379" t="s">
        <v>158</v>
      </c>
      <c r="O19" s="379" t="str">
        <f>BasisSwap6M12M!F18</f>
        <v>GBP6L12L11Y_LCHQuote#0003</v>
      </c>
      <c r="P19" s="379" t="str">
        <f t="shared" si="1"/>
        <v>GBPSB6L11Y_S12L6L_linearLCH_LCHQuote</v>
      </c>
      <c r="Q19" s="397" t="str">
        <f>_xll.qlForwardSwapQuote(P19,E19,O19,M19,Permanent,Trigger,ObjectOverwrite)</f>
        <v>GBPSB6L11Y_S12L6L_linearLCH_LCHQuote#0003</v>
      </c>
      <c r="R19" s="380" t="str">
        <f>_xll.ohRangeRetrieveError(Q19)</f>
        <v/>
      </c>
      <c r="S19" s="192"/>
      <c r="T19" s="220"/>
      <c r="U19" s="220"/>
      <c r="V19" s="220"/>
      <c r="W19" s="220"/>
      <c r="X19" s="220"/>
      <c r="Y19" s="220"/>
    </row>
    <row r="20" spans="1:25" s="346" customFormat="1" x14ac:dyDescent="0.2">
      <c r="A20" s="350"/>
      <c r="B20" s="373" t="s">
        <v>44</v>
      </c>
      <c r="C20" s="370" t="str">
        <f>GBPLibor!$D$9</f>
        <v>GBP6M_linearLCH#0003</v>
      </c>
      <c r="D20" s="376" t="str">
        <f t="shared" si="0"/>
        <v>GbpLiborSwapIsda12Y_linearLCH</v>
      </c>
      <c r="E20" s="379" t="str">
        <f>_xll.qlLiborSwap($D20,Currency,FixingType,$B20,$C20,Discounting1,Permanent,Trigger,ObjectOverwrite)</f>
        <v>GbpLiborSwapIsda12Y_linearLCH#0003</v>
      </c>
      <c r="F20" s="380" t="str">
        <f>_xll.ohRangeRetrieveError(E20)</f>
        <v/>
      </c>
      <c r="G20" s="400" t="s">
        <v>116</v>
      </c>
      <c r="H20" s="397" t="s">
        <v>44</v>
      </c>
      <c r="I20" s="379" t="s">
        <v>155</v>
      </c>
      <c r="J20" s="379" t="s">
        <v>57</v>
      </c>
      <c r="K20" s="379" t="str">
        <f>Swap6M!F19</f>
        <v>GBPSB6L12Y_LCHQuote#0003</v>
      </c>
      <c r="L20" s="154"/>
      <c r="M20" s="397" t="s">
        <v>183</v>
      </c>
      <c r="N20" s="379" t="s">
        <v>158</v>
      </c>
      <c r="O20" s="379" t="str">
        <f>BasisSwap6M12M!F19</f>
        <v>GBP6L12L12Y_LCHQuote#0003</v>
      </c>
      <c r="P20" s="379" t="str">
        <f t="shared" si="1"/>
        <v>GBPSB6L12Y_S12L6L_linearLCH_LCHQuote</v>
      </c>
      <c r="Q20" s="397" t="str">
        <f>_xll.qlForwardSwapQuote(P20,E20,O20,M20,Permanent,Trigger,ObjectOverwrite)</f>
        <v>GBPSB6L12Y_S12L6L_linearLCH_LCHQuote#0003</v>
      </c>
      <c r="R20" s="380" t="str">
        <f>_xll.ohRangeRetrieveError(Q20)</f>
        <v/>
      </c>
      <c r="S20" s="192"/>
      <c r="T20" s="220"/>
      <c r="U20" s="220"/>
      <c r="V20" s="220"/>
      <c r="W20" s="220"/>
      <c r="X20" s="220"/>
      <c r="Y20" s="220"/>
    </row>
    <row r="21" spans="1:25" s="346" customFormat="1" x14ac:dyDescent="0.2">
      <c r="A21" s="350"/>
      <c r="B21" s="373" t="s">
        <v>43</v>
      </c>
      <c r="C21" s="370" t="str">
        <f>GBPLibor!$D$9</f>
        <v>GBP6M_linearLCH#0003</v>
      </c>
      <c r="D21" s="376" t="str">
        <f t="shared" si="0"/>
        <v>GbpLiborSwapIsda13Y_linearLCH</v>
      </c>
      <c r="E21" s="379" t="str">
        <f>_xll.qlLiborSwap($D21,Currency,FixingType,$B21,$C21,Discounting1,Permanent,Trigger,ObjectOverwrite)</f>
        <v>GbpLiborSwapIsda13Y_linearLCH#0003</v>
      </c>
      <c r="F21" s="380" t="str">
        <f>_xll.ohRangeRetrieveError(E21)</f>
        <v/>
      </c>
      <c r="G21" s="400" t="s">
        <v>116</v>
      </c>
      <c r="H21" s="397" t="s">
        <v>43</v>
      </c>
      <c r="I21" s="379" t="s">
        <v>155</v>
      </c>
      <c r="J21" s="379" t="s">
        <v>57</v>
      </c>
      <c r="K21" s="379" t="str">
        <f>Swap6M!F20</f>
        <v>GBPSB6L13Y_LCHQuote#0003</v>
      </c>
      <c r="L21" s="154"/>
      <c r="M21" s="397" t="s">
        <v>183</v>
      </c>
      <c r="N21" s="379" t="s">
        <v>158</v>
      </c>
      <c r="O21" s="379" t="str">
        <f>BasisSwap6M12M!F20</f>
        <v>GBP6L12L13Y_LCHQuote#0003</v>
      </c>
      <c r="P21" s="379" t="str">
        <f t="shared" si="1"/>
        <v>GBPSB6L13Y_S12L6L_linearLCH_LCHQuote</v>
      </c>
      <c r="Q21" s="397" t="str">
        <f>_xll.qlForwardSwapQuote(P21,E21,O21,M21,Permanent,Trigger,ObjectOverwrite)</f>
        <v>GBPSB6L13Y_S12L6L_linearLCH_LCHQuote#0003</v>
      </c>
      <c r="R21" s="380" t="str">
        <f>_xll.ohRangeRetrieveError(Q21)</f>
        <v/>
      </c>
      <c r="S21" s="192"/>
      <c r="T21" s="220"/>
      <c r="U21" s="220"/>
      <c r="V21" s="220"/>
      <c r="W21" s="220"/>
      <c r="X21" s="220"/>
      <c r="Y21" s="220"/>
    </row>
    <row r="22" spans="1:25" s="346" customFormat="1" x14ac:dyDescent="0.2">
      <c r="A22" s="350"/>
      <c r="B22" s="373" t="s">
        <v>42</v>
      </c>
      <c r="C22" s="370" t="str">
        <f>GBPLibor!$D$9</f>
        <v>GBP6M_linearLCH#0003</v>
      </c>
      <c r="D22" s="376" t="str">
        <f t="shared" si="0"/>
        <v>GbpLiborSwapIsda14Y_linearLCH</v>
      </c>
      <c r="E22" s="379" t="str">
        <f>_xll.qlLiborSwap($D22,Currency,FixingType,$B22,$C22,Discounting1,Permanent,Trigger,ObjectOverwrite)</f>
        <v>GbpLiborSwapIsda14Y_linearLCH#0003</v>
      </c>
      <c r="F22" s="380" t="str">
        <f>_xll.ohRangeRetrieveError(E22)</f>
        <v/>
      </c>
      <c r="G22" s="400" t="s">
        <v>116</v>
      </c>
      <c r="H22" s="397" t="s">
        <v>42</v>
      </c>
      <c r="I22" s="379" t="s">
        <v>155</v>
      </c>
      <c r="J22" s="379" t="s">
        <v>57</v>
      </c>
      <c r="K22" s="379" t="str">
        <f>Swap6M!F21</f>
        <v>GBPSB6L14Y_LCHQuote#0003</v>
      </c>
      <c r="L22" s="154"/>
      <c r="M22" s="397" t="s">
        <v>183</v>
      </c>
      <c r="N22" s="379" t="s">
        <v>158</v>
      </c>
      <c r="O22" s="379" t="str">
        <f>BasisSwap6M12M!F21</f>
        <v>GBP6L12L14Y_LCHQuote#0003</v>
      </c>
      <c r="P22" s="379" t="str">
        <f t="shared" si="1"/>
        <v>GBPSB6L14Y_S12L6L_linearLCH_LCHQuote</v>
      </c>
      <c r="Q22" s="397" t="str">
        <f>_xll.qlForwardSwapQuote(P22,E22,O22,M22,Permanent,Trigger,ObjectOverwrite)</f>
        <v>GBPSB6L14Y_S12L6L_linearLCH_LCHQuote#0003</v>
      </c>
      <c r="R22" s="380" t="str">
        <f>_xll.ohRangeRetrieveError(Q22)</f>
        <v/>
      </c>
      <c r="S22" s="192"/>
      <c r="T22" s="220"/>
      <c r="U22" s="220"/>
      <c r="V22" s="220"/>
      <c r="W22" s="220"/>
      <c r="X22" s="220"/>
      <c r="Y22" s="220"/>
    </row>
    <row r="23" spans="1:25" s="346" customFormat="1" x14ac:dyDescent="0.2">
      <c r="A23" s="350"/>
      <c r="B23" s="373" t="s">
        <v>41</v>
      </c>
      <c r="C23" s="370" t="str">
        <f>GBPLibor!$D$9</f>
        <v>GBP6M_linearLCH#0003</v>
      </c>
      <c r="D23" s="376" t="str">
        <f t="shared" si="0"/>
        <v>GbpLiborSwapIsda15Y_linearLCH</v>
      </c>
      <c r="E23" s="379" t="str">
        <f>_xll.qlLiborSwap($D23,Currency,FixingType,$B23,$C23,Discounting1,Permanent,Trigger,ObjectOverwrite)</f>
        <v>GbpLiborSwapIsda15Y_linearLCH#0003</v>
      </c>
      <c r="F23" s="380" t="str">
        <f>_xll.ohRangeRetrieveError(E23)</f>
        <v/>
      </c>
      <c r="G23" s="400" t="s">
        <v>116</v>
      </c>
      <c r="H23" s="397" t="s">
        <v>41</v>
      </c>
      <c r="I23" s="379" t="s">
        <v>155</v>
      </c>
      <c r="J23" s="379" t="s">
        <v>57</v>
      </c>
      <c r="K23" s="379" t="str">
        <f>Swap6M!F22</f>
        <v>GBPSB6L15Y_LCHQuote#0003</v>
      </c>
      <c r="L23" s="154"/>
      <c r="M23" s="397" t="s">
        <v>183</v>
      </c>
      <c r="N23" s="379" t="s">
        <v>158</v>
      </c>
      <c r="O23" s="379" t="str">
        <f>BasisSwap6M12M!F22</f>
        <v>GBP6L12L15Y_LCHQuote#0003</v>
      </c>
      <c r="P23" s="379" t="str">
        <f t="shared" si="1"/>
        <v>GBPSB6L15Y_S12L6L_linearLCH_LCHQuote</v>
      </c>
      <c r="Q23" s="397" t="str">
        <f>_xll.qlForwardSwapQuote(P23,E23,O23,M23,Permanent,Trigger,ObjectOverwrite)</f>
        <v>GBPSB6L15Y_S12L6L_linearLCH_LCHQuote#0003</v>
      </c>
      <c r="R23" s="380" t="str">
        <f>_xll.ohRangeRetrieveError(Q23)</f>
        <v/>
      </c>
      <c r="S23" s="192"/>
      <c r="T23" s="220"/>
      <c r="U23" s="220"/>
      <c r="V23" s="220"/>
      <c r="W23" s="220"/>
      <c r="X23" s="220"/>
      <c r="Y23" s="220"/>
    </row>
    <row r="24" spans="1:25" s="346" customFormat="1" x14ac:dyDescent="0.2">
      <c r="A24" s="350"/>
      <c r="B24" s="373" t="s">
        <v>40</v>
      </c>
      <c r="C24" s="370" t="str">
        <f>GBPLibor!$D$9</f>
        <v>GBP6M_linearLCH#0003</v>
      </c>
      <c r="D24" s="376" t="str">
        <f t="shared" si="0"/>
        <v>GbpLiborSwapIsda16Y_linearLCH</v>
      </c>
      <c r="E24" s="379" t="str">
        <f>_xll.qlLiborSwap($D24,Currency,FixingType,$B24,$C24,Discounting1,Permanent,Trigger,ObjectOverwrite)</f>
        <v>GbpLiborSwapIsda16Y_linearLCH#0003</v>
      </c>
      <c r="F24" s="380" t="str">
        <f>_xll.ohRangeRetrieveError(E24)</f>
        <v/>
      </c>
      <c r="G24" s="400" t="s">
        <v>116</v>
      </c>
      <c r="H24" s="397" t="s">
        <v>40</v>
      </c>
      <c r="I24" s="379" t="s">
        <v>155</v>
      </c>
      <c r="J24" s="379" t="s">
        <v>57</v>
      </c>
      <c r="K24" s="379" t="str">
        <f>Swap6M!F23</f>
        <v>GBPSB6L16Y_LCHQuote#0003</v>
      </c>
      <c r="L24" s="154"/>
      <c r="M24" s="397" t="s">
        <v>183</v>
      </c>
      <c r="N24" s="379" t="s">
        <v>158</v>
      </c>
      <c r="O24" s="379" t="str">
        <f>BasisSwap6M12M!F23</f>
        <v>GBP6L12L16Y_LCHQuote#0003</v>
      </c>
      <c r="P24" s="379" t="str">
        <f t="shared" si="1"/>
        <v>GBPSB6L16Y_S12L6L_linearLCH_LCHQuote</v>
      </c>
      <c r="Q24" s="397" t="str">
        <f>_xll.qlForwardSwapQuote(P24,E24,O24,M24,Permanent,Trigger,ObjectOverwrite)</f>
        <v>GBPSB6L16Y_S12L6L_linearLCH_LCHQuote#0003</v>
      </c>
      <c r="R24" s="380" t="str">
        <f>_xll.ohRangeRetrieveError(Q24)</f>
        <v/>
      </c>
      <c r="S24" s="192"/>
      <c r="T24" s="220"/>
      <c r="U24" s="220"/>
      <c r="V24" s="220"/>
      <c r="W24" s="220"/>
      <c r="X24" s="220"/>
      <c r="Y24" s="220"/>
    </row>
    <row r="25" spans="1:25" s="346" customFormat="1" x14ac:dyDescent="0.2">
      <c r="A25" s="350"/>
      <c r="B25" s="373" t="s">
        <v>39</v>
      </c>
      <c r="C25" s="370" t="str">
        <f>GBPLibor!$D$9</f>
        <v>GBP6M_linearLCH#0003</v>
      </c>
      <c r="D25" s="376" t="str">
        <f t="shared" si="0"/>
        <v>GbpLiborSwapIsda17Y_linearLCH</v>
      </c>
      <c r="E25" s="379" t="str">
        <f>_xll.qlLiborSwap($D25,Currency,FixingType,$B25,$C25,Discounting1,Permanent,Trigger,ObjectOverwrite)</f>
        <v>GbpLiborSwapIsda17Y_linearLCH#0003</v>
      </c>
      <c r="F25" s="380" t="str">
        <f>_xll.ohRangeRetrieveError(E25)</f>
        <v/>
      </c>
      <c r="G25" s="400" t="s">
        <v>116</v>
      </c>
      <c r="H25" s="397" t="s">
        <v>39</v>
      </c>
      <c r="I25" s="379" t="s">
        <v>155</v>
      </c>
      <c r="J25" s="379" t="s">
        <v>57</v>
      </c>
      <c r="K25" s="379" t="str">
        <f>Swap6M!F24</f>
        <v>GBPSB6L17Y_LCHQuote#0003</v>
      </c>
      <c r="L25" s="154"/>
      <c r="M25" s="397" t="s">
        <v>183</v>
      </c>
      <c r="N25" s="379" t="s">
        <v>158</v>
      </c>
      <c r="O25" s="379" t="str">
        <f>BasisSwap6M12M!F24</f>
        <v>GBP6L12L17Y_LCHQuote#0003</v>
      </c>
      <c r="P25" s="379" t="str">
        <f t="shared" si="1"/>
        <v>GBPSB6L17Y_S12L6L_linearLCH_LCHQuote</v>
      </c>
      <c r="Q25" s="397" t="str">
        <f>_xll.qlForwardSwapQuote(P25,E25,O25,M25,Permanent,Trigger,ObjectOverwrite)</f>
        <v>GBPSB6L17Y_S12L6L_linearLCH_LCHQuote#0003</v>
      </c>
      <c r="R25" s="380" t="str">
        <f>_xll.ohRangeRetrieveError(Q25)</f>
        <v/>
      </c>
      <c r="S25" s="192"/>
      <c r="T25" s="220"/>
      <c r="U25" s="220"/>
      <c r="V25" s="220"/>
      <c r="W25" s="220"/>
      <c r="X25" s="220"/>
      <c r="Y25" s="220"/>
    </row>
    <row r="26" spans="1:25" s="346" customFormat="1" x14ac:dyDescent="0.2">
      <c r="A26" s="350"/>
      <c r="B26" s="373" t="s">
        <v>38</v>
      </c>
      <c r="C26" s="370" t="str">
        <f>GBPLibor!$D$9</f>
        <v>GBP6M_linearLCH#0003</v>
      </c>
      <c r="D26" s="376" t="str">
        <f t="shared" si="0"/>
        <v>GbpLiborSwapIsda18Y_linearLCH</v>
      </c>
      <c r="E26" s="379" t="str">
        <f>_xll.qlLiborSwap($D26,Currency,FixingType,$B26,$C26,Discounting1,Permanent,Trigger,ObjectOverwrite)</f>
        <v>GbpLiborSwapIsda18Y_linearLCH#0003</v>
      </c>
      <c r="F26" s="380" t="str">
        <f>_xll.ohRangeRetrieveError(E26)</f>
        <v/>
      </c>
      <c r="G26" s="400" t="s">
        <v>116</v>
      </c>
      <c r="H26" s="397" t="s">
        <v>38</v>
      </c>
      <c r="I26" s="379" t="s">
        <v>155</v>
      </c>
      <c r="J26" s="379" t="s">
        <v>57</v>
      </c>
      <c r="K26" s="379" t="str">
        <f>Swap6M!F25</f>
        <v>GBPSB6L18Y_LCHQuote#0003</v>
      </c>
      <c r="L26" s="154"/>
      <c r="M26" s="397" t="s">
        <v>183</v>
      </c>
      <c r="N26" s="379" t="s">
        <v>158</v>
      </c>
      <c r="O26" s="379" t="str">
        <f>BasisSwap6M12M!F25</f>
        <v>GBP6L12L18Y_LCHQuote#0003</v>
      </c>
      <c r="P26" s="379" t="str">
        <f t="shared" si="1"/>
        <v>GBPSB6L18Y_S12L6L_linearLCH_LCHQuote</v>
      </c>
      <c r="Q26" s="397" t="str">
        <f>_xll.qlForwardSwapQuote(P26,E26,O26,M26,Permanent,Trigger,ObjectOverwrite)</f>
        <v>GBPSB6L18Y_S12L6L_linearLCH_LCHQuote#0003</v>
      </c>
      <c r="R26" s="380" t="str">
        <f>_xll.ohRangeRetrieveError(Q26)</f>
        <v/>
      </c>
      <c r="S26" s="192"/>
      <c r="T26" s="220"/>
      <c r="U26" s="220"/>
      <c r="V26" s="220"/>
      <c r="W26" s="220"/>
      <c r="X26" s="220"/>
      <c r="Y26" s="220"/>
    </row>
    <row r="27" spans="1:25" s="346" customFormat="1" x14ac:dyDescent="0.2">
      <c r="A27" s="350"/>
      <c r="B27" s="373" t="s">
        <v>37</v>
      </c>
      <c r="C27" s="370" t="str">
        <f>GBPLibor!$D$9</f>
        <v>GBP6M_linearLCH#0003</v>
      </c>
      <c r="D27" s="376" t="str">
        <f t="shared" si="0"/>
        <v>GbpLiborSwapIsda19Y_linearLCH</v>
      </c>
      <c r="E27" s="379" t="str">
        <f>_xll.qlLiborSwap($D27,Currency,FixingType,$B27,$C27,Discounting1,Permanent,Trigger,ObjectOverwrite)</f>
        <v>GbpLiborSwapIsda19Y_linearLCH#0003</v>
      </c>
      <c r="F27" s="380" t="str">
        <f>_xll.ohRangeRetrieveError(E27)</f>
        <v/>
      </c>
      <c r="G27" s="400" t="s">
        <v>116</v>
      </c>
      <c r="H27" s="397" t="s">
        <v>37</v>
      </c>
      <c r="I27" s="379" t="s">
        <v>155</v>
      </c>
      <c r="J27" s="379" t="s">
        <v>57</v>
      </c>
      <c r="K27" s="379" t="str">
        <f>Swap6M!F26</f>
        <v>GBPSB6L19Y_LCHQuote#0003</v>
      </c>
      <c r="L27" s="154"/>
      <c r="M27" s="397" t="s">
        <v>183</v>
      </c>
      <c r="N27" s="379" t="s">
        <v>158</v>
      </c>
      <c r="O27" s="379" t="str">
        <f>BasisSwap6M12M!F26</f>
        <v>GBP6L12L19Y_LCHQuote#0003</v>
      </c>
      <c r="P27" s="379" t="str">
        <f t="shared" si="1"/>
        <v>GBPSB6L19Y_S12L6L_linearLCH_LCHQuote</v>
      </c>
      <c r="Q27" s="397" t="str">
        <f>_xll.qlForwardSwapQuote(P27,E27,O27,M27,Permanent,Trigger,ObjectOverwrite)</f>
        <v>GBPSB6L19Y_S12L6L_linearLCH_LCHQuote#0003</v>
      </c>
      <c r="R27" s="380" t="str">
        <f>_xll.ohRangeRetrieveError(Q27)</f>
        <v/>
      </c>
      <c r="S27" s="192"/>
      <c r="T27" s="220"/>
      <c r="U27" s="220"/>
      <c r="V27" s="220"/>
      <c r="W27" s="220"/>
      <c r="X27" s="220"/>
      <c r="Y27" s="220"/>
    </row>
    <row r="28" spans="1:25" s="346" customFormat="1" x14ac:dyDescent="0.2">
      <c r="A28" s="350"/>
      <c r="B28" s="373" t="s">
        <v>36</v>
      </c>
      <c r="C28" s="370" t="str">
        <f>GBPLibor!$D$9</f>
        <v>GBP6M_linearLCH#0003</v>
      </c>
      <c r="D28" s="376" t="str">
        <f t="shared" si="0"/>
        <v>GbpLiborSwapIsda20Y_linearLCH</v>
      </c>
      <c r="E28" s="379" t="str">
        <f>_xll.qlLiborSwap($D28,Currency,FixingType,$B28,$C28,Discounting1,Permanent,Trigger,ObjectOverwrite)</f>
        <v>GbpLiborSwapIsda20Y_linearLCH#0003</v>
      </c>
      <c r="F28" s="380" t="str">
        <f>_xll.ohRangeRetrieveError(E28)</f>
        <v/>
      </c>
      <c r="G28" s="400" t="s">
        <v>116</v>
      </c>
      <c r="H28" s="397" t="s">
        <v>36</v>
      </c>
      <c r="I28" s="379" t="s">
        <v>155</v>
      </c>
      <c r="J28" s="379" t="s">
        <v>57</v>
      </c>
      <c r="K28" s="379" t="str">
        <f>Swap6M!F27</f>
        <v>GBPSB6L20Y_LCHQuote#0003</v>
      </c>
      <c r="L28" s="154"/>
      <c r="M28" s="397" t="s">
        <v>183</v>
      </c>
      <c r="N28" s="379" t="s">
        <v>158</v>
      </c>
      <c r="O28" s="379" t="str">
        <f>BasisSwap6M12M!F27</f>
        <v>GBP6L12L20Y_LCHQuote#0003</v>
      </c>
      <c r="P28" s="379" t="str">
        <f t="shared" si="1"/>
        <v>GBPSB6L20Y_S12L6L_linearLCH_LCHQuote</v>
      </c>
      <c r="Q28" s="397" t="str">
        <f>_xll.qlForwardSwapQuote(P28,E28,O28,M28,Permanent,Trigger,ObjectOverwrite)</f>
        <v>GBPSB6L20Y_S12L6L_linearLCH_LCHQuote#0003</v>
      </c>
      <c r="R28" s="380" t="str">
        <f>_xll.ohRangeRetrieveError(Q28)</f>
        <v/>
      </c>
      <c r="S28" s="192"/>
      <c r="T28" s="220"/>
      <c r="U28" s="220"/>
      <c r="V28" s="220"/>
      <c r="W28" s="220"/>
      <c r="X28" s="220"/>
      <c r="Y28" s="220"/>
    </row>
    <row r="29" spans="1:25" s="346" customFormat="1" x14ac:dyDescent="0.2">
      <c r="A29" s="350"/>
      <c r="B29" s="373" t="s">
        <v>35</v>
      </c>
      <c r="C29" s="370" t="str">
        <f>GBPLibor!$D$9</f>
        <v>GBP6M_linearLCH#0003</v>
      </c>
      <c r="D29" s="376" t="str">
        <f t="shared" si="0"/>
        <v>GbpLiborSwapIsda21Y_linearLCH</v>
      </c>
      <c r="E29" s="379" t="str">
        <f>_xll.qlLiborSwap($D29,Currency,FixingType,$B29,$C29,Discounting1,Permanent,Trigger,ObjectOverwrite)</f>
        <v>GbpLiborSwapIsda21Y_linearLCH#0003</v>
      </c>
      <c r="F29" s="380" t="str">
        <f>_xll.ohRangeRetrieveError(E29)</f>
        <v/>
      </c>
      <c r="G29" s="400" t="s">
        <v>116</v>
      </c>
      <c r="H29" s="397" t="s">
        <v>35</v>
      </c>
      <c r="I29" s="379" t="s">
        <v>155</v>
      </c>
      <c r="J29" s="379" t="s">
        <v>57</v>
      </c>
      <c r="K29" s="379" t="str">
        <f>Swap6M!F28</f>
        <v>GBPSB6L21Y_LCHQuote#0003</v>
      </c>
      <c r="L29" s="154"/>
      <c r="M29" s="397" t="s">
        <v>183</v>
      </c>
      <c r="N29" s="379" t="s">
        <v>158</v>
      </c>
      <c r="O29" s="379" t="str">
        <f>BasisSwap6M12M!F28</f>
        <v>GBP6L12L21Y_LCHQuote#0003</v>
      </c>
      <c r="P29" s="379" t="str">
        <f t="shared" si="1"/>
        <v>GBPSB6L21Y_S12L6L_linearLCH_LCHQuote</v>
      </c>
      <c r="Q29" s="397" t="str">
        <f>_xll.qlForwardSwapQuote(P29,E29,O29,M29,Permanent,Trigger,ObjectOverwrite)</f>
        <v>GBPSB6L21Y_S12L6L_linearLCH_LCHQuote#0003</v>
      </c>
      <c r="R29" s="380" t="str">
        <f>_xll.ohRangeRetrieveError(Q29)</f>
        <v/>
      </c>
      <c r="S29" s="192"/>
      <c r="T29" s="220"/>
      <c r="U29" s="220"/>
      <c r="V29" s="220"/>
      <c r="W29" s="220"/>
      <c r="X29" s="220"/>
      <c r="Y29" s="220"/>
    </row>
    <row r="30" spans="1:25" s="346" customFormat="1" x14ac:dyDescent="0.2">
      <c r="A30" s="350"/>
      <c r="B30" s="373" t="s">
        <v>34</v>
      </c>
      <c r="C30" s="370" t="str">
        <f>GBPLibor!$D$9</f>
        <v>GBP6M_linearLCH#0003</v>
      </c>
      <c r="D30" s="376" t="str">
        <f t="shared" si="0"/>
        <v>GbpLiborSwapIsda22Y_linearLCH</v>
      </c>
      <c r="E30" s="379" t="str">
        <f>_xll.qlLiborSwap($D30,Currency,FixingType,$B30,$C30,Discounting1,Permanent,Trigger,ObjectOverwrite)</f>
        <v>GbpLiborSwapIsda22Y_linearLCH#0003</v>
      </c>
      <c r="F30" s="380" t="str">
        <f>_xll.ohRangeRetrieveError(E30)</f>
        <v/>
      </c>
      <c r="G30" s="400" t="s">
        <v>116</v>
      </c>
      <c r="H30" s="397" t="s">
        <v>34</v>
      </c>
      <c r="I30" s="379" t="s">
        <v>155</v>
      </c>
      <c r="J30" s="379" t="s">
        <v>57</v>
      </c>
      <c r="K30" s="379" t="str">
        <f>Swap6M!F29</f>
        <v>GBPSB6L22Y_LCHQuote#0003</v>
      </c>
      <c r="L30" s="154"/>
      <c r="M30" s="397" t="s">
        <v>183</v>
      </c>
      <c r="N30" s="379" t="s">
        <v>158</v>
      </c>
      <c r="O30" s="379" t="str">
        <f>BasisSwap6M12M!F29</f>
        <v>GBP6L12L22Y_LCHQuote#0003</v>
      </c>
      <c r="P30" s="379" t="str">
        <f t="shared" si="1"/>
        <v>GBPSB6L22Y_S12L6L_linearLCH_LCHQuote</v>
      </c>
      <c r="Q30" s="397" t="str">
        <f>_xll.qlForwardSwapQuote(P30,E30,O30,M30,Permanent,Trigger,ObjectOverwrite)</f>
        <v>GBPSB6L22Y_S12L6L_linearLCH_LCHQuote#0003</v>
      </c>
      <c r="R30" s="380" t="str">
        <f>_xll.ohRangeRetrieveError(Q30)</f>
        <v/>
      </c>
      <c r="S30" s="192"/>
      <c r="T30" s="220"/>
      <c r="U30" s="220"/>
      <c r="V30" s="220"/>
      <c r="W30" s="220"/>
      <c r="X30" s="220"/>
      <c r="Y30" s="220"/>
    </row>
    <row r="31" spans="1:25" s="346" customFormat="1" x14ac:dyDescent="0.2">
      <c r="A31" s="350"/>
      <c r="B31" s="373" t="s">
        <v>33</v>
      </c>
      <c r="C31" s="370" t="str">
        <f>GBPLibor!$D$9</f>
        <v>GBP6M_linearLCH#0003</v>
      </c>
      <c r="D31" s="376" t="str">
        <f t="shared" si="0"/>
        <v>GbpLiborSwapIsda23Y_linearLCH</v>
      </c>
      <c r="E31" s="379" t="str">
        <f>_xll.qlLiborSwap($D31,Currency,FixingType,$B31,$C31,Discounting1,Permanent,Trigger,ObjectOverwrite)</f>
        <v>GbpLiborSwapIsda23Y_linearLCH#0003</v>
      </c>
      <c r="F31" s="380" t="str">
        <f>_xll.ohRangeRetrieveError(E31)</f>
        <v/>
      </c>
      <c r="G31" s="400" t="s">
        <v>116</v>
      </c>
      <c r="H31" s="397" t="s">
        <v>33</v>
      </c>
      <c r="I31" s="379" t="s">
        <v>155</v>
      </c>
      <c r="J31" s="379" t="s">
        <v>57</v>
      </c>
      <c r="K31" s="379" t="str">
        <f>Swap6M!F30</f>
        <v>GBPSB6L23Y_LCHQuote#0003</v>
      </c>
      <c r="L31" s="154"/>
      <c r="M31" s="397" t="s">
        <v>183</v>
      </c>
      <c r="N31" s="379" t="s">
        <v>158</v>
      </c>
      <c r="O31" s="379" t="str">
        <f>BasisSwap6M12M!F30</f>
        <v>GBP6L12L23Y_LCHQuote#0003</v>
      </c>
      <c r="P31" s="379" t="str">
        <f t="shared" si="1"/>
        <v>GBPSB6L23Y_S12L6L_linearLCH_LCHQuote</v>
      </c>
      <c r="Q31" s="397" t="str">
        <f>_xll.qlForwardSwapQuote(P31,E31,O31,M31,Permanent,Trigger,ObjectOverwrite)</f>
        <v>GBPSB6L23Y_S12L6L_linearLCH_LCHQuote#0003</v>
      </c>
      <c r="R31" s="380" t="str">
        <f>_xll.ohRangeRetrieveError(Q31)</f>
        <v/>
      </c>
      <c r="S31" s="192"/>
      <c r="T31" s="220"/>
      <c r="U31" s="220"/>
      <c r="V31" s="220"/>
      <c r="W31" s="220"/>
      <c r="X31" s="220"/>
      <c r="Y31" s="220"/>
    </row>
    <row r="32" spans="1:25" s="346" customFormat="1" x14ac:dyDescent="0.2">
      <c r="A32" s="350"/>
      <c r="B32" s="373" t="s">
        <v>32</v>
      </c>
      <c r="C32" s="370" t="str">
        <f>GBPLibor!$D$9</f>
        <v>GBP6M_linearLCH#0003</v>
      </c>
      <c r="D32" s="376" t="str">
        <f t="shared" si="0"/>
        <v>GbpLiborSwapIsda24Y_linearLCH</v>
      </c>
      <c r="E32" s="379" t="str">
        <f>_xll.qlLiborSwap($D32,Currency,FixingType,$B32,$C32,Discounting1,Permanent,Trigger,ObjectOverwrite)</f>
        <v>GbpLiborSwapIsda24Y_linearLCH#0003</v>
      </c>
      <c r="F32" s="380" t="str">
        <f>_xll.ohRangeRetrieveError(E32)</f>
        <v/>
      </c>
      <c r="G32" s="400" t="s">
        <v>116</v>
      </c>
      <c r="H32" s="397" t="s">
        <v>32</v>
      </c>
      <c r="I32" s="379" t="s">
        <v>155</v>
      </c>
      <c r="J32" s="379" t="s">
        <v>57</v>
      </c>
      <c r="K32" s="379" t="str">
        <f>Swap6M!F31</f>
        <v>GBPSB6L24Y_LCHQuote#0003</v>
      </c>
      <c r="L32" s="154"/>
      <c r="M32" s="397" t="s">
        <v>183</v>
      </c>
      <c r="N32" s="379" t="s">
        <v>158</v>
      </c>
      <c r="O32" s="379" t="str">
        <f>BasisSwap6M12M!F31</f>
        <v>GBP6L12L24Y_LCHQuote#0003</v>
      </c>
      <c r="P32" s="379" t="str">
        <f t="shared" si="1"/>
        <v>GBPSB6L24Y_S12L6L_linearLCH_LCHQuote</v>
      </c>
      <c r="Q32" s="397" t="str">
        <f>_xll.qlForwardSwapQuote(P32,E32,O32,M32,Permanent,Trigger,ObjectOverwrite)</f>
        <v>GBPSB6L24Y_S12L6L_linearLCH_LCHQuote#0003</v>
      </c>
      <c r="R32" s="380" t="str">
        <f>_xll.ohRangeRetrieveError(Q32)</f>
        <v/>
      </c>
      <c r="S32" s="192"/>
      <c r="T32" s="220"/>
      <c r="U32" s="220"/>
      <c r="V32" s="220"/>
      <c r="W32" s="220"/>
      <c r="X32" s="220"/>
      <c r="Y32" s="220"/>
    </row>
    <row r="33" spans="1:25" s="346" customFormat="1" x14ac:dyDescent="0.2">
      <c r="A33" s="350"/>
      <c r="B33" s="373" t="s">
        <v>31</v>
      </c>
      <c r="C33" s="370" t="str">
        <f>GBPLibor!$D$9</f>
        <v>GBP6M_linearLCH#0003</v>
      </c>
      <c r="D33" s="376" t="str">
        <f t="shared" si="0"/>
        <v>GbpLiborSwapIsda25Y_linearLCH</v>
      </c>
      <c r="E33" s="379" t="str">
        <f>_xll.qlLiborSwap($D33,Currency,FixingType,$B33,$C33,Discounting1,Permanent,Trigger,ObjectOverwrite)</f>
        <v>GbpLiborSwapIsda25Y_linearLCH#0003</v>
      </c>
      <c r="F33" s="380" t="str">
        <f>_xll.ohRangeRetrieveError(E33)</f>
        <v/>
      </c>
      <c r="G33" s="400" t="s">
        <v>116</v>
      </c>
      <c r="H33" s="397" t="s">
        <v>31</v>
      </c>
      <c r="I33" s="379" t="s">
        <v>155</v>
      </c>
      <c r="J33" s="379" t="s">
        <v>57</v>
      </c>
      <c r="K33" s="379" t="str">
        <f>Swap6M!F32</f>
        <v>GBPSB6L25Y_LCHQuote#0003</v>
      </c>
      <c r="L33" s="154"/>
      <c r="M33" s="397" t="s">
        <v>183</v>
      </c>
      <c r="N33" s="379" t="s">
        <v>158</v>
      </c>
      <c r="O33" s="379" t="str">
        <f>BasisSwap6M12M!F32</f>
        <v>GBP6L12L25Y_LCHQuote#0003</v>
      </c>
      <c r="P33" s="379" t="str">
        <f t="shared" si="1"/>
        <v>GBPSB6L25Y_S12L6L_linearLCH_LCHQuote</v>
      </c>
      <c r="Q33" s="397" t="str">
        <f>_xll.qlForwardSwapQuote(P33,E33,O33,M33,Permanent,Trigger,ObjectOverwrite)</f>
        <v>GBPSB6L25Y_S12L6L_linearLCH_LCHQuote#0003</v>
      </c>
      <c r="R33" s="380" t="str">
        <f>_xll.ohRangeRetrieveError(Q33)</f>
        <v/>
      </c>
      <c r="S33" s="192"/>
      <c r="T33" s="220"/>
      <c r="U33" s="220"/>
      <c r="V33" s="220"/>
      <c r="W33" s="220"/>
      <c r="X33" s="220"/>
      <c r="Y33" s="220"/>
    </row>
    <row r="34" spans="1:25" s="346" customFormat="1" x14ac:dyDescent="0.2">
      <c r="A34" s="350"/>
      <c r="B34" s="373" t="s">
        <v>30</v>
      </c>
      <c r="C34" s="370" t="str">
        <f>GBPLibor!$D$9</f>
        <v>GBP6M_linearLCH#0003</v>
      </c>
      <c r="D34" s="376" t="str">
        <f t="shared" si="0"/>
        <v>GbpLiborSwapIsda26Y_linearLCH</v>
      </c>
      <c r="E34" s="379" t="str">
        <f>_xll.qlLiborSwap($D34,Currency,FixingType,$B34,$C34,Discounting1,Permanent,Trigger,ObjectOverwrite)</f>
        <v>GbpLiborSwapIsda26Y_linearLCH#0003</v>
      </c>
      <c r="F34" s="380" t="str">
        <f>_xll.ohRangeRetrieveError(E34)</f>
        <v/>
      </c>
      <c r="G34" s="400" t="s">
        <v>116</v>
      </c>
      <c r="H34" s="397" t="s">
        <v>30</v>
      </c>
      <c r="I34" s="379" t="s">
        <v>155</v>
      </c>
      <c r="J34" s="379" t="s">
        <v>57</v>
      </c>
      <c r="K34" s="379" t="str">
        <f>Swap6M!F33</f>
        <v>GBPSB6L26Y_LCHQuote#0003</v>
      </c>
      <c r="L34" s="154"/>
      <c r="M34" s="397" t="s">
        <v>183</v>
      </c>
      <c r="N34" s="379" t="s">
        <v>158</v>
      </c>
      <c r="O34" s="379" t="str">
        <f>BasisSwap6M12M!F33</f>
        <v>GBP6L12L26Y_LCHQuote#0003</v>
      </c>
      <c r="P34" s="379" t="str">
        <f t="shared" si="1"/>
        <v>GBPSB6L26Y_S12L6L_linearLCH_LCHQuote</v>
      </c>
      <c r="Q34" s="397" t="str">
        <f>_xll.qlForwardSwapQuote(P34,E34,O34,M34,Permanent,Trigger,ObjectOverwrite)</f>
        <v>GBPSB6L26Y_S12L6L_linearLCH_LCHQuote#0003</v>
      </c>
      <c r="R34" s="380" t="str">
        <f>_xll.ohRangeRetrieveError(Q34)</f>
        <v/>
      </c>
      <c r="S34" s="192"/>
      <c r="T34" s="220"/>
      <c r="U34" s="220"/>
      <c r="V34" s="220"/>
      <c r="W34" s="220"/>
      <c r="X34" s="220"/>
      <c r="Y34" s="220"/>
    </row>
    <row r="35" spans="1:25" s="346" customFormat="1" x14ac:dyDescent="0.2">
      <c r="A35" s="350"/>
      <c r="B35" s="373" t="s">
        <v>29</v>
      </c>
      <c r="C35" s="370" t="str">
        <f>GBPLibor!$D$9</f>
        <v>GBP6M_linearLCH#0003</v>
      </c>
      <c r="D35" s="376" t="str">
        <f t="shared" si="0"/>
        <v>GbpLiborSwapIsda27Y_linearLCH</v>
      </c>
      <c r="E35" s="379" t="str">
        <f>_xll.qlLiborSwap($D35,Currency,FixingType,$B35,$C35,Discounting1,Permanent,Trigger,ObjectOverwrite)</f>
        <v>GbpLiborSwapIsda27Y_linearLCH#0003</v>
      </c>
      <c r="F35" s="380" t="str">
        <f>_xll.ohRangeRetrieveError(E35)</f>
        <v/>
      </c>
      <c r="G35" s="400" t="s">
        <v>116</v>
      </c>
      <c r="H35" s="397" t="s">
        <v>29</v>
      </c>
      <c r="I35" s="379" t="s">
        <v>155</v>
      </c>
      <c r="J35" s="379" t="s">
        <v>57</v>
      </c>
      <c r="K35" s="379" t="str">
        <f>Swap6M!F34</f>
        <v>GBPSB6L27Y_LCHQuote#0003</v>
      </c>
      <c r="L35" s="154"/>
      <c r="M35" s="397" t="s">
        <v>183</v>
      </c>
      <c r="N35" s="379" t="s">
        <v>158</v>
      </c>
      <c r="O35" s="379" t="str">
        <f>BasisSwap6M12M!F34</f>
        <v>GBP6L12L27Y_LCHQuote#0003</v>
      </c>
      <c r="P35" s="379" t="str">
        <f t="shared" si="1"/>
        <v>GBPSB6L27Y_S12L6L_linearLCH_LCHQuote</v>
      </c>
      <c r="Q35" s="397" t="str">
        <f>_xll.qlForwardSwapQuote(P35,E35,O35,M35,Permanent,Trigger,ObjectOverwrite)</f>
        <v>GBPSB6L27Y_S12L6L_linearLCH_LCHQuote#0003</v>
      </c>
      <c r="R35" s="380" t="str">
        <f>_xll.ohRangeRetrieveError(Q35)</f>
        <v/>
      </c>
      <c r="S35" s="192"/>
      <c r="T35" s="220"/>
      <c r="U35" s="220"/>
      <c r="V35" s="220"/>
      <c r="W35" s="220"/>
      <c r="X35" s="220"/>
      <c r="Y35" s="220"/>
    </row>
    <row r="36" spans="1:25" s="346" customFormat="1" x14ac:dyDescent="0.2">
      <c r="A36" s="350"/>
      <c r="B36" s="373" t="s">
        <v>28</v>
      </c>
      <c r="C36" s="370" t="str">
        <f>GBPLibor!$D$9</f>
        <v>GBP6M_linearLCH#0003</v>
      </c>
      <c r="D36" s="376" t="str">
        <f t="shared" si="0"/>
        <v>GbpLiborSwapIsda28Y_linearLCH</v>
      </c>
      <c r="E36" s="379" t="str">
        <f>_xll.qlLiborSwap($D36,Currency,FixingType,$B36,$C36,Discounting1,Permanent,Trigger,ObjectOverwrite)</f>
        <v>GbpLiborSwapIsda28Y_linearLCH#0003</v>
      </c>
      <c r="F36" s="380" t="str">
        <f>_xll.ohRangeRetrieveError(E36)</f>
        <v/>
      </c>
      <c r="G36" s="400" t="s">
        <v>116</v>
      </c>
      <c r="H36" s="397" t="s">
        <v>28</v>
      </c>
      <c r="I36" s="379" t="s">
        <v>155</v>
      </c>
      <c r="J36" s="379" t="s">
        <v>57</v>
      </c>
      <c r="K36" s="379" t="str">
        <f>Swap6M!F35</f>
        <v>GBPSB6L28Y_LCHQuote#0003</v>
      </c>
      <c r="L36" s="154"/>
      <c r="M36" s="397" t="s">
        <v>183</v>
      </c>
      <c r="N36" s="379" t="s">
        <v>158</v>
      </c>
      <c r="O36" s="379" t="str">
        <f>BasisSwap6M12M!F35</f>
        <v>GBP6L12L28Y_LCHQuote#0003</v>
      </c>
      <c r="P36" s="379" t="str">
        <f t="shared" si="1"/>
        <v>GBPSB6L28Y_S12L6L_linearLCH_LCHQuote</v>
      </c>
      <c r="Q36" s="397" t="str">
        <f>_xll.qlForwardSwapQuote(P36,E36,O36,M36,Permanent,Trigger,ObjectOverwrite)</f>
        <v>GBPSB6L28Y_S12L6L_linearLCH_LCHQuote#0003</v>
      </c>
      <c r="R36" s="380" t="str">
        <f>_xll.ohRangeRetrieveError(Q36)</f>
        <v/>
      </c>
      <c r="S36" s="192"/>
      <c r="T36" s="220"/>
      <c r="U36" s="220"/>
      <c r="V36" s="220"/>
      <c r="W36" s="220"/>
      <c r="X36" s="220"/>
      <c r="Y36" s="220"/>
    </row>
    <row r="37" spans="1:25" s="346" customFormat="1" x14ac:dyDescent="0.2">
      <c r="A37" s="350"/>
      <c r="B37" s="373" t="s">
        <v>27</v>
      </c>
      <c r="C37" s="370" t="str">
        <f>GBPLibor!$D$9</f>
        <v>GBP6M_linearLCH#0003</v>
      </c>
      <c r="D37" s="376" t="str">
        <f t="shared" si="0"/>
        <v>GbpLiborSwapIsda29Y_linearLCH</v>
      </c>
      <c r="E37" s="379" t="str">
        <f>_xll.qlLiborSwap($D37,Currency,FixingType,$B37,$C37,Discounting1,Permanent,Trigger,ObjectOverwrite)</f>
        <v>GbpLiborSwapIsda29Y_linearLCH#0003</v>
      </c>
      <c r="F37" s="380" t="str">
        <f>_xll.ohRangeRetrieveError(E37)</f>
        <v/>
      </c>
      <c r="G37" s="400" t="s">
        <v>116</v>
      </c>
      <c r="H37" s="397" t="s">
        <v>27</v>
      </c>
      <c r="I37" s="379" t="s">
        <v>155</v>
      </c>
      <c r="J37" s="379" t="s">
        <v>57</v>
      </c>
      <c r="K37" s="379" t="str">
        <f>Swap6M!F36</f>
        <v>GBPSB6L29Y_LCHQuote#0003</v>
      </c>
      <c r="L37" s="154"/>
      <c r="M37" s="397" t="s">
        <v>183</v>
      </c>
      <c r="N37" s="379" t="s">
        <v>158</v>
      </c>
      <c r="O37" s="379" t="str">
        <f>BasisSwap6M12M!F36</f>
        <v>GBP6L12L29Y_LCHQuote#0003</v>
      </c>
      <c r="P37" s="379" t="str">
        <f t="shared" si="1"/>
        <v>GBPSB6L29Y_S12L6L_linearLCH_LCHQuote</v>
      </c>
      <c r="Q37" s="397" t="str">
        <f>_xll.qlForwardSwapQuote(P37,E37,O37,M37,Permanent,Trigger,ObjectOverwrite)</f>
        <v>GBPSB6L29Y_S12L6L_linearLCH_LCHQuote#0003</v>
      </c>
      <c r="R37" s="380" t="str">
        <f>_xll.ohRangeRetrieveError(Q37)</f>
        <v/>
      </c>
      <c r="S37" s="192"/>
      <c r="T37" s="220"/>
      <c r="U37" s="220"/>
      <c r="V37" s="220"/>
      <c r="W37" s="220"/>
      <c r="X37" s="220"/>
      <c r="Y37" s="220"/>
    </row>
    <row r="38" spans="1:25" s="346" customFormat="1" x14ac:dyDescent="0.2">
      <c r="A38" s="350"/>
      <c r="B38" s="373" t="s">
        <v>26</v>
      </c>
      <c r="C38" s="370" t="str">
        <f>GBPLibor!$D$9</f>
        <v>GBP6M_linearLCH#0003</v>
      </c>
      <c r="D38" s="376" t="str">
        <f t="shared" si="0"/>
        <v>GbpLiborSwapIsda30Y_linearLCH</v>
      </c>
      <c r="E38" s="379" t="str">
        <f>_xll.qlLiborSwap($D38,Currency,FixingType,$B38,$C38,Discounting1,Permanent,Trigger,ObjectOverwrite)</f>
        <v>GbpLiborSwapIsda30Y_linearLCH#0003</v>
      </c>
      <c r="F38" s="380" t="str">
        <f>_xll.ohRangeRetrieveError(E38)</f>
        <v/>
      </c>
      <c r="G38" s="400" t="s">
        <v>116</v>
      </c>
      <c r="H38" s="397" t="s">
        <v>26</v>
      </c>
      <c r="I38" s="379" t="s">
        <v>155</v>
      </c>
      <c r="J38" s="379" t="s">
        <v>57</v>
      </c>
      <c r="K38" s="379" t="str">
        <f>Swap6M!F37</f>
        <v>GBPSB6L30Y_LCHQuote#0003</v>
      </c>
      <c r="L38" s="154"/>
      <c r="M38" s="397" t="s">
        <v>183</v>
      </c>
      <c r="N38" s="379" t="s">
        <v>158</v>
      </c>
      <c r="O38" s="379" t="str">
        <f>BasisSwap6M12M!F37</f>
        <v>GBP6L12L30Y_LCHQuote#0003</v>
      </c>
      <c r="P38" s="379" t="str">
        <f t="shared" si="1"/>
        <v>GBPSB6L30Y_S12L6L_linearLCH_LCHQuote</v>
      </c>
      <c r="Q38" s="397" t="str">
        <f>_xll.qlForwardSwapQuote(P38,E38,O38,M38,Permanent,Trigger,ObjectOverwrite)</f>
        <v>GBPSB6L30Y_S12L6L_linearLCH_LCHQuote#0003</v>
      </c>
      <c r="R38" s="380" t="str">
        <f>_xll.ohRangeRetrieveError(Q38)</f>
        <v/>
      </c>
      <c r="S38" s="192"/>
      <c r="T38" s="220"/>
      <c r="U38" s="220"/>
      <c r="V38" s="220"/>
      <c r="W38" s="220"/>
      <c r="X38" s="220"/>
      <c r="Y38" s="220"/>
    </row>
    <row r="39" spans="1:25" s="346" customFormat="1" x14ac:dyDescent="0.2">
      <c r="A39" s="350"/>
      <c r="B39" s="373" t="s">
        <v>25</v>
      </c>
      <c r="C39" s="370" t="str">
        <f>GBPLibor!$D$9</f>
        <v>GBP6M_linearLCH#0003</v>
      </c>
      <c r="D39" s="376" t="str">
        <f t="shared" si="0"/>
        <v>GbpLiborSwapIsda35Y_linearLCH</v>
      </c>
      <c r="E39" s="379" t="str">
        <f>_xll.qlLiborSwap($D39,Currency,FixingType,$B39,$C39,Discounting1,Permanent,Trigger,ObjectOverwrite)</f>
        <v>GbpLiborSwapIsda35Y_linearLCH#0003</v>
      </c>
      <c r="F39" s="380" t="str">
        <f>_xll.ohRangeRetrieveError(E39)</f>
        <v/>
      </c>
      <c r="G39" s="400" t="s">
        <v>116</v>
      </c>
      <c r="H39" s="397" t="s">
        <v>25</v>
      </c>
      <c r="I39" s="379" t="s">
        <v>155</v>
      </c>
      <c r="J39" s="379" t="s">
        <v>57</v>
      </c>
      <c r="K39" s="379" t="str">
        <f>Swap6M!F38</f>
        <v>GBPSB6L35Y_LCHQuote#0003</v>
      </c>
      <c r="L39" s="154"/>
      <c r="M39" s="397" t="s">
        <v>183</v>
      </c>
      <c r="N39" s="379" t="s">
        <v>158</v>
      </c>
      <c r="O39" s="379" t="str">
        <f>BasisSwap6M12M!F38</f>
        <v>GBP6L12L35Y_LCHQuote#0003</v>
      </c>
      <c r="P39" s="379" t="str">
        <f t="shared" si="1"/>
        <v>GBPSB6L35Y_S12L6L_linearLCH_LCHQuote</v>
      </c>
      <c r="Q39" s="397" t="str">
        <f>_xll.qlForwardSwapQuote(P39,E39,O39,M39,Permanent,Trigger,ObjectOverwrite)</f>
        <v>GBPSB6L35Y_S12L6L_linearLCH_LCHQuote#0003</v>
      </c>
      <c r="R39" s="380" t="str">
        <f>_xll.ohRangeRetrieveError(Q39)</f>
        <v/>
      </c>
      <c r="S39" s="192"/>
      <c r="T39" s="220"/>
      <c r="U39" s="220"/>
      <c r="V39" s="220"/>
      <c r="W39" s="220"/>
      <c r="X39" s="220"/>
      <c r="Y39" s="220"/>
    </row>
    <row r="40" spans="1:25" s="346" customFormat="1" x14ac:dyDescent="0.2">
      <c r="A40" s="350"/>
      <c r="B40" s="373" t="s">
        <v>24</v>
      </c>
      <c r="C40" s="370" t="str">
        <f>GBPLibor!$D$9</f>
        <v>GBP6M_linearLCH#0003</v>
      </c>
      <c r="D40" s="376" t="str">
        <f t="shared" si="0"/>
        <v>GbpLiborSwapIsda40Y_linearLCH</v>
      </c>
      <c r="E40" s="379" t="str">
        <f>_xll.qlLiborSwap($D40,Currency,FixingType,$B40,$C40,Discounting1,Permanent,Trigger,ObjectOverwrite)</f>
        <v>GbpLiborSwapIsda40Y_linearLCH#0003</v>
      </c>
      <c r="F40" s="380" t="str">
        <f>_xll.ohRangeRetrieveError(E40)</f>
        <v/>
      </c>
      <c r="G40" s="400" t="s">
        <v>116</v>
      </c>
      <c r="H40" s="397" t="s">
        <v>24</v>
      </c>
      <c r="I40" s="379" t="s">
        <v>155</v>
      </c>
      <c r="J40" s="379" t="s">
        <v>57</v>
      </c>
      <c r="K40" s="379" t="str">
        <f>Swap6M!F39</f>
        <v>GBPSB6L40Y_LCHQuote#0003</v>
      </c>
      <c r="L40" s="154"/>
      <c r="M40" s="397" t="s">
        <v>183</v>
      </c>
      <c r="N40" s="379" t="s">
        <v>158</v>
      </c>
      <c r="O40" s="379" t="str">
        <f>BasisSwap6M12M!F39</f>
        <v>GBP6L12L40Y_LCHQuote#0003</v>
      </c>
      <c r="P40" s="379" t="str">
        <f t="shared" si="1"/>
        <v>GBPSB6L40Y_S12L6L_linearLCH_LCHQuote</v>
      </c>
      <c r="Q40" s="397" t="str">
        <f>_xll.qlForwardSwapQuote(P40,E40,O40,M40,Permanent,Trigger,ObjectOverwrite)</f>
        <v>GBPSB6L40Y_S12L6L_linearLCH_LCHQuote#0003</v>
      </c>
      <c r="R40" s="380" t="str">
        <f>_xll.ohRangeRetrieveError(Q40)</f>
        <v/>
      </c>
      <c r="S40" s="192"/>
      <c r="T40" s="220"/>
      <c r="U40" s="220"/>
      <c r="V40" s="220"/>
      <c r="W40" s="220"/>
      <c r="X40" s="220"/>
      <c r="Y40" s="220"/>
    </row>
    <row r="41" spans="1:25" s="346" customFormat="1" x14ac:dyDescent="0.2">
      <c r="A41" s="350"/>
      <c r="B41" s="373" t="s">
        <v>23</v>
      </c>
      <c r="C41" s="370" t="str">
        <f>GBPLibor!$D$9</f>
        <v>GBP6M_linearLCH#0003</v>
      </c>
      <c r="D41" s="376" t="str">
        <f t="shared" si="0"/>
        <v>GbpLiborSwapIsda50Y_linearLCH</v>
      </c>
      <c r="E41" s="379" t="str">
        <f>_xll.qlLiborSwap($D41,Currency,FixingType,$B41,$C41,Discounting1,Permanent,Trigger,ObjectOverwrite)</f>
        <v>GbpLiborSwapIsda50Y_linearLCH#0003</v>
      </c>
      <c r="F41" s="380" t="str">
        <f>_xll.ohRangeRetrieveError(E41)</f>
        <v/>
      </c>
      <c r="G41" s="400" t="s">
        <v>116</v>
      </c>
      <c r="H41" s="397" t="s">
        <v>23</v>
      </c>
      <c r="I41" s="379" t="s">
        <v>155</v>
      </c>
      <c r="J41" s="379" t="s">
        <v>57</v>
      </c>
      <c r="K41" s="379" t="str">
        <f>Swap6M!F40</f>
        <v>GBPSB6L50Y_LCHQuote#0003</v>
      </c>
      <c r="L41" s="154"/>
      <c r="M41" s="397" t="s">
        <v>183</v>
      </c>
      <c r="N41" s="379" t="s">
        <v>158</v>
      </c>
      <c r="O41" s="379" t="str">
        <f>BasisSwap6M12M!F40</f>
        <v>GBP6L12L50Y_LCHQuote#0003</v>
      </c>
      <c r="P41" s="379" t="str">
        <f t="shared" si="1"/>
        <v>GBPSB6L50Y_S12L6L_linearLCH_LCHQuote</v>
      </c>
      <c r="Q41" s="397" t="str">
        <f>_xll.qlForwardSwapQuote(P41,E41,O41,M41,Permanent,Trigger,ObjectOverwrite)</f>
        <v>GBPSB6L50Y_S12L6L_linearLCH_LCHQuote#0003</v>
      </c>
      <c r="R41" s="380" t="str">
        <f>_xll.ohRangeRetrieveError(Q41)</f>
        <v/>
      </c>
      <c r="S41" s="192"/>
      <c r="T41" s="220"/>
      <c r="U41" s="220"/>
      <c r="V41" s="220"/>
      <c r="W41" s="220"/>
      <c r="X41" s="220"/>
      <c r="Y41" s="220"/>
    </row>
    <row r="42" spans="1:25" s="346" customFormat="1" x14ac:dyDescent="0.2">
      <c r="A42" s="350"/>
      <c r="B42" s="374" t="s">
        <v>22</v>
      </c>
      <c r="C42" s="377" t="str">
        <f>GBPLibor!$D$9</f>
        <v>GBP6M_linearLCH#0003</v>
      </c>
      <c r="D42" s="369" t="str">
        <f t="shared" si="0"/>
        <v>GbpLiborSwapIsda60Y_linearLCH</v>
      </c>
      <c r="E42" s="368" t="str">
        <f>_xll.qlLiborSwap($D42,Currency,FixingType,$B42,$C42,Discounting1,Permanent,Trigger,ObjectOverwrite)</f>
        <v>GbpLiborSwapIsda60Y_linearLCH#0003</v>
      </c>
      <c r="F42" s="372" t="str">
        <f>_xll.ohRangeRetrieveError(E42)</f>
        <v/>
      </c>
      <c r="G42" s="400" t="s">
        <v>116</v>
      </c>
      <c r="H42" s="398" t="s">
        <v>22</v>
      </c>
      <c r="I42" s="368" t="s">
        <v>155</v>
      </c>
      <c r="J42" s="368" t="s">
        <v>57</v>
      </c>
      <c r="K42" s="368" t="str">
        <f>Swap6M!F41</f>
        <v>GBPSB6L60Y_LCHQuote#0003</v>
      </c>
      <c r="L42" s="154"/>
      <c r="M42" s="398" t="s">
        <v>183</v>
      </c>
      <c r="N42" s="368" t="s">
        <v>158</v>
      </c>
      <c r="O42" s="368" t="str">
        <f>BasisSwap6M12M!F41</f>
        <v>GBP6L12L60Y_LCHQuote#0003</v>
      </c>
      <c r="P42" s="368" t="str">
        <f t="shared" si="1"/>
        <v>GBPSB6L60Y_S12L6L_linearLCH_LCHQuote</v>
      </c>
      <c r="Q42" s="398" t="str">
        <f>_xll.qlForwardSwapQuote(P42,E42,O42,M42,Permanent,Trigger,ObjectOverwrite)</f>
        <v>GBPSB6L60Y_S12L6L_linearLCH_LCHQuote#0003</v>
      </c>
      <c r="R42" s="372" t="str">
        <f>_xll.ohRangeRetrieveError(Q42)</f>
        <v/>
      </c>
      <c r="S42" s="192"/>
      <c r="T42" s="220"/>
      <c r="U42" s="220"/>
      <c r="V42" s="220"/>
      <c r="W42" s="220"/>
      <c r="X42" s="220"/>
      <c r="Y42" s="220"/>
    </row>
    <row r="43" spans="1:25" s="346" customFormat="1" x14ac:dyDescent="0.2">
      <c r="A43" s="353"/>
      <c r="B43" s="354"/>
      <c r="C43" s="354"/>
      <c r="D43" s="354"/>
      <c r="E43" s="354"/>
      <c r="F43" s="354"/>
      <c r="G43" s="354"/>
      <c r="H43" s="273"/>
      <c r="I43" s="273"/>
      <c r="J43" s="406"/>
      <c r="K43" s="406"/>
      <c r="L43" s="406"/>
      <c r="M43" s="406"/>
      <c r="N43" s="406"/>
      <c r="O43" s="406"/>
      <c r="P43" s="406"/>
      <c r="Q43" s="406"/>
      <c r="R43" s="406"/>
      <c r="S43" s="407"/>
    </row>
    <row r="44" spans="1:25" s="346" customFormat="1" x14ac:dyDescent="0.2">
      <c r="H44" s="220"/>
      <c r="I44" s="220"/>
    </row>
    <row r="45" spans="1:25" x14ac:dyDescent="0.2">
      <c r="T45" s="346"/>
      <c r="U45" s="346"/>
      <c r="V45" s="346"/>
      <c r="W45" s="346"/>
      <c r="X45" s="346"/>
      <c r="Y45" s="346"/>
    </row>
    <row r="46" spans="1:25" x14ac:dyDescent="0.2">
      <c r="U46" s="346"/>
      <c r="V46" s="346"/>
      <c r="W46" s="346"/>
      <c r="X46" s="346"/>
      <c r="Y46" s="346"/>
    </row>
  </sheetData>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6"/>
  <sheetViews>
    <sheetView showGridLines="0" topLeftCell="G1" workbookViewId="0">
      <selection activeCell="G1" sqref="G1"/>
    </sheetView>
  </sheetViews>
  <sheetFormatPr defaultRowHeight="11.25" outlineLevelCol="1" x14ac:dyDescent="0.2"/>
  <cols>
    <col min="1" max="1" width="2.7109375" style="382" hidden="1" customWidth="1" outlineLevel="1"/>
    <col min="2" max="2" width="3.85546875" style="382" hidden="1" customWidth="1" outlineLevel="1"/>
    <col min="3" max="3" width="21.42578125" style="382" hidden="1" customWidth="1" outlineLevel="1"/>
    <col min="4" max="4" width="29.7109375" style="382" hidden="1" customWidth="1" outlineLevel="1"/>
    <col min="5" max="5" width="34.85546875" style="382" hidden="1" customWidth="1" outlineLevel="1"/>
    <col min="6" max="6" width="30.7109375" style="382" hidden="1" customWidth="1" outlineLevel="1"/>
    <col min="7" max="7" width="2.7109375" style="382" customWidth="1" collapsed="1"/>
    <col min="8" max="10" width="4.85546875" style="382" customWidth="1"/>
    <col min="11" max="11" width="25.5703125" style="382" bestFit="1" customWidth="1"/>
    <col min="12" max="12" width="2.7109375" style="382" customWidth="1"/>
    <col min="13" max="13" width="9" style="382" bestFit="1" customWidth="1"/>
    <col min="14" max="14" width="5.28515625" style="382" customWidth="1"/>
    <col min="15" max="15" width="26.5703125" style="382" bestFit="1" customWidth="1"/>
    <col min="16" max="16" width="38" style="382" bestFit="1" customWidth="1"/>
    <col min="17" max="17" width="39" style="382" bestFit="1" customWidth="1"/>
    <col min="18" max="18" width="20" style="382" customWidth="1"/>
    <col min="19" max="19" width="9.7109375" style="382" customWidth="1"/>
    <col min="20" max="16384" width="9.140625" style="382"/>
  </cols>
  <sheetData>
    <row r="1" spans="1:25" s="346" customFormat="1" x14ac:dyDescent="0.2">
      <c r="A1" s="347"/>
      <c r="B1" s="348"/>
      <c r="C1" s="348"/>
      <c r="D1" s="349"/>
      <c r="E1" s="348"/>
      <c r="F1" s="348"/>
      <c r="G1" s="348"/>
      <c r="H1" s="405"/>
      <c r="I1" s="405"/>
      <c r="J1" s="69"/>
      <c r="K1" s="69"/>
      <c r="L1" s="69"/>
      <c r="M1" s="69"/>
      <c r="N1" s="69"/>
      <c r="O1" s="69"/>
      <c r="P1" s="69"/>
      <c r="Q1" s="69"/>
      <c r="R1" s="69"/>
      <c r="S1" s="70"/>
      <c r="T1" s="382"/>
      <c r="U1" s="382"/>
      <c r="V1" s="382"/>
      <c r="W1" s="382"/>
      <c r="X1" s="382"/>
      <c r="Y1" s="382"/>
    </row>
    <row r="2" spans="1:25" s="346" customFormat="1" x14ac:dyDescent="0.2">
      <c r="A2" s="350"/>
      <c r="B2" s="351"/>
      <c r="C2" s="351"/>
      <c r="D2" s="365" t="s">
        <v>21</v>
      </c>
      <c r="E2" s="352" t="s">
        <v>159</v>
      </c>
      <c r="F2" s="351"/>
      <c r="G2" s="351"/>
      <c r="H2" s="401"/>
      <c r="I2" s="401"/>
      <c r="J2" s="154"/>
      <c r="K2" s="154"/>
      <c r="L2" s="154"/>
      <c r="M2" s="154"/>
      <c r="N2" s="154"/>
      <c r="O2" s="154"/>
      <c r="P2" s="154"/>
      <c r="Q2" s="154"/>
      <c r="R2" s="154"/>
      <c r="S2" s="192"/>
      <c r="T2" s="382"/>
      <c r="U2" s="382"/>
      <c r="V2" s="382"/>
      <c r="W2" s="382"/>
      <c r="X2" s="382"/>
      <c r="Y2" s="382"/>
    </row>
    <row r="3" spans="1:25" s="346" customFormat="1" x14ac:dyDescent="0.2">
      <c r="A3" s="350"/>
      <c r="B3" s="351"/>
      <c r="C3" s="351"/>
      <c r="D3" s="365" t="s">
        <v>55</v>
      </c>
      <c r="E3" s="352" t="s">
        <v>160</v>
      </c>
      <c r="F3" s="351"/>
      <c r="G3" s="351"/>
      <c r="H3" s="401"/>
      <c r="I3" s="401"/>
      <c r="J3" s="154"/>
      <c r="K3" s="154"/>
      <c r="L3" s="154"/>
      <c r="M3" s="154"/>
      <c r="N3" s="154"/>
      <c r="O3" s="154"/>
      <c r="P3" s="154"/>
      <c r="Q3" s="154"/>
      <c r="R3" s="154"/>
      <c r="S3" s="192"/>
      <c r="T3" s="382"/>
      <c r="U3" s="382"/>
      <c r="V3" s="382"/>
      <c r="W3" s="382"/>
      <c r="X3" s="382"/>
      <c r="Y3" s="382"/>
    </row>
    <row r="4" spans="1:25" s="346" customFormat="1" x14ac:dyDescent="0.2">
      <c r="A4" s="350"/>
      <c r="B4" s="351"/>
      <c r="C4" s="351"/>
      <c r="D4" s="351"/>
      <c r="E4" s="389"/>
      <c r="F4" s="351"/>
      <c r="G4" s="351"/>
      <c r="H4" s="401"/>
      <c r="I4" s="401"/>
      <c r="J4" s="154"/>
      <c r="K4" s="154"/>
      <c r="L4" s="154"/>
      <c r="M4" s="154"/>
      <c r="N4" s="154"/>
      <c r="O4" s="154"/>
      <c r="P4" s="154"/>
      <c r="Q4" s="154"/>
      <c r="R4" s="154"/>
      <c r="S4" s="192"/>
      <c r="T4" s="388"/>
      <c r="U4" s="382"/>
      <c r="V4" s="382"/>
      <c r="W4" s="382"/>
      <c r="X4" s="382"/>
      <c r="Y4" s="382"/>
    </row>
    <row r="5" spans="1:25" s="390" customFormat="1" x14ac:dyDescent="0.2">
      <c r="A5" s="391"/>
      <c r="B5" s="392"/>
      <c r="C5" s="392"/>
      <c r="D5" s="392" t="s">
        <v>117</v>
      </c>
      <c r="E5" s="392" t="s">
        <v>166</v>
      </c>
      <c r="F5" s="392" t="s">
        <v>126</v>
      </c>
      <c r="G5" s="399"/>
      <c r="H5" s="392"/>
      <c r="I5" s="392"/>
      <c r="J5" s="392"/>
      <c r="K5" s="392" t="s">
        <v>131</v>
      </c>
      <c r="L5" s="154"/>
      <c r="M5" s="392" t="s">
        <v>181</v>
      </c>
      <c r="N5" s="392"/>
      <c r="O5" s="392" t="s">
        <v>182</v>
      </c>
      <c r="P5" s="392" t="s">
        <v>117</v>
      </c>
      <c r="Q5" s="392" t="s">
        <v>166</v>
      </c>
      <c r="R5" s="392" t="s">
        <v>126</v>
      </c>
      <c r="S5" s="192"/>
      <c r="T5" s="382"/>
      <c r="U5" s="388"/>
      <c r="V5" s="388"/>
      <c r="W5" s="388"/>
      <c r="X5" s="388"/>
      <c r="Y5" s="388"/>
    </row>
    <row r="6" spans="1:25" s="346" customFormat="1" x14ac:dyDescent="0.2">
      <c r="A6" s="350"/>
      <c r="B6" s="375" t="s">
        <v>5</v>
      </c>
      <c r="C6" s="402" t="str">
        <f>GBPLibor!$E$9</f>
        <v>GBP6M_cubicLCH#0003</v>
      </c>
      <c r="D6" s="378" t="str">
        <f t="shared" ref="D6:D42" si="0">PROPER(Currency)&amp;FamilyName&amp;FixingType&amp;$B6&amp;LCHcubic</f>
        <v>GbpLiborSwapIsda1Y_cubicLCH</v>
      </c>
      <c r="E6" s="381" t="str">
        <f>_xll.qlLiborSwap($D6,Currency,FixingType,$B6,$C6,Discounting2,Permanent,Trigger,ObjectOverwrite)</f>
        <v>GbpLiborSwapIsda1Y_cubicLCH#0003</v>
      </c>
      <c r="F6" s="371" t="str">
        <f>_xll.ohRangeRetrieveError(E6)</f>
        <v/>
      </c>
      <c r="G6" s="400" t="s">
        <v>116</v>
      </c>
      <c r="H6" s="403" t="s">
        <v>5</v>
      </c>
      <c r="I6" s="404" t="s">
        <v>156</v>
      </c>
      <c r="J6" s="404" t="s">
        <v>57</v>
      </c>
      <c r="K6" s="404" t="str">
        <f>Swap6M!F5</f>
        <v>GBPSM6L1Y_LCHQuote#0003</v>
      </c>
      <c r="L6" s="154"/>
      <c r="M6" s="396" t="s">
        <v>183</v>
      </c>
      <c r="N6" s="381" t="s">
        <v>158</v>
      </c>
      <c r="O6" s="381" t="str">
        <f>BasisSwap6M12M!F5</f>
        <v>GBP6L12L1Y_LCHQuote#0003</v>
      </c>
      <c r="P6" s="381" t="str">
        <f t="shared" ref="P6:P42" si="1">Currency&amp;I6&amp;J6&amp;H6&amp;"_S12L6L"&amp;LCHcubic&amp;QuoteSuffix</f>
        <v>GBPSM6L1Y_S12L6L_cubicLCH_LCHQuote</v>
      </c>
      <c r="Q6" s="396" t="str">
        <f>_xll.qlForwardSwapQuote(P6,E6,O6,M6,Permanent,Trigger,ObjectOverwrite)</f>
        <v>GBPSM6L1Y_S12L6L_cubicLCH_LCHQuote#0003</v>
      </c>
      <c r="R6" s="371" t="str">
        <f>_xll.ohRangeRetrieveError(Q6)</f>
        <v/>
      </c>
      <c r="S6" s="192"/>
      <c r="T6" s="382"/>
      <c r="U6" s="382"/>
      <c r="V6" s="382"/>
      <c r="W6" s="382"/>
      <c r="X6" s="382"/>
      <c r="Y6" s="382"/>
    </row>
    <row r="7" spans="1:25" s="346" customFormat="1" x14ac:dyDescent="0.2">
      <c r="A7" s="350"/>
      <c r="B7" s="373" t="s">
        <v>60</v>
      </c>
      <c r="C7" s="370" t="str">
        <f>GBPLibor!$E$9</f>
        <v>GBP6M_cubicLCH#0003</v>
      </c>
      <c r="D7" s="376" t="str">
        <f t="shared" si="0"/>
        <v>GbpLiborSwapIsda15M_cubicLCH</v>
      </c>
      <c r="E7" s="379" t="str">
        <f>_xll.qlLiborSwap($D7,Currency,FixingType,$B7,$C7,Discounting2,Permanent,Trigger,ObjectOverwrite)</f>
        <v>GbpLiborSwapIsda15M_cubicLCH#0003</v>
      </c>
      <c r="F7" s="380" t="str">
        <f>_xll.ohRangeRetrieveError(E7)</f>
        <v/>
      </c>
      <c r="G7" s="400" t="s">
        <v>116</v>
      </c>
      <c r="H7" s="397" t="s">
        <v>60</v>
      </c>
      <c r="I7" s="379" t="s">
        <v>155</v>
      </c>
      <c r="J7" s="379" t="s">
        <v>57</v>
      </c>
      <c r="K7" s="379" t="str">
        <f>Swap6M!F6</f>
        <v>GBPSB6L15M_LCHQuote#0003</v>
      </c>
      <c r="L7" s="154"/>
      <c r="M7" s="397" t="s">
        <v>183</v>
      </c>
      <c r="N7" s="379" t="s">
        <v>158</v>
      </c>
      <c r="O7" s="379" t="str">
        <f>BasisSwap6M12M!F6</f>
        <v>GBP6L12L15M_LCHQuote#0003</v>
      </c>
      <c r="P7" s="379" t="str">
        <f t="shared" si="1"/>
        <v>GBPSB6L15M_S12L6L_cubicLCH_LCHQuote</v>
      </c>
      <c r="Q7" s="397" t="str">
        <f>_xll.qlForwardSwapQuote(P7,E7,O7,M7,Permanent,Trigger,ObjectOverwrite)</f>
        <v>GBPSB6L15M_S12L6L_cubicLCH_LCHQuote#0003</v>
      </c>
      <c r="R7" s="380" t="str">
        <f>_xll.ohRangeRetrieveError(Q7)</f>
        <v/>
      </c>
      <c r="S7" s="192"/>
      <c r="T7" s="382"/>
      <c r="U7" s="382"/>
      <c r="V7" s="382"/>
      <c r="W7" s="382"/>
      <c r="X7" s="382"/>
      <c r="Y7" s="382"/>
    </row>
    <row r="8" spans="1:25" s="346" customFormat="1" x14ac:dyDescent="0.2">
      <c r="A8" s="350"/>
      <c r="B8" s="373" t="s">
        <v>59</v>
      </c>
      <c r="C8" s="370" t="str">
        <f>GBPLibor!$E$9</f>
        <v>GBP6M_cubicLCH#0003</v>
      </c>
      <c r="D8" s="376" t="str">
        <f t="shared" si="0"/>
        <v>GbpLiborSwapIsda18M_cubicLCH</v>
      </c>
      <c r="E8" s="379" t="str">
        <f>_xll.qlLiborSwap($D8,Currency,FixingType,$B8,$C8,Discounting2,Permanent,Trigger,ObjectOverwrite)</f>
        <v>GbpLiborSwapIsda18M_cubicLCH#0003</v>
      </c>
      <c r="F8" s="380" t="str">
        <f>_xll.ohRangeRetrieveError(E8)</f>
        <v/>
      </c>
      <c r="G8" s="400" t="s">
        <v>116</v>
      </c>
      <c r="H8" s="397" t="s">
        <v>59</v>
      </c>
      <c r="I8" s="379" t="s">
        <v>155</v>
      </c>
      <c r="J8" s="379" t="s">
        <v>57</v>
      </c>
      <c r="K8" s="379" t="str">
        <f>Swap6M!F7</f>
        <v>GBPSB6L18M_LCHQuote#0003</v>
      </c>
      <c r="L8" s="154"/>
      <c r="M8" s="397" t="s">
        <v>183</v>
      </c>
      <c r="N8" s="379" t="s">
        <v>158</v>
      </c>
      <c r="O8" s="379" t="str">
        <f>BasisSwap6M12M!F7</f>
        <v>GBP6L12L18M_LCHQuote#0003</v>
      </c>
      <c r="P8" s="379" t="str">
        <f t="shared" si="1"/>
        <v>GBPSB6L18M_S12L6L_cubicLCH_LCHQuote</v>
      </c>
      <c r="Q8" s="397" t="str">
        <f>_xll.qlForwardSwapQuote(P8,E8,O8,M8,Permanent,Trigger,ObjectOverwrite)</f>
        <v>GBPSB6L18M_S12L6L_cubicLCH_LCHQuote#0003</v>
      </c>
      <c r="R8" s="380" t="str">
        <f>_xll.ohRangeRetrieveError(Q8)</f>
        <v/>
      </c>
      <c r="S8" s="192"/>
      <c r="T8" s="382"/>
      <c r="U8" s="382"/>
      <c r="V8" s="382"/>
      <c r="W8" s="382"/>
      <c r="X8" s="382"/>
      <c r="Y8" s="382"/>
    </row>
    <row r="9" spans="1:25" s="346" customFormat="1" x14ac:dyDescent="0.2">
      <c r="A9" s="350"/>
      <c r="B9" s="373" t="s">
        <v>58</v>
      </c>
      <c r="C9" s="370" t="str">
        <f>GBPLibor!$E$9</f>
        <v>GBP6M_cubicLCH#0003</v>
      </c>
      <c r="D9" s="376" t="str">
        <f t="shared" si="0"/>
        <v>GbpLiborSwapIsda21M_cubicLCH</v>
      </c>
      <c r="E9" s="379" t="str">
        <f>_xll.qlLiborSwap($D9,Currency,FixingType,$B9,$C9,Discounting2,Permanent,Trigger,ObjectOverwrite)</f>
        <v>GbpLiborSwapIsda21M_cubicLCH#0003</v>
      </c>
      <c r="F9" s="380" t="str">
        <f>_xll.ohRangeRetrieveError(E9)</f>
        <v/>
      </c>
      <c r="G9" s="400" t="s">
        <v>116</v>
      </c>
      <c r="H9" s="397" t="s">
        <v>58</v>
      </c>
      <c r="I9" s="379" t="s">
        <v>155</v>
      </c>
      <c r="J9" s="379" t="s">
        <v>57</v>
      </c>
      <c r="K9" s="379" t="str">
        <f>Swap6M!F8</f>
        <v>GBPSB6L21M_LCHQuote#0003</v>
      </c>
      <c r="L9" s="154"/>
      <c r="M9" s="397" t="s">
        <v>183</v>
      </c>
      <c r="N9" s="379" t="s">
        <v>158</v>
      </c>
      <c r="O9" s="379" t="str">
        <f>BasisSwap6M12M!F8</f>
        <v>GBP6L12L21M_LCHQuote#0003</v>
      </c>
      <c r="P9" s="379" t="str">
        <f t="shared" si="1"/>
        <v>GBPSB6L21M_S12L6L_cubicLCH_LCHQuote</v>
      </c>
      <c r="Q9" s="397" t="str">
        <f>_xll.qlForwardSwapQuote(P9,E9,O9,M9,Permanent,Trigger,ObjectOverwrite)</f>
        <v>GBPSB6L21M_S12L6L_cubicLCH_LCHQuote#0003</v>
      </c>
      <c r="R9" s="380" t="str">
        <f>_xll.ohRangeRetrieveError(Q9)</f>
        <v/>
      </c>
      <c r="S9" s="192"/>
      <c r="T9" s="382"/>
      <c r="U9" s="382"/>
      <c r="V9" s="382"/>
      <c r="W9" s="382"/>
      <c r="X9" s="382"/>
      <c r="Y9" s="382"/>
    </row>
    <row r="10" spans="1:25" s="346" customFormat="1" x14ac:dyDescent="0.2">
      <c r="A10" s="350"/>
      <c r="B10" s="373" t="s">
        <v>54</v>
      </c>
      <c r="C10" s="370" t="str">
        <f>GBPLibor!$E$9</f>
        <v>GBP6M_cubicLCH#0003</v>
      </c>
      <c r="D10" s="376" t="str">
        <f t="shared" si="0"/>
        <v>GbpLiborSwapIsda2Y_cubicLCH</v>
      </c>
      <c r="E10" s="379" t="str">
        <f>_xll.qlLiborSwap($D10,Currency,FixingType,$B10,$C10,Discounting2,Permanent,Trigger,ObjectOverwrite)</f>
        <v>GbpLiborSwapIsda2Y_cubicLCH#0003</v>
      </c>
      <c r="F10" s="380" t="str">
        <f>_xll.ohRangeRetrieveError(E10)</f>
        <v/>
      </c>
      <c r="G10" s="400" t="s">
        <v>116</v>
      </c>
      <c r="H10" s="397" t="s">
        <v>54</v>
      </c>
      <c r="I10" s="379" t="s">
        <v>155</v>
      </c>
      <c r="J10" s="379" t="s">
        <v>57</v>
      </c>
      <c r="K10" s="379" t="str">
        <f>Swap6M!F9</f>
        <v>GBPSB6L2Y_LCHQuote#0003</v>
      </c>
      <c r="L10" s="154"/>
      <c r="M10" s="397" t="s">
        <v>183</v>
      </c>
      <c r="N10" s="379" t="s">
        <v>158</v>
      </c>
      <c r="O10" s="379" t="str">
        <f>BasisSwap6M12M!F9</f>
        <v>GBP6L12L2Y_LCHQuote#0003</v>
      </c>
      <c r="P10" s="379" t="str">
        <f t="shared" si="1"/>
        <v>GBPSB6L2Y_S12L6L_cubicLCH_LCHQuote</v>
      </c>
      <c r="Q10" s="397" t="str">
        <f>_xll.qlForwardSwapQuote(P10,E10,O10,M10,Permanent,Trigger,ObjectOverwrite)</f>
        <v>GBPSB6L2Y_S12L6L_cubicLCH_LCHQuote#0003</v>
      </c>
      <c r="R10" s="380" t="str">
        <f>_xll.ohRangeRetrieveError(Q10)</f>
        <v/>
      </c>
      <c r="S10" s="192"/>
      <c r="T10" s="382"/>
      <c r="U10" s="382"/>
      <c r="V10" s="382"/>
      <c r="W10" s="382"/>
      <c r="X10" s="382"/>
      <c r="Y10" s="382"/>
    </row>
    <row r="11" spans="1:25" s="346" customFormat="1" x14ac:dyDescent="0.2">
      <c r="A11" s="350"/>
      <c r="B11" s="373" t="s">
        <v>53</v>
      </c>
      <c r="C11" s="370" t="str">
        <f>GBPLibor!$E$9</f>
        <v>GBP6M_cubicLCH#0003</v>
      </c>
      <c r="D11" s="376" t="str">
        <f t="shared" si="0"/>
        <v>GbpLiborSwapIsda3Y_cubicLCH</v>
      </c>
      <c r="E11" s="379" t="str">
        <f>_xll.qlLiborSwap($D11,Currency,FixingType,$B11,$C11,Discounting2,Permanent,Trigger,ObjectOverwrite)</f>
        <v>GbpLiborSwapIsda3Y_cubicLCH#0003</v>
      </c>
      <c r="F11" s="380" t="str">
        <f>_xll.ohRangeRetrieveError(E11)</f>
        <v/>
      </c>
      <c r="G11" s="400" t="s">
        <v>116</v>
      </c>
      <c r="H11" s="397" t="s">
        <v>53</v>
      </c>
      <c r="I11" s="379" t="s">
        <v>155</v>
      </c>
      <c r="J11" s="379" t="s">
        <v>57</v>
      </c>
      <c r="K11" s="379" t="str">
        <f>Swap6M!F10</f>
        <v>GBPSB6L3Y_LCHQuote#0003</v>
      </c>
      <c r="L11" s="154"/>
      <c r="M11" s="397" t="s">
        <v>183</v>
      </c>
      <c r="N11" s="379" t="s">
        <v>158</v>
      </c>
      <c r="O11" s="379" t="str">
        <f>BasisSwap6M12M!F10</f>
        <v>GBP6L12L3Y_LCHQuote#0003</v>
      </c>
      <c r="P11" s="379" t="str">
        <f t="shared" si="1"/>
        <v>GBPSB6L3Y_S12L6L_cubicLCH_LCHQuote</v>
      </c>
      <c r="Q11" s="397" t="str">
        <f>_xll.qlForwardSwapQuote(P11,E11,O11,M11,Permanent,Trigger,ObjectOverwrite)</f>
        <v>GBPSB6L3Y_S12L6L_cubicLCH_LCHQuote#0003</v>
      </c>
      <c r="R11" s="380" t="str">
        <f>_xll.ohRangeRetrieveError(Q11)</f>
        <v/>
      </c>
      <c r="S11" s="192"/>
      <c r="T11" s="382"/>
      <c r="U11" s="382"/>
      <c r="V11" s="382"/>
      <c r="W11" s="382"/>
      <c r="X11" s="382"/>
      <c r="Y11" s="382"/>
    </row>
    <row r="12" spans="1:25" s="346" customFormat="1" x14ac:dyDescent="0.2">
      <c r="A12" s="350"/>
      <c r="B12" s="373" t="s">
        <v>52</v>
      </c>
      <c r="C12" s="370" t="str">
        <f>GBPLibor!$E$9</f>
        <v>GBP6M_cubicLCH#0003</v>
      </c>
      <c r="D12" s="376" t="str">
        <f t="shared" si="0"/>
        <v>GbpLiborSwapIsda4Y_cubicLCH</v>
      </c>
      <c r="E12" s="379" t="str">
        <f>_xll.qlLiborSwap($D12,Currency,FixingType,$B12,$C12,Discounting2,Permanent,Trigger,ObjectOverwrite)</f>
        <v>GbpLiborSwapIsda4Y_cubicLCH#0003</v>
      </c>
      <c r="F12" s="380" t="str">
        <f>_xll.ohRangeRetrieveError(E12)</f>
        <v/>
      </c>
      <c r="G12" s="400" t="s">
        <v>116</v>
      </c>
      <c r="H12" s="397" t="s">
        <v>52</v>
      </c>
      <c r="I12" s="379" t="s">
        <v>155</v>
      </c>
      <c r="J12" s="379" t="s">
        <v>57</v>
      </c>
      <c r="K12" s="379" t="str">
        <f>Swap6M!F11</f>
        <v>GBPSB6L4Y_LCHQuote#0003</v>
      </c>
      <c r="L12" s="154"/>
      <c r="M12" s="397" t="s">
        <v>183</v>
      </c>
      <c r="N12" s="379" t="s">
        <v>158</v>
      </c>
      <c r="O12" s="379" t="str">
        <f>BasisSwap6M12M!F11</f>
        <v>GBP6L12L4Y_LCHQuote#0003</v>
      </c>
      <c r="P12" s="379" t="str">
        <f t="shared" si="1"/>
        <v>GBPSB6L4Y_S12L6L_cubicLCH_LCHQuote</v>
      </c>
      <c r="Q12" s="397" t="str">
        <f>_xll.qlForwardSwapQuote(P12,E12,O12,M12,Permanent,Trigger,ObjectOverwrite)</f>
        <v>GBPSB6L4Y_S12L6L_cubicLCH_LCHQuote#0003</v>
      </c>
      <c r="R12" s="380" t="str">
        <f>_xll.ohRangeRetrieveError(Q12)</f>
        <v/>
      </c>
      <c r="S12" s="192"/>
      <c r="T12" s="382"/>
      <c r="U12" s="382"/>
      <c r="V12" s="382"/>
      <c r="W12" s="382"/>
      <c r="X12" s="382"/>
      <c r="Y12" s="382"/>
    </row>
    <row r="13" spans="1:25" s="346" customFormat="1" x14ac:dyDescent="0.2">
      <c r="A13" s="350"/>
      <c r="B13" s="373" t="s">
        <v>51</v>
      </c>
      <c r="C13" s="370" t="str">
        <f>GBPLibor!$E$9</f>
        <v>GBP6M_cubicLCH#0003</v>
      </c>
      <c r="D13" s="376" t="str">
        <f t="shared" si="0"/>
        <v>GbpLiborSwapIsda5Y_cubicLCH</v>
      </c>
      <c r="E13" s="379" t="str">
        <f>_xll.qlLiborSwap($D13,Currency,FixingType,$B13,$C13,Discounting2,Permanent,Trigger,ObjectOverwrite)</f>
        <v>GbpLiborSwapIsda5Y_cubicLCH#0003</v>
      </c>
      <c r="F13" s="380" t="str">
        <f>_xll.ohRangeRetrieveError(E13)</f>
        <v/>
      </c>
      <c r="G13" s="400" t="s">
        <v>116</v>
      </c>
      <c r="H13" s="397" t="s">
        <v>51</v>
      </c>
      <c r="I13" s="379" t="s">
        <v>155</v>
      </c>
      <c r="J13" s="379" t="s">
        <v>57</v>
      </c>
      <c r="K13" s="379" t="str">
        <f>Swap6M!F12</f>
        <v>GBPSB6L5Y_LCHQuote#0003</v>
      </c>
      <c r="L13" s="154"/>
      <c r="M13" s="397" t="s">
        <v>183</v>
      </c>
      <c r="N13" s="379" t="s">
        <v>158</v>
      </c>
      <c r="O13" s="379" t="str">
        <f>BasisSwap6M12M!F12</f>
        <v>GBP6L12L5Y_LCHQuote#0003</v>
      </c>
      <c r="P13" s="379" t="str">
        <f t="shared" si="1"/>
        <v>GBPSB6L5Y_S12L6L_cubicLCH_LCHQuote</v>
      </c>
      <c r="Q13" s="397" t="str">
        <f>_xll.qlForwardSwapQuote(P13,E13,O13,M13,Permanent,Trigger,ObjectOverwrite)</f>
        <v>GBPSB6L5Y_S12L6L_cubicLCH_LCHQuote#0003</v>
      </c>
      <c r="R13" s="380" t="str">
        <f>_xll.ohRangeRetrieveError(Q13)</f>
        <v/>
      </c>
      <c r="S13" s="192"/>
      <c r="T13" s="382"/>
      <c r="U13" s="382"/>
      <c r="V13" s="382"/>
      <c r="W13" s="382"/>
      <c r="X13" s="382"/>
      <c r="Y13" s="382"/>
    </row>
    <row r="14" spans="1:25" s="346" customFormat="1" x14ac:dyDescent="0.2">
      <c r="A14" s="350"/>
      <c r="B14" s="373" t="s">
        <v>50</v>
      </c>
      <c r="C14" s="370" t="str">
        <f>GBPLibor!$E$9</f>
        <v>GBP6M_cubicLCH#0003</v>
      </c>
      <c r="D14" s="376" t="str">
        <f t="shared" si="0"/>
        <v>GbpLiborSwapIsda6Y_cubicLCH</v>
      </c>
      <c r="E14" s="379" t="str">
        <f>_xll.qlLiborSwap($D14,Currency,FixingType,$B14,$C14,Discounting2,Permanent,Trigger,ObjectOverwrite)</f>
        <v>GbpLiborSwapIsda6Y_cubicLCH#0003</v>
      </c>
      <c r="F14" s="380" t="str">
        <f>_xll.ohRangeRetrieveError(E14)</f>
        <v/>
      </c>
      <c r="G14" s="400" t="s">
        <v>116</v>
      </c>
      <c r="H14" s="397" t="s">
        <v>50</v>
      </c>
      <c r="I14" s="379" t="s">
        <v>155</v>
      </c>
      <c r="J14" s="379" t="s">
        <v>57</v>
      </c>
      <c r="K14" s="379" t="str">
        <f>Swap6M!F13</f>
        <v>GBPSB6L6Y_LCHQuote#0003</v>
      </c>
      <c r="L14" s="154"/>
      <c r="M14" s="397" t="s">
        <v>183</v>
      </c>
      <c r="N14" s="379" t="s">
        <v>158</v>
      </c>
      <c r="O14" s="379" t="str">
        <f>BasisSwap6M12M!F13</f>
        <v>GBP6L12L6Y_LCHQuote#0003</v>
      </c>
      <c r="P14" s="379" t="str">
        <f t="shared" si="1"/>
        <v>GBPSB6L6Y_S12L6L_cubicLCH_LCHQuote</v>
      </c>
      <c r="Q14" s="397" t="str">
        <f>_xll.qlForwardSwapQuote(P14,E14,O14,M14,Permanent,Trigger,ObjectOverwrite)</f>
        <v>GBPSB6L6Y_S12L6L_cubicLCH_LCHQuote#0003</v>
      </c>
      <c r="R14" s="380" t="str">
        <f>_xll.ohRangeRetrieveError(Q14)</f>
        <v/>
      </c>
      <c r="S14" s="192"/>
      <c r="T14" s="382"/>
      <c r="U14" s="382"/>
      <c r="V14" s="382"/>
      <c r="W14" s="382"/>
      <c r="X14" s="382"/>
      <c r="Y14" s="382"/>
    </row>
    <row r="15" spans="1:25" s="346" customFormat="1" x14ac:dyDescent="0.2">
      <c r="A15" s="350"/>
      <c r="B15" s="373" t="s">
        <v>49</v>
      </c>
      <c r="C15" s="370" t="str">
        <f>GBPLibor!$E$9</f>
        <v>GBP6M_cubicLCH#0003</v>
      </c>
      <c r="D15" s="376" t="str">
        <f t="shared" si="0"/>
        <v>GbpLiborSwapIsda7Y_cubicLCH</v>
      </c>
      <c r="E15" s="379" t="str">
        <f>_xll.qlLiborSwap($D15,Currency,FixingType,$B15,$C15,Discounting2,Permanent,Trigger,ObjectOverwrite)</f>
        <v>GbpLiborSwapIsda7Y_cubicLCH#0003</v>
      </c>
      <c r="F15" s="380" t="str">
        <f>_xll.ohRangeRetrieveError(E15)</f>
        <v/>
      </c>
      <c r="G15" s="400" t="s">
        <v>116</v>
      </c>
      <c r="H15" s="397" t="s">
        <v>49</v>
      </c>
      <c r="I15" s="379" t="s">
        <v>155</v>
      </c>
      <c r="J15" s="379" t="s">
        <v>57</v>
      </c>
      <c r="K15" s="379" t="str">
        <f>Swap6M!F14</f>
        <v>GBPSB6L7Y_LCHQuote#0003</v>
      </c>
      <c r="L15" s="154"/>
      <c r="M15" s="397" t="s">
        <v>183</v>
      </c>
      <c r="N15" s="379" t="s">
        <v>158</v>
      </c>
      <c r="O15" s="379" t="str">
        <f>BasisSwap6M12M!F14</f>
        <v>GBP6L12L7Y_LCHQuote#0003</v>
      </c>
      <c r="P15" s="379" t="str">
        <f t="shared" si="1"/>
        <v>GBPSB6L7Y_S12L6L_cubicLCH_LCHQuote</v>
      </c>
      <c r="Q15" s="397" t="str">
        <f>_xll.qlForwardSwapQuote(P15,E15,O15,M15,Permanent,Trigger,ObjectOverwrite)</f>
        <v>GBPSB6L7Y_S12L6L_cubicLCH_LCHQuote#0003</v>
      </c>
      <c r="R15" s="380" t="str">
        <f>_xll.ohRangeRetrieveError(Q15)</f>
        <v/>
      </c>
      <c r="S15" s="192"/>
      <c r="T15" s="382"/>
      <c r="U15" s="382"/>
      <c r="V15" s="382"/>
      <c r="W15" s="382"/>
      <c r="X15" s="382"/>
      <c r="Y15" s="382"/>
    </row>
    <row r="16" spans="1:25" s="346" customFormat="1" x14ac:dyDescent="0.2">
      <c r="A16" s="350"/>
      <c r="B16" s="373" t="s">
        <v>48</v>
      </c>
      <c r="C16" s="370" t="str">
        <f>GBPLibor!$E$9</f>
        <v>GBP6M_cubicLCH#0003</v>
      </c>
      <c r="D16" s="376" t="str">
        <f t="shared" si="0"/>
        <v>GbpLiborSwapIsda8Y_cubicLCH</v>
      </c>
      <c r="E16" s="379" t="str">
        <f>_xll.qlLiborSwap($D16,Currency,FixingType,$B16,$C16,Discounting2,Permanent,Trigger,ObjectOverwrite)</f>
        <v>GbpLiborSwapIsda8Y_cubicLCH#0003</v>
      </c>
      <c r="F16" s="380" t="str">
        <f>_xll.ohRangeRetrieveError(E16)</f>
        <v/>
      </c>
      <c r="G16" s="400" t="s">
        <v>116</v>
      </c>
      <c r="H16" s="397" t="s">
        <v>48</v>
      </c>
      <c r="I16" s="379" t="s">
        <v>155</v>
      </c>
      <c r="J16" s="379" t="s">
        <v>57</v>
      </c>
      <c r="K16" s="379" t="str">
        <f>Swap6M!F15</f>
        <v>GBPSB6L8Y_LCHQuote#0003</v>
      </c>
      <c r="L16" s="154"/>
      <c r="M16" s="397" t="s">
        <v>183</v>
      </c>
      <c r="N16" s="379" t="s">
        <v>158</v>
      </c>
      <c r="O16" s="379" t="str">
        <f>BasisSwap6M12M!F15</f>
        <v>GBP6L12L8Y_LCHQuote#0003</v>
      </c>
      <c r="P16" s="379" t="str">
        <f t="shared" si="1"/>
        <v>GBPSB6L8Y_S12L6L_cubicLCH_LCHQuote</v>
      </c>
      <c r="Q16" s="397" t="str">
        <f>_xll.qlForwardSwapQuote(P16,E16,O16,M16,Permanent,Trigger,ObjectOverwrite)</f>
        <v>GBPSB6L8Y_S12L6L_cubicLCH_LCHQuote#0003</v>
      </c>
      <c r="R16" s="380" t="str">
        <f>_xll.ohRangeRetrieveError(Q16)</f>
        <v/>
      </c>
      <c r="S16" s="192"/>
      <c r="T16" s="382"/>
      <c r="U16" s="382"/>
      <c r="V16" s="382"/>
      <c r="W16" s="382"/>
      <c r="X16" s="382"/>
      <c r="Y16" s="382"/>
    </row>
    <row r="17" spans="1:25" s="346" customFormat="1" x14ac:dyDescent="0.2">
      <c r="A17" s="350"/>
      <c r="B17" s="373" t="s">
        <v>47</v>
      </c>
      <c r="C17" s="370" t="str">
        <f>GBPLibor!$E$9</f>
        <v>GBP6M_cubicLCH#0003</v>
      </c>
      <c r="D17" s="376" t="str">
        <f t="shared" si="0"/>
        <v>GbpLiborSwapIsda9Y_cubicLCH</v>
      </c>
      <c r="E17" s="379" t="str">
        <f>_xll.qlLiborSwap($D17,Currency,FixingType,$B17,$C17,Discounting2,Permanent,Trigger,ObjectOverwrite)</f>
        <v>GbpLiborSwapIsda9Y_cubicLCH#0003</v>
      </c>
      <c r="F17" s="380" t="str">
        <f>_xll.ohRangeRetrieveError(E17)</f>
        <v/>
      </c>
      <c r="G17" s="400" t="s">
        <v>116</v>
      </c>
      <c r="H17" s="397" t="s">
        <v>47</v>
      </c>
      <c r="I17" s="379" t="s">
        <v>155</v>
      </c>
      <c r="J17" s="379" t="s">
        <v>57</v>
      </c>
      <c r="K17" s="379" t="str">
        <f>Swap6M!F16</f>
        <v>GBPSB6L9Y_LCHQuote#0003</v>
      </c>
      <c r="L17" s="154"/>
      <c r="M17" s="397" t="s">
        <v>183</v>
      </c>
      <c r="N17" s="379" t="s">
        <v>158</v>
      </c>
      <c r="O17" s="379" t="str">
        <f>BasisSwap6M12M!F16</f>
        <v>GBP6L12L9Y_LCHQuote#0003</v>
      </c>
      <c r="P17" s="379" t="str">
        <f t="shared" si="1"/>
        <v>GBPSB6L9Y_S12L6L_cubicLCH_LCHQuote</v>
      </c>
      <c r="Q17" s="397" t="str">
        <f>_xll.qlForwardSwapQuote(P17,E17,O17,M17,Permanent,Trigger,ObjectOverwrite)</f>
        <v>GBPSB6L9Y_S12L6L_cubicLCH_LCHQuote#0003</v>
      </c>
      <c r="R17" s="380" t="str">
        <f>_xll.ohRangeRetrieveError(Q17)</f>
        <v/>
      </c>
      <c r="S17" s="192"/>
      <c r="T17" s="382"/>
      <c r="U17" s="382"/>
      <c r="V17" s="382"/>
      <c r="W17" s="382"/>
      <c r="X17" s="382"/>
      <c r="Y17" s="382"/>
    </row>
    <row r="18" spans="1:25" s="346" customFormat="1" x14ac:dyDescent="0.2">
      <c r="A18" s="350"/>
      <c r="B18" s="373" t="s">
        <v>46</v>
      </c>
      <c r="C18" s="370" t="str">
        <f>GBPLibor!$E$9</f>
        <v>GBP6M_cubicLCH#0003</v>
      </c>
      <c r="D18" s="376" t="str">
        <f t="shared" si="0"/>
        <v>GbpLiborSwapIsda10Y_cubicLCH</v>
      </c>
      <c r="E18" s="379" t="str">
        <f>_xll.qlLiborSwap($D18,Currency,FixingType,$B18,$C18,Discounting2,Permanent,Trigger,ObjectOverwrite)</f>
        <v>GbpLiborSwapIsda10Y_cubicLCH#0003</v>
      </c>
      <c r="F18" s="380" t="str">
        <f>_xll.ohRangeRetrieveError(E18)</f>
        <v/>
      </c>
      <c r="G18" s="400" t="s">
        <v>116</v>
      </c>
      <c r="H18" s="397" t="s">
        <v>46</v>
      </c>
      <c r="I18" s="379" t="s">
        <v>155</v>
      </c>
      <c r="J18" s="379" t="s">
        <v>57</v>
      </c>
      <c r="K18" s="379" t="str">
        <f>Swap6M!F17</f>
        <v>GBPSB6L10Y_LCHQuote#0003</v>
      </c>
      <c r="L18" s="154"/>
      <c r="M18" s="397" t="s">
        <v>183</v>
      </c>
      <c r="N18" s="379" t="s">
        <v>158</v>
      </c>
      <c r="O18" s="379" t="str">
        <f>BasisSwap6M12M!F17</f>
        <v>GBP6L12L10Y_LCHQuote#0003</v>
      </c>
      <c r="P18" s="379" t="str">
        <f t="shared" si="1"/>
        <v>GBPSB6L10Y_S12L6L_cubicLCH_LCHQuote</v>
      </c>
      <c r="Q18" s="397" t="str">
        <f>_xll.qlForwardSwapQuote(P18,E18,O18,M18,Permanent,Trigger,ObjectOverwrite)</f>
        <v>GBPSB6L10Y_S12L6L_cubicLCH_LCHQuote#0003</v>
      </c>
      <c r="R18" s="380" t="str">
        <f>_xll.ohRangeRetrieveError(Q18)</f>
        <v/>
      </c>
      <c r="S18" s="192"/>
      <c r="T18" s="382"/>
      <c r="U18" s="382"/>
      <c r="V18" s="382"/>
      <c r="W18" s="382"/>
      <c r="X18" s="382"/>
      <c r="Y18" s="382"/>
    </row>
    <row r="19" spans="1:25" s="346" customFormat="1" x14ac:dyDescent="0.2">
      <c r="A19" s="350"/>
      <c r="B19" s="373" t="s">
        <v>45</v>
      </c>
      <c r="C19" s="370" t="str">
        <f>GBPLibor!$E$9</f>
        <v>GBP6M_cubicLCH#0003</v>
      </c>
      <c r="D19" s="376" t="str">
        <f t="shared" si="0"/>
        <v>GbpLiborSwapIsda11Y_cubicLCH</v>
      </c>
      <c r="E19" s="379" t="str">
        <f>_xll.qlLiborSwap($D19,Currency,FixingType,$B19,$C19,Discounting2,Permanent,Trigger,ObjectOverwrite)</f>
        <v>GbpLiborSwapIsda11Y_cubicLCH#0003</v>
      </c>
      <c r="F19" s="380" t="str">
        <f>_xll.ohRangeRetrieveError(E19)</f>
        <v/>
      </c>
      <c r="G19" s="400" t="s">
        <v>116</v>
      </c>
      <c r="H19" s="397" t="s">
        <v>45</v>
      </c>
      <c r="I19" s="379" t="s">
        <v>155</v>
      </c>
      <c r="J19" s="379" t="s">
        <v>57</v>
      </c>
      <c r="K19" s="379" t="str">
        <f>Swap6M!F18</f>
        <v>GBPSB6L11Y_LCHQuote#0003</v>
      </c>
      <c r="L19" s="154"/>
      <c r="M19" s="397" t="s">
        <v>183</v>
      </c>
      <c r="N19" s="379" t="s">
        <v>158</v>
      </c>
      <c r="O19" s="379" t="str">
        <f>BasisSwap6M12M!F18</f>
        <v>GBP6L12L11Y_LCHQuote#0003</v>
      </c>
      <c r="P19" s="379" t="str">
        <f t="shared" si="1"/>
        <v>GBPSB6L11Y_S12L6L_cubicLCH_LCHQuote</v>
      </c>
      <c r="Q19" s="397" t="str">
        <f>_xll.qlForwardSwapQuote(P19,E19,O19,M19,Permanent,Trigger,ObjectOverwrite)</f>
        <v>GBPSB6L11Y_S12L6L_cubicLCH_LCHQuote#0003</v>
      </c>
      <c r="R19" s="380" t="str">
        <f>_xll.ohRangeRetrieveError(Q19)</f>
        <v/>
      </c>
      <c r="S19" s="192"/>
      <c r="T19" s="382"/>
      <c r="U19" s="382"/>
      <c r="V19" s="382"/>
      <c r="W19" s="382"/>
      <c r="X19" s="382"/>
      <c r="Y19" s="382"/>
    </row>
    <row r="20" spans="1:25" s="346" customFormat="1" x14ac:dyDescent="0.2">
      <c r="A20" s="350"/>
      <c r="B20" s="373" t="s">
        <v>44</v>
      </c>
      <c r="C20" s="370" t="str">
        <f>GBPLibor!$E$9</f>
        <v>GBP6M_cubicLCH#0003</v>
      </c>
      <c r="D20" s="376" t="str">
        <f t="shared" si="0"/>
        <v>GbpLiborSwapIsda12Y_cubicLCH</v>
      </c>
      <c r="E20" s="379" t="str">
        <f>_xll.qlLiborSwap($D20,Currency,FixingType,$B20,$C20,Discounting2,Permanent,Trigger,ObjectOverwrite)</f>
        <v>GbpLiborSwapIsda12Y_cubicLCH#0003</v>
      </c>
      <c r="F20" s="380" t="str">
        <f>_xll.ohRangeRetrieveError(E20)</f>
        <v/>
      </c>
      <c r="G20" s="400" t="s">
        <v>116</v>
      </c>
      <c r="H20" s="397" t="s">
        <v>44</v>
      </c>
      <c r="I20" s="379" t="s">
        <v>155</v>
      </c>
      <c r="J20" s="379" t="s">
        <v>57</v>
      </c>
      <c r="K20" s="379" t="str">
        <f>Swap6M!F19</f>
        <v>GBPSB6L12Y_LCHQuote#0003</v>
      </c>
      <c r="L20" s="154"/>
      <c r="M20" s="397" t="s">
        <v>183</v>
      </c>
      <c r="N20" s="379" t="s">
        <v>158</v>
      </c>
      <c r="O20" s="379" t="str">
        <f>BasisSwap6M12M!F19</f>
        <v>GBP6L12L12Y_LCHQuote#0003</v>
      </c>
      <c r="P20" s="379" t="str">
        <f t="shared" si="1"/>
        <v>GBPSB6L12Y_S12L6L_cubicLCH_LCHQuote</v>
      </c>
      <c r="Q20" s="397" t="str">
        <f>_xll.qlForwardSwapQuote(P20,E20,O20,M20,Permanent,Trigger,ObjectOverwrite)</f>
        <v>GBPSB6L12Y_S12L6L_cubicLCH_LCHQuote#0003</v>
      </c>
      <c r="R20" s="380" t="str">
        <f>_xll.ohRangeRetrieveError(Q20)</f>
        <v/>
      </c>
      <c r="S20" s="192"/>
      <c r="T20" s="382"/>
      <c r="U20" s="382"/>
      <c r="V20" s="382"/>
      <c r="W20" s="382"/>
      <c r="X20" s="382"/>
      <c r="Y20" s="382"/>
    </row>
    <row r="21" spans="1:25" s="346" customFormat="1" x14ac:dyDescent="0.2">
      <c r="A21" s="350"/>
      <c r="B21" s="373" t="s">
        <v>43</v>
      </c>
      <c r="C21" s="370" t="str">
        <f>GBPLibor!$E$9</f>
        <v>GBP6M_cubicLCH#0003</v>
      </c>
      <c r="D21" s="376" t="str">
        <f t="shared" si="0"/>
        <v>GbpLiborSwapIsda13Y_cubicLCH</v>
      </c>
      <c r="E21" s="379" t="str">
        <f>_xll.qlLiborSwap($D21,Currency,FixingType,$B21,$C21,Discounting2,Permanent,Trigger,ObjectOverwrite)</f>
        <v>GbpLiborSwapIsda13Y_cubicLCH#0003</v>
      </c>
      <c r="F21" s="380" t="str">
        <f>_xll.ohRangeRetrieveError(E21)</f>
        <v/>
      </c>
      <c r="G21" s="400" t="s">
        <v>116</v>
      </c>
      <c r="H21" s="397" t="s">
        <v>43</v>
      </c>
      <c r="I21" s="379" t="s">
        <v>155</v>
      </c>
      <c r="J21" s="379" t="s">
        <v>57</v>
      </c>
      <c r="K21" s="379" t="str">
        <f>Swap6M!F20</f>
        <v>GBPSB6L13Y_LCHQuote#0003</v>
      </c>
      <c r="L21" s="154"/>
      <c r="M21" s="397" t="s">
        <v>183</v>
      </c>
      <c r="N21" s="379" t="s">
        <v>158</v>
      </c>
      <c r="O21" s="379" t="str">
        <f>BasisSwap6M12M!F20</f>
        <v>GBP6L12L13Y_LCHQuote#0003</v>
      </c>
      <c r="P21" s="379" t="str">
        <f t="shared" si="1"/>
        <v>GBPSB6L13Y_S12L6L_cubicLCH_LCHQuote</v>
      </c>
      <c r="Q21" s="397" t="str">
        <f>_xll.qlForwardSwapQuote(P21,E21,O21,M21,Permanent,Trigger,ObjectOverwrite)</f>
        <v>GBPSB6L13Y_S12L6L_cubicLCH_LCHQuote#0003</v>
      </c>
      <c r="R21" s="380" t="str">
        <f>_xll.ohRangeRetrieveError(Q21)</f>
        <v/>
      </c>
      <c r="S21" s="192"/>
      <c r="T21" s="382"/>
      <c r="U21" s="382"/>
      <c r="V21" s="382"/>
      <c r="W21" s="382"/>
      <c r="X21" s="382"/>
      <c r="Y21" s="382"/>
    </row>
    <row r="22" spans="1:25" s="346" customFormat="1" x14ac:dyDescent="0.2">
      <c r="A22" s="350"/>
      <c r="B22" s="373" t="s">
        <v>42</v>
      </c>
      <c r="C22" s="370" t="str">
        <f>GBPLibor!$E$9</f>
        <v>GBP6M_cubicLCH#0003</v>
      </c>
      <c r="D22" s="376" t="str">
        <f t="shared" si="0"/>
        <v>GbpLiborSwapIsda14Y_cubicLCH</v>
      </c>
      <c r="E22" s="379" t="str">
        <f>_xll.qlLiborSwap($D22,Currency,FixingType,$B22,$C22,Discounting2,Permanent,Trigger,ObjectOverwrite)</f>
        <v>GbpLiborSwapIsda14Y_cubicLCH#0003</v>
      </c>
      <c r="F22" s="380" t="str">
        <f>_xll.ohRangeRetrieveError(E22)</f>
        <v/>
      </c>
      <c r="G22" s="400" t="s">
        <v>116</v>
      </c>
      <c r="H22" s="397" t="s">
        <v>42</v>
      </c>
      <c r="I22" s="379" t="s">
        <v>155</v>
      </c>
      <c r="J22" s="379" t="s">
        <v>57</v>
      </c>
      <c r="K22" s="379" t="str">
        <f>Swap6M!F21</f>
        <v>GBPSB6L14Y_LCHQuote#0003</v>
      </c>
      <c r="L22" s="154"/>
      <c r="M22" s="397" t="s">
        <v>183</v>
      </c>
      <c r="N22" s="379" t="s">
        <v>158</v>
      </c>
      <c r="O22" s="379" t="str">
        <f>BasisSwap6M12M!F21</f>
        <v>GBP6L12L14Y_LCHQuote#0003</v>
      </c>
      <c r="P22" s="379" t="str">
        <f t="shared" si="1"/>
        <v>GBPSB6L14Y_S12L6L_cubicLCH_LCHQuote</v>
      </c>
      <c r="Q22" s="397" t="str">
        <f>_xll.qlForwardSwapQuote(P22,E22,O22,M22,Permanent,Trigger,ObjectOverwrite)</f>
        <v>GBPSB6L14Y_S12L6L_cubicLCH_LCHQuote#0003</v>
      </c>
      <c r="R22" s="380" t="str">
        <f>_xll.ohRangeRetrieveError(Q22)</f>
        <v/>
      </c>
      <c r="S22" s="192"/>
      <c r="T22" s="382"/>
      <c r="U22" s="382"/>
      <c r="V22" s="382"/>
      <c r="W22" s="382"/>
      <c r="X22" s="382"/>
      <c r="Y22" s="382"/>
    </row>
    <row r="23" spans="1:25" s="346" customFormat="1" x14ac:dyDescent="0.2">
      <c r="A23" s="350"/>
      <c r="B23" s="373" t="s">
        <v>41</v>
      </c>
      <c r="C23" s="370" t="str">
        <f>GBPLibor!$E$9</f>
        <v>GBP6M_cubicLCH#0003</v>
      </c>
      <c r="D23" s="376" t="str">
        <f t="shared" si="0"/>
        <v>GbpLiborSwapIsda15Y_cubicLCH</v>
      </c>
      <c r="E23" s="379" t="str">
        <f>_xll.qlLiborSwap($D23,Currency,FixingType,$B23,$C23,Discounting2,Permanent,Trigger,ObjectOverwrite)</f>
        <v>GbpLiborSwapIsda15Y_cubicLCH#0003</v>
      </c>
      <c r="F23" s="380" t="str">
        <f>_xll.ohRangeRetrieveError(E23)</f>
        <v/>
      </c>
      <c r="G23" s="400" t="s">
        <v>116</v>
      </c>
      <c r="H23" s="397" t="s">
        <v>41</v>
      </c>
      <c r="I23" s="379" t="s">
        <v>155</v>
      </c>
      <c r="J23" s="379" t="s">
        <v>57</v>
      </c>
      <c r="K23" s="379" t="str">
        <f>Swap6M!F22</f>
        <v>GBPSB6L15Y_LCHQuote#0003</v>
      </c>
      <c r="L23" s="154"/>
      <c r="M23" s="397" t="s">
        <v>183</v>
      </c>
      <c r="N23" s="379" t="s">
        <v>158</v>
      </c>
      <c r="O23" s="379" t="str">
        <f>BasisSwap6M12M!F22</f>
        <v>GBP6L12L15Y_LCHQuote#0003</v>
      </c>
      <c r="P23" s="379" t="str">
        <f t="shared" si="1"/>
        <v>GBPSB6L15Y_S12L6L_cubicLCH_LCHQuote</v>
      </c>
      <c r="Q23" s="397" t="str">
        <f>_xll.qlForwardSwapQuote(P23,E23,O23,M23,Permanent,Trigger,ObjectOverwrite)</f>
        <v>GBPSB6L15Y_S12L6L_cubicLCH_LCHQuote#0003</v>
      </c>
      <c r="R23" s="380" t="str">
        <f>_xll.ohRangeRetrieveError(Q23)</f>
        <v/>
      </c>
      <c r="S23" s="192"/>
      <c r="T23" s="382"/>
      <c r="U23" s="382"/>
      <c r="V23" s="382"/>
      <c r="W23" s="382"/>
      <c r="X23" s="382"/>
      <c r="Y23" s="382"/>
    </row>
    <row r="24" spans="1:25" s="346" customFormat="1" x14ac:dyDescent="0.2">
      <c r="A24" s="350"/>
      <c r="B24" s="373" t="s">
        <v>40</v>
      </c>
      <c r="C24" s="370" t="str">
        <f>GBPLibor!$E$9</f>
        <v>GBP6M_cubicLCH#0003</v>
      </c>
      <c r="D24" s="376" t="str">
        <f t="shared" si="0"/>
        <v>GbpLiborSwapIsda16Y_cubicLCH</v>
      </c>
      <c r="E24" s="379" t="str">
        <f>_xll.qlLiborSwap($D24,Currency,FixingType,$B24,$C24,Discounting2,Permanent,Trigger,ObjectOverwrite)</f>
        <v>GbpLiborSwapIsda16Y_cubicLCH#0003</v>
      </c>
      <c r="F24" s="380" t="str">
        <f>_xll.ohRangeRetrieveError(E24)</f>
        <v/>
      </c>
      <c r="G24" s="400" t="s">
        <v>116</v>
      </c>
      <c r="H24" s="397" t="s">
        <v>40</v>
      </c>
      <c r="I24" s="379" t="s">
        <v>155</v>
      </c>
      <c r="J24" s="379" t="s">
        <v>57</v>
      </c>
      <c r="K24" s="379" t="str">
        <f>Swap6M!F23</f>
        <v>GBPSB6L16Y_LCHQuote#0003</v>
      </c>
      <c r="L24" s="154"/>
      <c r="M24" s="397" t="s">
        <v>183</v>
      </c>
      <c r="N24" s="379" t="s">
        <v>158</v>
      </c>
      <c r="O24" s="379" t="str">
        <f>BasisSwap6M12M!F23</f>
        <v>GBP6L12L16Y_LCHQuote#0003</v>
      </c>
      <c r="P24" s="379" t="str">
        <f t="shared" si="1"/>
        <v>GBPSB6L16Y_S12L6L_cubicLCH_LCHQuote</v>
      </c>
      <c r="Q24" s="397" t="str">
        <f>_xll.qlForwardSwapQuote(P24,E24,O24,M24,Permanent,Trigger,ObjectOverwrite)</f>
        <v>GBPSB6L16Y_S12L6L_cubicLCH_LCHQuote#0003</v>
      </c>
      <c r="R24" s="380" t="str">
        <f>_xll.ohRangeRetrieveError(Q24)</f>
        <v/>
      </c>
      <c r="S24" s="192"/>
      <c r="T24" s="382"/>
      <c r="U24" s="382"/>
      <c r="V24" s="382"/>
      <c r="W24" s="382"/>
      <c r="X24" s="382"/>
      <c r="Y24" s="382"/>
    </row>
    <row r="25" spans="1:25" s="346" customFormat="1" x14ac:dyDescent="0.2">
      <c r="A25" s="350"/>
      <c r="B25" s="373" t="s">
        <v>39</v>
      </c>
      <c r="C25" s="370" t="str">
        <f>GBPLibor!$E$9</f>
        <v>GBP6M_cubicLCH#0003</v>
      </c>
      <c r="D25" s="376" t="str">
        <f t="shared" si="0"/>
        <v>GbpLiborSwapIsda17Y_cubicLCH</v>
      </c>
      <c r="E25" s="379" t="str">
        <f>_xll.qlLiborSwap($D25,Currency,FixingType,$B25,$C25,Discounting2,Permanent,Trigger,ObjectOverwrite)</f>
        <v>GbpLiborSwapIsda17Y_cubicLCH#0003</v>
      </c>
      <c r="F25" s="380" t="str">
        <f>_xll.ohRangeRetrieveError(E25)</f>
        <v/>
      </c>
      <c r="G25" s="400" t="s">
        <v>116</v>
      </c>
      <c r="H25" s="397" t="s">
        <v>39</v>
      </c>
      <c r="I25" s="379" t="s">
        <v>155</v>
      </c>
      <c r="J25" s="379" t="s">
        <v>57</v>
      </c>
      <c r="K25" s="379" t="str">
        <f>Swap6M!F24</f>
        <v>GBPSB6L17Y_LCHQuote#0003</v>
      </c>
      <c r="L25" s="154"/>
      <c r="M25" s="397" t="s">
        <v>183</v>
      </c>
      <c r="N25" s="379" t="s">
        <v>158</v>
      </c>
      <c r="O25" s="379" t="str">
        <f>BasisSwap6M12M!F24</f>
        <v>GBP6L12L17Y_LCHQuote#0003</v>
      </c>
      <c r="P25" s="379" t="str">
        <f t="shared" si="1"/>
        <v>GBPSB6L17Y_S12L6L_cubicLCH_LCHQuote</v>
      </c>
      <c r="Q25" s="397" t="str">
        <f>_xll.qlForwardSwapQuote(P25,E25,O25,M25,Permanent,Trigger,ObjectOverwrite)</f>
        <v>GBPSB6L17Y_S12L6L_cubicLCH_LCHQuote#0003</v>
      </c>
      <c r="R25" s="380" t="str">
        <f>_xll.ohRangeRetrieveError(Q25)</f>
        <v/>
      </c>
      <c r="S25" s="192"/>
      <c r="T25" s="382"/>
      <c r="U25" s="382"/>
      <c r="V25" s="382"/>
      <c r="W25" s="382"/>
      <c r="X25" s="382"/>
      <c r="Y25" s="382"/>
    </row>
    <row r="26" spans="1:25" s="346" customFormat="1" x14ac:dyDescent="0.2">
      <c r="A26" s="350"/>
      <c r="B26" s="373" t="s">
        <v>38</v>
      </c>
      <c r="C26" s="370" t="str">
        <f>GBPLibor!$E$9</f>
        <v>GBP6M_cubicLCH#0003</v>
      </c>
      <c r="D26" s="376" t="str">
        <f t="shared" si="0"/>
        <v>GbpLiborSwapIsda18Y_cubicLCH</v>
      </c>
      <c r="E26" s="379" t="str">
        <f>_xll.qlLiborSwap($D26,Currency,FixingType,$B26,$C26,Discounting2,Permanent,Trigger,ObjectOverwrite)</f>
        <v>GbpLiborSwapIsda18Y_cubicLCH#0003</v>
      </c>
      <c r="F26" s="380" t="str">
        <f>_xll.ohRangeRetrieveError(E26)</f>
        <v/>
      </c>
      <c r="G26" s="400" t="s">
        <v>116</v>
      </c>
      <c r="H26" s="397" t="s">
        <v>38</v>
      </c>
      <c r="I26" s="379" t="s">
        <v>155</v>
      </c>
      <c r="J26" s="379" t="s">
        <v>57</v>
      </c>
      <c r="K26" s="379" t="str">
        <f>Swap6M!F25</f>
        <v>GBPSB6L18Y_LCHQuote#0003</v>
      </c>
      <c r="L26" s="154"/>
      <c r="M26" s="397" t="s">
        <v>183</v>
      </c>
      <c r="N26" s="379" t="s">
        <v>158</v>
      </c>
      <c r="O26" s="379" t="str">
        <f>BasisSwap6M12M!F25</f>
        <v>GBP6L12L18Y_LCHQuote#0003</v>
      </c>
      <c r="P26" s="379" t="str">
        <f t="shared" si="1"/>
        <v>GBPSB6L18Y_S12L6L_cubicLCH_LCHQuote</v>
      </c>
      <c r="Q26" s="397" t="str">
        <f>_xll.qlForwardSwapQuote(P26,E26,O26,M26,Permanent,Trigger,ObjectOverwrite)</f>
        <v>GBPSB6L18Y_S12L6L_cubicLCH_LCHQuote#0003</v>
      </c>
      <c r="R26" s="380" t="str">
        <f>_xll.ohRangeRetrieveError(Q26)</f>
        <v/>
      </c>
      <c r="S26" s="192"/>
      <c r="T26" s="382"/>
      <c r="U26" s="382"/>
      <c r="V26" s="382"/>
      <c r="W26" s="382"/>
      <c r="X26" s="382"/>
      <c r="Y26" s="382"/>
    </row>
    <row r="27" spans="1:25" s="346" customFormat="1" x14ac:dyDescent="0.2">
      <c r="A27" s="350"/>
      <c r="B27" s="373" t="s">
        <v>37</v>
      </c>
      <c r="C27" s="370" t="str">
        <f>GBPLibor!$E$9</f>
        <v>GBP6M_cubicLCH#0003</v>
      </c>
      <c r="D27" s="376" t="str">
        <f t="shared" si="0"/>
        <v>GbpLiborSwapIsda19Y_cubicLCH</v>
      </c>
      <c r="E27" s="379" t="str">
        <f>_xll.qlLiborSwap($D27,Currency,FixingType,$B27,$C27,Discounting2,Permanent,Trigger,ObjectOverwrite)</f>
        <v>GbpLiborSwapIsda19Y_cubicLCH#0003</v>
      </c>
      <c r="F27" s="380" t="str">
        <f>_xll.ohRangeRetrieveError(E27)</f>
        <v/>
      </c>
      <c r="G27" s="400" t="s">
        <v>116</v>
      </c>
      <c r="H27" s="397" t="s">
        <v>37</v>
      </c>
      <c r="I27" s="379" t="s">
        <v>155</v>
      </c>
      <c r="J27" s="379" t="s">
        <v>57</v>
      </c>
      <c r="K27" s="379" t="str">
        <f>Swap6M!F26</f>
        <v>GBPSB6L19Y_LCHQuote#0003</v>
      </c>
      <c r="L27" s="154"/>
      <c r="M27" s="397" t="s">
        <v>183</v>
      </c>
      <c r="N27" s="379" t="s">
        <v>158</v>
      </c>
      <c r="O27" s="379" t="str">
        <f>BasisSwap6M12M!F26</f>
        <v>GBP6L12L19Y_LCHQuote#0003</v>
      </c>
      <c r="P27" s="379" t="str">
        <f t="shared" si="1"/>
        <v>GBPSB6L19Y_S12L6L_cubicLCH_LCHQuote</v>
      </c>
      <c r="Q27" s="397" t="str">
        <f>_xll.qlForwardSwapQuote(P27,E27,O27,M27,Permanent,Trigger,ObjectOverwrite)</f>
        <v>GBPSB6L19Y_S12L6L_cubicLCH_LCHQuote#0003</v>
      </c>
      <c r="R27" s="380" t="str">
        <f>_xll.ohRangeRetrieveError(Q27)</f>
        <v/>
      </c>
      <c r="S27" s="192"/>
      <c r="T27" s="382"/>
      <c r="U27" s="382"/>
      <c r="V27" s="382"/>
      <c r="W27" s="382"/>
      <c r="X27" s="382"/>
      <c r="Y27" s="382"/>
    </row>
    <row r="28" spans="1:25" s="346" customFormat="1" x14ac:dyDescent="0.2">
      <c r="A28" s="350"/>
      <c r="B28" s="373" t="s">
        <v>36</v>
      </c>
      <c r="C28" s="370" t="str">
        <f>GBPLibor!$E$9</f>
        <v>GBP6M_cubicLCH#0003</v>
      </c>
      <c r="D28" s="376" t="str">
        <f t="shared" si="0"/>
        <v>GbpLiborSwapIsda20Y_cubicLCH</v>
      </c>
      <c r="E28" s="379" t="str">
        <f>_xll.qlLiborSwap($D28,Currency,FixingType,$B28,$C28,Discounting2,Permanent,Trigger,ObjectOverwrite)</f>
        <v>GbpLiborSwapIsda20Y_cubicLCH#0003</v>
      </c>
      <c r="F28" s="380" t="str">
        <f>_xll.ohRangeRetrieveError(E28)</f>
        <v/>
      </c>
      <c r="G28" s="400" t="s">
        <v>116</v>
      </c>
      <c r="H28" s="397" t="s">
        <v>36</v>
      </c>
      <c r="I28" s="379" t="s">
        <v>155</v>
      </c>
      <c r="J28" s="379" t="s">
        <v>57</v>
      </c>
      <c r="K28" s="379" t="str">
        <f>Swap6M!F27</f>
        <v>GBPSB6L20Y_LCHQuote#0003</v>
      </c>
      <c r="L28" s="154"/>
      <c r="M28" s="397" t="s">
        <v>183</v>
      </c>
      <c r="N28" s="379" t="s">
        <v>158</v>
      </c>
      <c r="O28" s="379" t="str">
        <f>BasisSwap6M12M!F27</f>
        <v>GBP6L12L20Y_LCHQuote#0003</v>
      </c>
      <c r="P28" s="379" t="str">
        <f t="shared" si="1"/>
        <v>GBPSB6L20Y_S12L6L_cubicLCH_LCHQuote</v>
      </c>
      <c r="Q28" s="397" t="str">
        <f>_xll.qlForwardSwapQuote(P28,E28,O28,M28,Permanent,Trigger,ObjectOverwrite)</f>
        <v>GBPSB6L20Y_S12L6L_cubicLCH_LCHQuote#0003</v>
      </c>
      <c r="R28" s="380" t="str">
        <f>_xll.ohRangeRetrieveError(Q28)</f>
        <v/>
      </c>
      <c r="S28" s="192"/>
      <c r="T28" s="382"/>
      <c r="U28" s="382"/>
      <c r="V28" s="382"/>
      <c r="W28" s="382"/>
      <c r="X28" s="382"/>
      <c r="Y28" s="382"/>
    </row>
    <row r="29" spans="1:25" s="346" customFormat="1" x14ac:dyDescent="0.2">
      <c r="A29" s="350"/>
      <c r="B29" s="373" t="s">
        <v>35</v>
      </c>
      <c r="C29" s="370" t="str">
        <f>GBPLibor!$E$9</f>
        <v>GBP6M_cubicLCH#0003</v>
      </c>
      <c r="D29" s="376" t="str">
        <f t="shared" si="0"/>
        <v>GbpLiborSwapIsda21Y_cubicLCH</v>
      </c>
      <c r="E29" s="379" t="str">
        <f>_xll.qlLiborSwap($D29,Currency,FixingType,$B29,$C29,Discounting2,Permanent,Trigger,ObjectOverwrite)</f>
        <v>GbpLiborSwapIsda21Y_cubicLCH#0003</v>
      </c>
      <c r="F29" s="380" t="str">
        <f>_xll.ohRangeRetrieveError(E29)</f>
        <v/>
      </c>
      <c r="G29" s="400" t="s">
        <v>116</v>
      </c>
      <c r="H29" s="397" t="s">
        <v>35</v>
      </c>
      <c r="I29" s="379" t="s">
        <v>155</v>
      </c>
      <c r="J29" s="379" t="s">
        <v>57</v>
      </c>
      <c r="K29" s="379" t="str">
        <f>Swap6M!F28</f>
        <v>GBPSB6L21Y_LCHQuote#0003</v>
      </c>
      <c r="L29" s="154"/>
      <c r="M29" s="397" t="s">
        <v>183</v>
      </c>
      <c r="N29" s="379" t="s">
        <v>158</v>
      </c>
      <c r="O29" s="379" t="str">
        <f>BasisSwap6M12M!F28</f>
        <v>GBP6L12L21Y_LCHQuote#0003</v>
      </c>
      <c r="P29" s="379" t="str">
        <f t="shared" si="1"/>
        <v>GBPSB6L21Y_S12L6L_cubicLCH_LCHQuote</v>
      </c>
      <c r="Q29" s="397" t="str">
        <f>_xll.qlForwardSwapQuote(P29,E29,O29,M29,Permanent,Trigger,ObjectOverwrite)</f>
        <v>GBPSB6L21Y_S12L6L_cubicLCH_LCHQuote#0003</v>
      </c>
      <c r="R29" s="380" t="str">
        <f>_xll.ohRangeRetrieveError(Q29)</f>
        <v/>
      </c>
      <c r="S29" s="192"/>
      <c r="T29" s="382"/>
      <c r="U29" s="382"/>
      <c r="V29" s="382"/>
      <c r="W29" s="382"/>
      <c r="X29" s="382"/>
      <c r="Y29" s="382"/>
    </row>
    <row r="30" spans="1:25" s="346" customFormat="1" x14ac:dyDescent="0.2">
      <c r="A30" s="350"/>
      <c r="B30" s="373" t="s">
        <v>34</v>
      </c>
      <c r="C30" s="370" t="str">
        <f>GBPLibor!$E$9</f>
        <v>GBP6M_cubicLCH#0003</v>
      </c>
      <c r="D30" s="376" t="str">
        <f t="shared" si="0"/>
        <v>GbpLiborSwapIsda22Y_cubicLCH</v>
      </c>
      <c r="E30" s="379" t="str">
        <f>_xll.qlLiborSwap($D30,Currency,FixingType,$B30,$C30,Discounting2,Permanent,Trigger,ObjectOverwrite)</f>
        <v>GbpLiborSwapIsda22Y_cubicLCH#0003</v>
      </c>
      <c r="F30" s="380" t="str">
        <f>_xll.ohRangeRetrieveError(E30)</f>
        <v/>
      </c>
      <c r="G30" s="400" t="s">
        <v>116</v>
      </c>
      <c r="H30" s="397" t="s">
        <v>34</v>
      </c>
      <c r="I30" s="379" t="s">
        <v>155</v>
      </c>
      <c r="J30" s="379" t="s">
        <v>57</v>
      </c>
      <c r="K30" s="379" t="str">
        <f>Swap6M!F29</f>
        <v>GBPSB6L22Y_LCHQuote#0003</v>
      </c>
      <c r="L30" s="154"/>
      <c r="M30" s="397" t="s">
        <v>183</v>
      </c>
      <c r="N30" s="379" t="s">
        <v>158</v>
      </c>
      <c r="O30" s="379" t="str">
        <f>BasisSwap6M12M!F29</f>
        <v>GBP6L12L22Y_LCHQuote#0003</v>
      </c>
      <c r="P30" s="379" t="str">
        <f t="shared" si="1"/>
        <v>GBPSB6L22Y_S12L6L_cubicLCH_LCHQuote</v>
      </c>
      <c r="Q30" s="397" t="str">
        <f>_xll.qlForwardSwapQuote(P30,E30,O30,M30,Permanent,Trigger,ObjectOverwrite)</f>
        <v>GBPSB6L22Y_S12L6L_cubicLCH_LCHQuote#0003</v>
      </c>
      <c r="R30" s="380" t="str">
        <f>_xll.ohRangeRetrieveError(Q30)</f>
        <v/>
      </c>
      <c r="S30" s="192"/>
      <c r="T30" s="382"/>
      <c r="U30" s="382"/>
      <c r="V30" s="382"/>
      <c r="W30" s="382"/>
      <c r="X30" s="382"/>
      <c r="Y30" s="382"/>
    </row>
    <row r="31" spans="1:25" s="346" customFormat="1" x14ac:dyDescent="0.2">
      <c r="A31" s="350"/>
      <c r="B31" s="373" t="s">
        <v>33</v>
      </c>
      <c r="C31" s="370" t="str">
        <f>GBPLibor!$E$9</f>
        <v>GBP6M_cubicLCH#0003</v>
      </c>
      <c r="D31" s="376" t="str">
        <f t="shared" si="0"/>
        <v>GbpLiborSwapIsda23Y_cubicLCH</v>
      </c>
      <c r="E31" s="379" t="str">
        <f>_xll.qlLiborSwap($D31,Currency,FixingType,$B31,$C31,Discounting2,Permanent,Trigger,ObjectOverwrite)</f>
        <v>GbpLiborSwapIsda23Y_cubicLCH#0003</v>
      </c>
      <c r="F31" s="380" t="str">
        <f>_xll.ohRangeRetrieveError(E31)</f>
        <v/>
      </c>
      <c r="G31" s="400" t="s">
        <v>116</v>
      </c>
      <c r="H31" s="397" t="s">
        <v>33</v>
      </c>
      <c r="I31" s="379" t="s">
        <v>155</v>
      </c>
      <c r="J31" s="379" t="s">
        <v>57</v>
      </c>
      <c r="K31" s="379" t="str">
        <f>Swap6M!F30</f>
        <v>GBPSB6L23Y_LCHQuote#0003</v>
      </c>
      <c r="L31" s="154"/>
      <c r="M31" s="397" t="s">
        <v>183</v>
      </c>
      <c r="N31" s="379" t="s">
        <v>158</v>
      </c>
      <c r="O31" s="379" t="str">
        <f>BasisSwap6M12M!F30</f>
        <v>GBP6L12L23Y_LCHQuote#0003</v>
      </c>
      <c r="P31" s="379" t="str">
        <f t="shared" si="1"/>
        <v>GBPSB6L23Y_S12L6L_cubicLCH_LCHQuote</v>
      </c>
      <c r="Q31" s="397" t="str">
        <f>_xll.qlForwardSwapQuote(P31,E31,O31,M31,Permanent,Trigger,ObjectOverwrite)</f>
        <v>GBPSB6L23Y_S12L6L_cubicLCH_LCHQuote#0003</v>
      </c>
      <c r="R31" s="380" t="str">
        <f>_xll.ohRangeRetrieveError(Q31)</f>
        <v/>
      </c>
      <c r="S31" s="192"/>
      <c r="T31" s="382"/>
      <c r="U31" s="382"/>
      <c r="V31" s="382"/>
      <c r="W31" s="382"/>
      <c r="X31" s="382"/>
      <c r="Y31" s="382"/>
    </row>
    <row r="32" spans="1:25" s="346" customFormat="1" x14ac:dyDescent="0.2">
      <c r="A32" s="350"/>
      <c r="B32" s="373" t="s">
        <v>32</v>
      </c>
      <c r="C32" s="370" t="str">
        <f>GBPLibor!$E$9</f>
        <v>GBP6M_cubicLCH#0003</v>
      </c>
      <c r="D32" s="376" t="str">
        <f t="shared" si="0"/>
        <v>GbpLiborSwapIsda24Y_cubicLCH</v>
      </c>
      <c r="E32" s="379" t="str">
        <f>_xll.qlLiborSwap($D32,Currency,FixingType,$B32,$C32,Discounting2,Permanent,Trigger,ObjectOverwrite)</f>
        <v>GbpLiborSwapIsda24Y_cubicLCH#0003</v>
      </c>
      <c r="F32" s="380" t="str">
        <f>_xll.ohRangeRetrieveError(E32)</f>
        <v/>
      </c>
      <c r="G32" s="400" t="s">
        <v>116</v>
      </c>
      <c r="H32" s="397" t="s">
        <v>32</v>
      </c>
      <c r="I32" s="379" t="s">
        <v>155</v>
      </c>
      <c r="J32" s="379" t="s">
        <v>57</v>
      </c>
      <c r="K32" s="379" t="str">
        <f>Swap6M!F31</f>
        <v>GBPSB6L24Y_LCHQuote#0003</v>
      </c>
      <c r="L32" s="154"/>
      <c r="M32" s="397" t="s">
        <v>183</v>
      </c>
      <c r="N32" s="379" t="s">
        <v>158</v>
      </c>
      <c r="O32" s="379" t="str">
        <f>BasisSwap6M12M!F31</f>
        <v>GBP6L12L24Y_LCHQuote#0003</v>
      </c>
      <c r="P32" s="379" t="str">
        <f t="shared" si="1"/>
        <v>GBPSB6L24Y_S12L6L_cubicLCH_LCHQuote</v>
      </c>
      <c r="Q32" s="397" t="str">
        <f>_xll.qlForwardSwapQuote(P32,E32,O32,M32,Permanent,Trigger,ObjectOverwrite)</f>
        <v>GBPSB6L24Y_S12L6L_cubicLCH_LCHQuote#0003</v>
      </c>
      <c r="R32" s="380" t="str">
        <f>_xll.ohRangeRetrieveError(Q32)</f>
        <v/>
      </c>
      <c r="S32" s="192"/>
      <c r="T32" s="382"/>
      <c r="U32" s="382"/>
      <c r="V32" s="382"/>
      <c r="W32" s="382"/>
      <c r="X32" s="382"/>
      <c r="Y32" s="382"/>
    </row>
    <row r="33" spans="1:25" s="346" customFormat="1" x14ac:dyDescent="0.2">
      <c r="A33" s="350"/>
      <c r="B33" s="373" t="s">
        <v>31</v>
      </c>
      <c r="C33" s="370" t="str">
        <f>GBPLibor!$E$9</f>
        <v>GBP6M_cubicLCH#0003</v>
      </c>
      <c r="D33" s="376" t="str">
        <f t="shared" si="0"/>
        <v>GbpLiborSwapIsda25Y_cubicLCH</v>
      </c>
      <c r="E33" s="379" t="str">
        <f>_xll.qlLiborSwap($D33,Currency,FixingType,$B33,$C33,Discounting2,Permanent,Trigger,ObjectOverwrite)</f>
        <v>GbpLiborSwapIsda25Y_cubicLCH#0003</v>
      </c>
      <c r="F33" s="380" t="str">
        <f>_xll.ohRangeRetrieveError(E33)</f>
        <v/>
      </c>
      <c r="G33" s="400" t="s">
        <v>116</v>
      </c>
      <c r="H33" s="397" t="s">
        <v>31</v>
      </c>
      <c r="I33" s="379" t="s">
        <v>155</v>
      </c>
      <c r="J33" s="379" t="s">
        <v>57</v>
      </c>
      <c r="K33" s="379" t="str">
        <f>Swap6M!F32</f>
        <v>GBPSB6L25Y_LCHQuote#0003</v>
      </c>
      <c r="L33" s="154"/>
      <c r="M33" s="397" t="s">
        <v>183</v>
      </c>
      <c r="N33" s="379" t="s">
        <v>158</v>
      </c>
      <c r="O33" s="379" t="str">
        <f>BasisSwap6M12M!F32</f>
        <v>GBP6L12L25Y_LCHQuote#0003</v>
      </c>
      <c r="P33" s="379" t="str">
        <f t="shared" si="1"/>
        <v>GBPSB6L25Y_S12L6L_cubicLCH_LCHQuote</v>
      </c>
      <c r="Q33" s="397" t="str">
        <f>_xll.qlForwardSwapQuote(P33,E33,O33,M33,Permanent,Trigger,ObjectOverwrite)</f>
        <v>GBPSB6L25Y_S12L6L_cubicLCH_LCHQuote#0003</v>
      </c>
      <c r="R33" s="380" t="str">
        <f>_xll.ohRangeRetrieveError(Q33)</f>
        <v/>
      </c>
      <c r="S33" s="192"/>
      <c r="T33" s="382"/>
      <c r="U33" s="382"/>
      <c r="V33" s="382"/>
      <c r="W33" s="382"/>
      <c r="X33" s="382"/>
      <c r="Y33" s="382"/>
    </row>
    <row r="34" spans="1:25" s="346" customFormat="1" x14ac:dyDescent="0.2">
      <c r="A34" s="350"/>
      <c r="B34" s="373" t="s">
        <v>30</v>
      </c>
      <c r="C34" s="370" t="str">
        <f>GBPLibor!$E$9</f>
        <v>GBP6M_cubicLCH#0003</v>
      </c>
      <c r="D34" s="376" t="str">
        <f t="shared" si="0"/>
        <v>GbpLiborSwapIsda26Y_cubicLCH</v>
      </c>
      <c r="E34" s="379" t="str">
        <f>_xll.qlLiborSwap($D34,Currency,FixingType,$B34,$C34,Discounting2,Permanent,Trigger,ObjectOverwrite)</f>
        <v>GbpLiborSwapIsda26Y_cubicLCH#0003</v>
      </c>
      <c r="F34" s="380" t="str">
        <f>_xll.ohRangeRetrieveError(E34)</f>
        <v/>
      </c>
      <c r="G34" s="400" t="s">
        <v>116</v>
      </c>
      <c r="H34" s="397" t="s">
        <v>30</v>
      </c>
      <c r="I34" s="379" t="s">
        <v>155</v>
      </c>
      <c r="J34" s="379" t="s">
        <v>57</v>
      </c>
      <c r="K34" s="379" t="str">
        <f>Swap6M!F33</f>
        <v>GBPSB6L26Y_LCHQuote#0003</v>
      </c>
      <c r="L34" s="154"/>
      <c r="M34" s="397" t="s">
        <v>183</v>
      </c>
      <c r="N34" s="379" t="s">
        <v>158</v>
      </c>
      <c r="O34" s="379" t="str">
        <f>BasisSwap6M12M!F33</f>
        <v>GBP6L12L26Y_LCHQuote#0003</v>
      </c>
      <c r="P34" s="379" t="str">
        <f t="shared" si="1"/>
        <v>GBPSB6L26Y_S12L6L_cubicLCH_LCHQuote</v>
      </c>
      <c r="Q34" s="397" t="str">
        <f>_xll.qlForwardSwapQuote(P34,E34,O34,M34,Permanent,Trigger,ObjectOverwrite)</f>
        <v>GBPSB6L26Y_S12L6L_cubicLCH_LCHQuote#0003</v>
      </c>
      <c r="R34" s="380" t="str">
        <f>_xll.ohRangeRetrieveError(Q34)</f>
        <v/>
      </c>
      <c r="S34" s="192"/>
      <c r="T34" s="382"/>
      <c r="U34" s="382"/>
      <c r="V34" s="382"/>
      <c r="W34" s="382"/>
      <c r="X34" s="382"/>
      <c r="Y34" s="382"/>
    </row>
    <row r="35" spans="1:25" s="346" customFormat="1" x14ac:dyDescent="0.2">
      <c r="A35" s="350"/>
      <c r="B35" s="373" t="s">
        <v>29</v>
      </c>
      <c r="C35" s="370" t="str">
        <f>GBPLibor!$E$9</f>
        <v>GBP6M_cubicLCH#0003</v>
      </c>
      <c r="D35" s="376" t="str">
        <f t="shared" si="0"/>
        <v>GbpLiborSwapIsda27Y_cubicLCH</v>
      </c>
      <c r="E35" s="379" t="str">
        <f>_xll.qlLiborSwap($D35,Currency,FixingType,$B35,$C35,Discounting2,Permanent,Trigger,ObjectOverwrite)</f>
        <v>GbpLiborSwapIsda27Y_cubicLCH#0003</v>
      </c>
      <c r="F35" s="380" t="str">
        <f>_xll.ohRangeRetrieveError(E35)</f>
        <v/>
      </c>
      <c r="G35" s="400" t="s">
        <v>116</v>
      </c>
      <c r="H35" s="397" t="s">
        <v>29</v>
      </c>
      <c r="I35" s="379" t="s">
        <v>155</v>
      </c>
      <c r="J35" s="379" t="s">
        <v>57</v>
      </c>
      <c r="K35" s="379" t="str">
        <f>Swap6M!F34</f>
        <v>GBPSB6L27Y_LCHQuote#0003</v>
      </c>
      <c r="L35" s="154"/>
      <c r="M35" s="397" t="s">
        <v>183</v>
      </c>
      <c r="N35" s="379" t="s">
        <v>158</v>
      </c>
      <c r="O35" s="379" t="str">
        <f>BasisSwap6M12M!F34</f>
        <v>GBP6L12L27Y_LCHQuote#0003</v>
      </c>
      <c r="P35" s="379" t="str">
        <f t="shared" si="1"/>
        <v>GBPSB6L27Y_S12L6L_cubicLCH_LCHQuote</v>
      </c>
      <c r="Q35" s="397" t="str">
        <f>_xll.qlForwardSwapQuote(P35,E35,O35,M35,Permanent,Trigger,ObjectOverwrite)</f>
        <v>GBPSB6L27Y_S12L6L_cubicLCH_LCHQuote#0003</v>
      </c>
      <c r="R35" s="380" t="str">
        <f>_xll.ohRangeRetrieveError(Q35)</f>
        <v/>
      </c>
      <c r="S35" s="192"/>
      <c r="T35" s="382"/>
      <c r="U35" s="382"/>
      <c r="V35" s="382"/>
      <c r="W35" s="382"/>
      <c r="X35" s="382"/>
      <c r="Y35" s="382"/>
    </row>
    <row r="36" spans="1:25" s="346" customFormat="1" x14ac:dyDescent="0.2">
      <c r="A36" s="350"/>
      <c r="B36" s="373" t="s">
        <v>28</v>
      </c>
      <c r="C36" s="370" t="str">
        <f>GBPLibor!$E$9</f>
        <v>GBP6M_cubicLCH#0003</v>
      </c>
      <c r="D36" s="376" t="str">
        <f t="shared" si="0"/>
        <v>GbpLiborSwapIsda28Y_cubicLCH</v>
      </c>
      <c r="E36" s="379" t="str">
        <f>_xll.qlLiborSwap($D36,Currency,FixingType,$B36,$C36,Discounting2,Permanent,Trigger,ObjectOverwrite)</f>
        <v>GbpLiborSwapIsda28Y_cubicLCH#0003</v>
      </c>
      <c r="F36" s="380" t="str">
        <f>_xll.ohRangeRetrieveError(E36)</f>
        <v/>
      </c>
      <c r="G36" s="400" t="s">
        <v>116</v>
      </c>
      <c r="H36" s="397" t="s">
        <v>28</v>
      </c>
      <c r="I36" s="379" t="s">
        <v>155</v>
      </c>
      <c r="J36" s="379" t="s">
        <v>57</v>
      </c>
      <c r="K36" s="379" t="str">
        <f>Swap6M!F35</f>
        <v>GBPSB6L28Y_LCHQuote#0003</v>
      </c>
      <c r="L36" s="154"/>
      <c r="M36" s="397" t="s">
        <v>183</v>
      </c>
      <c r="N36" s="379" t="s">
        <v>158</v>
      </c>
      <c r="O36" s="379" t="str">
        <f>BasisSwap6M12M!F35</f>
        <v>GBP6L12L28Y_LCHQuote#0003</v>
      </c>
      <c r="P36" s="379" t="str">
        <f t="shared" si="1"/>
        <v>GBPSB6L28Y_S12L6L_cubicLCH_LCHQuote</v>
      </c>
      <c r="Q36" s="397" t="str">
        <f>_xll.qlForwardSwapQuote(P36,E36,O36,M36,Permanent,Trigger,ObjectOverwrite)</f>
        <v>GBPSB6L28Y_S12L6L_cubicLCH_LCHQuote#0003</v>
      </c>
      <c r="R36" s="380" t="str">
        <f>_xll.ohRangeRetrieveError(Q36)</f>
        <v/>
      </c>
      <c r="S36" s="192"/>
      <c r="T36" s="382"/>
      <c r="U36" s="382"/>
      <c r="V36" s="382"/>
      <c r="W36" s="382"/>
      <c r="X36" s="382"/>
      <c r="Y36" s="382"/>
    </row>
    <row r="37" spans="1:25" s="346" customFormat="1" x14ac:dyDescent="0.2">
      <c r="A37" s="350"/>
      <c r="B37" s="373" t="s">
        <v>27</v>
      </c>
      <c r="C37" s="370" t="str">
        <f>GBPLibor!$E$9</f>
        <v>GBP6M_cubicLCH#0003</v>
      </c>
      <c r="D37" s="376" t="str">
        <f t="shared" si="0"/>
        <v>GbpLiborSwapIsda29Y_cubicLCH</v>
      </c>
      <c r="E37" s="379" t="str">
        <f>_xll.qlLiborSwap($D37,Currency,FixingType,$B37,$C37,Discounting2,Permanent,Trigger,ObjectOverwrite)</f>
        <v>GbpLiborSwapIsda29Y_cubicLCH#0003</v>
      </c>
      <c r="F37" s="380" t="str">
        <f>_xll.ohRangeRetrieveError(E37)</f>
        <v/>
      </c>
      <c r="G37" s="400" t="s">
        <v>116</v>
      </c>
      <c r="H37" s="397" t="s">
        <v>27</v>
      </c>
      <c r="I37" s="379" t="s">
        <v>155</v>
      </c>
      <c r="J37" s="379" t="s">
        <v>57</v>
      </c>
      <c r="K37" s="379" t="str">
        <f>Swap6M!F36</f>
        <v>GBPSB6L29Y_LCHQuote#0003</v>
      </c>
      <c r="L37" s="154"/>
      <c r="M37" s="397" t="s">
        <v>183</v>
      </c>
      <c r="N37" s="379" t="s">
        <v>158</v>
      </c>
      <c r="O37" s="379" t="str">
        <f>BasisSwap6M12M!F36</f>
        <v>GBP6L12L29Y_LCHQuote#0003</v>
      </c>
      <c r="P37" s="379" t="str">
        <f t="shared" si="1"/>
        <v>GBPSB6L29Y_S12L6L_cubicLCH_LCHQuote</v>
      </c>
      <c r="Q37" s="397" t="str">
        <f>_xll.qlForwardSwapQuote(P37,E37,O37,M37,Permanent,Trigger,ObjectOverwrite)</f>
        <v>GBPSB6L29Y_S12L6L_cubicLCH_LCHQuote#0003</v>
      </c>
      <c r="R37" s="380" t="str">
        <f>_xll.ohRangeRetrieveError(Q37)</f>
        <v/>
      </c>
      <c r="S37" s="192"/>
      <c r="T37" s="382"/>
      <c r="U37" s="382"/>
      <c r="V37" s="382"/>
      <c r="W37" s="382"/>
      <c r="X37" s="382"/>
      <c r="Y37" s="382"/>
    </row>
    <row r="38" spans="1:25" s="346" customFormat="1" x14ac:dyDescent="0.2">
      <c r="A38" s="350"/>
      <c r="B38" s="373" t="s">
        <v>26</v>
      </c>
      <c r="C38" s="370" t="str">
        <f>GBPLibor!$E$9</f>
        <v>GBP6M_cubicLCH#0003</v>
      </c>
      <c r="D38" s="376" t="str">
        <f t="shared" si="0"/>
        <v>GbpLiborSwapIsda30Y_cubicLCH</v>
      </c>
      <c r="E38" s="379" t="str">
        <f>_xll.qlLiborSwap($D38,Currency,FixingType,$B38,$C38,Discounting2,Permanent,Trigger,ObjectOverwrite)</f>
        <v>GbpLiborSwapIsda30Y_cubicLCH#0003</v>
      </c>
      <c r="F38" s="380" t="str">
        <f>_xll.ohRangeRetrieveError(E38)</f>
        <v/>
      </c>
      <c r="G38" s="400" t="s">
        <v>116</v>
      </c>
      <c r="H38" s="397" t="s">
        <v>26</v>
      </c>
      <c r="I38" s="379" t="s">
        <v>155</v>
      </c>
      <c r="J38" s="379" t="s">
        <v>57</v>
      </c>
      <c r="K38" s="379" t="str">
        <f>Swap6M!F37</f>
        <v>GBPSB6L30Y_LCHQuote#0003</v>
      </c>
      <c r="L38" s="154"/>
      <c r="M38" s="397" t="s">
        <v>183</v>
      </c>
      <c r="N38" s="379" t="s">
        <v>158</v>
      </c>
      <c r="O38" s="379" t="str">
        <f>BasisSwap6M12M!F37</f>
        <v>GBP6L12L30Y_LCHQuote#0003</v>
      </c>
      <c r="P38" s="379" t="str">
        <f t="shared" si="1"/>
        <v>GBPSB6L30Y_S12L6L_cubicLCH_LCHQuote</v>
      </c>
      <c r="Q38" s="397" t="str">
        <f>_xll.qlForwardSwapQuote(P38,E38,O38,M38,Permanent,Trigger,ObjectOverwrite)</f>
        <v>GBPSB6L30Y_S12L6L_cubicLCH_LCHQuote#0003</v>
      </c>
      <c r="R38" s="380" t="str">
        <f>_xll.ohRangeRetrieveError(Q38)</f>
        <v/>
      </c>
      <c r="S38" s="192"/>
      <c r="T38" s="382"/>
      <c r="U38" s="382"/>
      <c r="V38" s="382"/>
      <c r="W38" s="382"/>
      <c r="X38" s="382"/>
      <c r="Y38" s="382"/>
    </row>
    <row r="39" spans="1:25" s="346" customFormat="1" x14ac:dyDescent="0.2">
      <c r="A39" s="350"/>
      <c r="B39" s="373" t="s">
        <v>25</v>
      </c>
      <c r="C39" s="370" t="str">
        <f>GBPLibor!$E$9</f>
        <v>GBP6M_cubicLCH#0003</v>
      </c>
      <c r="D39" s="376" t="str">
        <f t="shared" si="0"/>
        <v>GbpLiborSwapIsda35Y_cubicLCH</v>
      </c>
      <c r="E39" s="379" t="str">
        <f>_xll.qlLiborSwap($D39,Currency,FixingType,$B39,$C39,Discounting2,Permanent,Trigger,ObjectOverwrite)</f>
        <v>GbpLiborSwapIsda35Y_cubicLCH#0003</v>
      </c>
      <c r="F39" s="380" t="str">
        <f>_xll.ohRangeRetrieveError(E39)</f>
        <v/>
      </c>
      <c r="G39" s="400" t="s">
        <v>116</v>
      </c>
      <c r="H39" s="397" t="s">
        <v>25</v>
      </c>
      <c r="I39" s="379" t="s">
        <v>155</v>
      </c>
      <c r="J39" s="379" t="s">
        <v>57</v>
      </c>
      <c r="K39" s="379" t="str">
        <f>Swap6M!F38</f>
        <v>GBPSB6L35Y_LCHQuote#0003</v>
      </c>
      <c r="L39" s="154"/>
      <c r="M39" s="397" t="s">
        <v>183</v>
      </c>
      <c r="N39" s="379" t="s">
        <v>158</v>
      </c>
      <c r="O39" s="379" t="str">
        <f>BasisSwap6M12M!F38</f>
        <v>GBP6L12L35Y_LCHQuote#0003</v>
      </c>
      <c r="P39" s="379" t="str">
        <f t="shared" si="1"/>
        <v>GBPSB6L35Y_S12L6L_cubicLCH_LCHQuote</v>
      </c>
      <c r="Q39" s="397" t="str">
        <f>_xll.qlForwardSwapQuote(P39,E39,O39,M39,Permanent,Trigger,ObjectOverwrite)</f>
        <v>GBPSB6L35Y_S12L6L_cubicLCH_LCHQuote#0003</v>
      </c>
      <c r="R39" s="380" t="str">
        <f>_xll.ohRangeRetrieveError(Q39)</f>
        <v/>
      </c>
      <c r="S39" s="192"/>
      <c r="T39" s="382"/>
      <c r="U39" s="382"/>
      <c r="V39" s="382"/>
      <c r="W39" s="382"/>
      <c r="X39" s="382"/>
      <c r="Y39" s="382"/>
    </row>
    <row r="40" spans="1:25" s="346" customFormat="1" x14ac:dyDescent="0.2">
      <c r="A40" s="350"/>
      <c r="B40" s="373" t="s">
        <v>24</v>
      </c>
      <c r="C40" s="370" t="str">
        <f>GBPLibor!$E$9</f>
        <v>GBP6M_cubicLCH#0003</v>
      </c>
      <c r="D40" s="376" t="str">
        <f t="shared" si="0"/>
        <v>GbpLiborSwapIsda40Y_cubicLCH</v>
      </c>
      <c r="E40" s="379" t="str">
        <f>_xll.qlLiborSwap($D40,Currency,FixingType,$B40,$C40,Discounting2,Permanent,Trigger,ObjectOverwrite)</f>
        <v>GbpLiborSwapIsda40Y_cubicLCH#0003</v>
      </c>
      <c r="F40" s="380" t="str">
        <f>_xll.ohRangeRetrieveError(E40)</f>
        <v/>
      </c>
      <c r="G40" s="400" t="s">
        <v>116</v>
      </c>
      <c r="H40" s="397" t="s">
        <v>24</v>
      </c>
      <c r="I40" s="379" t="s">
        <v>155</v>
      </c>
      <c r="J40" s="379" t="s">
        <v>57</v>
      </c>
      <c r="K40" s="379" t="str">
        <f>Swap6M!F39</f>
        <v>GBPSB6L40Y_LCHQuote#0003</v>
      </c>
      <c r="L40" s="154"/>
      <c r="M40" s="397" t="s">
        <v>183</v>
      </c>
      <c r="N40" s="379" t="s">
        <v>158</v>
      </c>
      <c r="O40" s="379" t="str">
        <f>BasisSwap6M12M!F39</f>
        <v>GBP6L12L40Y_LCHQuote#0003</v>
      </c>
      <c r="P40" s="379" t="str">
        <f t="shared" si="1"/>
        <v>GBPSB6L40Y_S12L6L_cubicLCH_LCHQuote</v>
      </c>
      <c r="Q40" s="397" t="str">
        <f>_xll.qlForwardSwapQuote(P40,E40,O40,M40,Permanent,Trigger,ObjectOverwrite)</f>
        <v>GBPSB6L40Y_S12L6L_cubicLCH_LCHQuote#0003</v>
      </c>
      <c r="R40" s="380" t="str">
        <f>_xll.ohRangeRetrieveError(Q40)</f>
        <v/>
      </c>
      <c r="S40" s="192"/>
      <c r="T40" s="382"/>
      <c r="U40" s="382"/>
      <c r="V40" s="382"/>
      <c r="W40" s="382"/>
      <c r="X40" s="382"/>
      <c r="Y40" s="382"/>
    </row>
    <row r="41" spans="1:25" s="346" customFormat="1" x14ac:dyDescent="0.2">
      <c r="A41" s="350"/>
      <c r="B41" s="373" t="s">
        <v>23</v>
      </c>
      <c r="C41" s="370" t="str">
        <f>GBPLibor!$E$9</f>
        <v>GBP6M_cubicLCH#0003</v>
      </c>
      <c r="D41" s="376" t="str">
        <f t="shared" si="0"/>
        <v>GbpLiborSwapIsda50Y_cubicLCH</v>
      </c>
      <c r="E41" s="379" t="str">
        <f>_xll.qlLiborSwap($D41,Currency,FixingType,$B41,$C41,Discounting2,Permanent,Trigger,ObjectOverwrite)</f>
        <v>GbpLiborSwapIsda50Y_cubicLCH#0003</v>
      </c>
      <c r="F41" s="380" t="str">
        <f>_xll.ohRangeRetrieveError(E41)</f>
        <v/>
      </c>
      <c r="G41" s="400" t="s">
        <v>116</v>
      </c>
      <c r="H41" s="397" t="s">
        <v>23</v>
      </c>
      <c r="I41" s="379" t="s">
        <v>155</v>
      </c>
      <c r="J41" s="379" t="s">
        <v>57</v>
      </c>
      <c r="K41" s="379" t="str">
        <f>Swap6M!F40</f>
        <v>GBPSB6L50Y_LCHQuote#0003</v>
      </c>
      <c r="L41" s="154"/>
      <c r="M41" s="397" t="s">
        <v>183</v>
      </c>
      <c r="N41" s="379" t="s">
        <v>158</v>
      </c>
      <c r="O41" s="379" t="str">
        <f>BasisSwap6M12M!F40</f>
        <v>GBP6L12L50Y_LCHQuote#0003</v>
      </c>
      <c r="P41" s="379" t="str">
        <f t="shared" si="1"/>
        <v>GBPSB6L50Y_S12L6L_cubicLCH_LCHQuote</v>
      </c>
      <c r="Q41" s="397" t="str">
        <f>_xll.qlForwardSwapQuote(P41,E41,O41,M41,Permanent,Trigger,ObjectOverwrite)</f>
        <v>GBPSB6L50Y_S12L6L_cubicLCH_LCHQuote#0003</v>
      </c>
      <c r="R41" s="380" t="str">
        <f>_xll.ohRangeRetrieveError(Q41)</f>
        <v/>
      </c>
      <c r="S41" s="192"/>
      <c r="T41" s="382"/>
      <c r="U41" s="382"/>
      <c r="V41" s="382"/>
      <c r="W41" s="382"/>
      <c r="X41" s="382"/>
      <c r="Y41" s="382"/>
    </row>
    <row r="42" spans="1:25" s="346" customFormat="1" x14ac:dyDescent="0.2">
      <c r="A42" s="350"/>
      <c r="B42" s="374" t="s">
        <v>22</v>
      </c>
      <c r="C42" s="377" t="str">
        <f>GBPLibor!$E$9</f>
        <v>GBP6M_cubicLCH#0003</v>
      </c>
      <c r="D42" s="369" t="str">
        <f t="shared" si="0"/>
        <v>GbpLiborSwapIsda60Y_cubicLCH</v>
      </c>
      <c r="E42" s="368" t="str">
        <f>_xll.qlLiborSwap($D42,Currency,FixingType,$B42,$C42,Discounting2,Permanent,Trigger,ObjectOverwrite)</f>
        <v>GbpLiborSwapIsda60Y_cubicLCH#0003</v>
      </c>
      <c r="F42" s="372" t="str">
        <f>_xll.ohRangeRetrieveError(E42)</f>
        <v/>
      </c>
      <c r="G42" s="400" t="s">
        <v>116</v>
      </c>
      <c r="H42" s="398" t="s">
        <v>22</v>
      </c>
      <c r="I42" s="368" t="s">
        <v>155</v>
      </c>
      <c r="J42" s="368" t="s">
        <v>57</v>
      </c>
      <c r="K42" s="368" t="str">
        <f>Swap6M!F41</f>
        <v>GBPSB6L60Y_LCHQuote#0003</v>
      </c>
      <c r="L42" s="154"/>
      <c r="M42" s="398" t="s">
        <v>183</v>
      </c>
      <c r="N42" s="368" t="s">
        <v>158</v>
      </c>
      <c r="O42" s="368" t="str">
        <f>BasisSwap6M12M!F41</f>
        <v>GBP6L12L60Y_LCHQuote#0003</v>
      </c>
      <c r="P42" s="368" t="str">
        <f t="shared" si="1"/>
        <v>GBPSB6L60Y_S12L6L_cubicLCH_LCHQuote</v>
      </c>
      <c r="Q42" s="398" t="str">
        <f>_xll.qlForwardSwapQuote(P42,E42,O42,M42,Permanent,Trigger,ObjectOverwrite)</f>
        <v>GBPSB6L60Y_S12L6L_cubicLCH_LCHQuote#0003</v>
      </c>
      <c r="R42" s="372" t="str">
        <f>_xll.ohRangeRetrieveError(Q42)</f>
        <v/>
      </c>
      <c r="S42" s="192"/>
      <c r="T42" s="382"/>
      <c r="U42" s="382"/>
      <c r="V42" s="382"/>
      <c r="W42" s="382"/>
      <c r="X42" s="382"/>
      <c r="Y42" s="382"/>
    </row>
    <row r="43" spans="1:25" s="346" customFormat="1" x14ac:dyDescent="0.2">
      <c r="A43" s="353"/>
      <c r="B43" s="354"/>
      <c r="C43" s="354"/>
      <c r="D43" s="354"/>
      <c r="E43" s="354"/>
      <c r="F43" s="354"/>
      <c r="G43" s="354"/>
      <c r="H43" s="273"/>
      <c r="I43" s="273"/>
      <c r="J43" s="406"/>
      <c r="K43" s="406"/>
      <c r="L43" s="406"/>
      <c r="M43" s="406"/>
      <c r="N43" s="406"/>
      <c r="O43" s="406"/>
      <c r="P43" s="406"/>
      <c r="Q43" s="406"/>
      <c r="R43" s="406"/>
      <c r="S43" s="407"/>
    </row>
    <row r="44" spans="1:25" s="346" customFormat="1" x14ac:dyDescent="0.2">
      <c r="H44" s="382"/>
      <c r="I44" s="382"/>
    </row>
    <row r="45" spans="1:25" x14ac:dyDescent="0.2">
      <c r="T45" s="346"/>
      <c r="U45" s="346"/>
      <c r="V45" s="346"/>
      <c r="W45" s="346"/>
      <c r="X45" s="346"/>
      <c r="Y45" s="346"/>
    </row>
    <row r="46" spans="1:25" x14ac:dyDescent="0.2">
      <c r="U46" s="346"/>
      <c r="V46" s="346"/>
      <c r="W46" s="346"/>
      <c r="X46" s="346"/>
      <c r="Y46" s="346"/>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92</vt:i4>
      </vt:variant>
    </vt:vector>
  </HeadingPairs>
  <TitlesOfParts>
    <vt:vector size="108" baseType="lpstr">
      <vt:lpstr>General Settings</vt:lpstr>
      <vt:lpstr>GBPLibor</vt:lpstr>
      <vt:lpstr>Deposits</vt:lpstr>
      <vt:lpstr>FRA</vt:lpstr>
      <vt:lpstr>OIS</vt:lpstr>
      <vt:lpstr>Futures3M</vt:lpstr>
      <vt:lpstr>FuturesHWConvAdj</vt:lpstr>
      <vt:lpstr>BasisSwapSON6M</vt:lpstr>
      <vt:lpstr>BasisSwap1M6M</vt:lpstr>
      <vt:lpstr>BasisSwap3M6M</vt:lpstr>
      <vt:lpstr>BasisSwap6M12M</vt:lpstr>
      <vt:lpstr>Swaps1M</vt:lpstr>
      <vt:lpstr>Swap3MSemiAnnual</vt:lpstr>
      <vt:lpstr>Swap6M</vt:lpstr>
      <vt:lpstr>LiborSwapIsda</vt:lpstr>
      <vt:lpstr>LiborSwapIsda (2)</vt:lpstr>
      <vt:lpstr>AreaTable</vt:lpstr>
      <vt:lpstr>Calendar</vt:lpstr>
      <vt:lpstr>BasisSwap1M6M!Contributor</vt:lpstr>
      <vt:lpstr>BasisSwap3M6M!Contributor</vt:lpstr>
      <vt:lpstr>BasisSwap6M12M!Contributor</vt:lpstr>
      <vt:lpstr>BasisSwapSON6M!Contributor</vt:lpstr>
      <vt:lpstr>Deposits!Contributor</vt:lpstr>
      <vt:lpstr>FRA!Contributor</vt:lpstr>
      <vt:lpstr>FuturesHWConvAdj!Contributor</vt:lpstr>
      <vt:lpstr>Swap3MSemiAnnual!Contributor</vt:lpstr>
      <vt:lpstr>Swap6M!Contributor</vt:lpstr>
      <vt:lpstr>Swaps1M!Contributor</vt:lpstr>
      <vt:lpstr>Contributor</vt:lpstr>
      <vt:lpstr>Contributors</vt:lpstr>
      <vt:lpstr>ContributorTable</vt:lpstr>
      <vt:lpstr>Currency</vt:lpstr>
      <vt:lpstr>Discounting1</vt:lpstr>
      <vt:lpstr>Discounting2</vt:lpstr>
      <vt:lpstr>EvaluationDate</vt:lpstr>
      <vt:lpstr>LiborSwapIsda!FamilyName</vt:lpstr>
      <vt:lpstr>'LiborSwapIsda (2)'!FamilyName</vt:lpstr>
      <vt:lpstr>FamilyName</vt:lpstr>
      <vt:lpstr>LiborSwapIsda!FixingType</vt:lpstr>
      <vt:lpstr>'LiborSwapIsda (2)'!FixingType</vt:lpstr>
      <vt:lpstr>FixingType</vt:lpstr>
      <vt:lpstr>Futures3M!FuturesCodes</vt:lpstr>
      <vt:lpstr>Futures3M!FuturesDates</vt:lpstr>
      <vt:lpstr>Futures3M!IborIndex</vt:lpstr>
      <vt:lpstr>BasisSwap1M6M!Instruments</vt:lpstr>
      <vt:lpstr>BasisSwap3M6M!Instruments</vt:lpstr>
      <vt:lpstr>BasisSwap6M12M!Instruments</vt:lpstr>
      <vt:lpstr>BasisSwapSON6M!Instruments</vt:lpstr>
      <vt:lpstr>Deposits!Instruments</vt:lpstr>
      <vt:lpstr>FRA!Instruments</vt:lpstr>
      <vt:lpstr>Swap3MSemiAnnual!Instruments</vt:lpstr>
      <vt:lpstr>Swap6M!Instruments</vt:lpstr>
      <vt:lpstr>Swaps1M!Instruments</vt:lpstr>
      <vt:lpstr>LastFixingsTrigger</vt:lpstr>
      <vt:lpstr>LastUpdate</vt:lpstr>
      <vt:lpstr>LCHcubic</vt:lpstr>
      <vt:lpstr>LCHlinear</vt:lpstr>
      <vt:lpstr>LiveDataFeed</vt:lpstr>
      <vt:lpstr>Futures3M!MeanReversion</vt:lpstr>
      <vt:lpstr>ObjectOverwrite</vt:lpstr>
      <vt:lpstr>Permanent</vt:lpstr>
      <vt:lpstr>PriceTickValue</vt:lpstr>
      <vt:lpstr>BasisSwap1M6M!Quote</vt:lpstr>
      <vt:lpstr>BasisSwap3M6M!Quote</vt:lpstr>
      <vt:lpstr>BasisSwap6M12M!Quote</vt:lpstr>
      <vt:lpstr>BasisSwapSON6M!Quote</vt:lpstr>
      <vt:lpstr>Deposits!Quote</vt:lpstr>
      <vt:lpstr>FRA!Quote</vt:lpstr>
      <vt:lpstr>Futures3M!Quote</vt:lpstr>
      <vt:lpstr>FuturesHWConvAdj!Quote</vt:lpstr>
      <vt:lpstr>OIS!Quote</vt:lpstr>
      <vt:lpstr>Swap3MSemiAnnual!Quote</vt:lpstr>
      <vt:lpstr>Swap6M!Quote</vt:lpstr>
      <vt:lpstr>Swaps1M!Quote</vt:lpstr>
      <vt:lpstr>BasisSwap1M6M!QuoteLive</vt:lpstr>
      <vt:lpstr>BasisSwap3M6M!QuoteLive</vt:lpstr>
      <vt:lpstr>BasisSwap6M12M!QuoteLive</vt:lpstr>
      <vt:lpstr>BasisSwapSON6M!QuoteLive</vt:lpstr>
      <vt:lpstr>Deposits!QuoteLive</vt:lpstr>
      <vt:lpstr>FRA!QuoteLive</vt:lpstr>
      <vt:lpstr>Futures3M!QuoteLive</vt:lpstr>
      <vt:lpstr>FuturesHWConvAdj!QuoteLive</vt:lpstr>
      <vt:lpstr>OIS!QuoteLive</vt:lpstr>
      <vt:lpstr>Swap3MSemiAnnual!QuoteLive</vt:lpstr>
      <vt:lpstr>Swap6M!QuoteLive</vt:lpstr>
      <vt:lpstr>Swaps1M!QuoteLive</vt:lpstr>
      <vt:lpstr>BasisSwap1M6M!QuoteStatic</vt:lpstr>
      <vt:lpstr>BasisSwap3M6M!QuoteStatic</vt:lpstr>
      <vt:lpstr>BasisSwap6M12M!QuoteStatic</vt:lpstr>
      <vt:lpstr>BasisSwapSON6M!QuoteStatic</vt:lpstr>
      <vt:lpstr>Deposits!QuoteStatic</vt:lpstr>
      <vt:lpstr>FRA!QuoteStatic</vt:lpstr>
      <vt:lpstr>Futures3M!QuoteStatic</vt:lpstr>
      <vt:lpstr>FuturesHWConvAdj!QuoteStatic</vt:lpstr>
      <vt:lpstr>OIS!QuoteStatic</vt:lpstr>
      <vt:lpstr>Swap3MSemiAnnual!QuoteStatic</vt:lpstr>
      <vt:lpstr>Swap6M!QuoteStatic</vt:lpstr>
      <vt:lpstr>Swaps1M!QuoteStatic</vt:lpstr>
      <vt:lpstr>QuoteSuffix</vt:lpstr>
      <vt:lpstr>RateTickValue</vt:lpstr>
      <vt:lpstr>ReutersRtMode</vt:lpstr>
      <vt:lpstr>Swap3M4Y</vt:lpstr>
      <vt:lpstr>Swap6M4Y</vt:lpstr>
      <vt:lpstr>LiborSwapIsda!Traits</vt:lpstr>
      <vt:lpstr>'LiborSwapIsda (2)'!Traits</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2013-12-09T23:24:41Z</dcterms:created>
  <dcterms:modified xsi:type="dcterms:W3CDTF">2015-11-16T18:09:26Z</dcterms:modified>
</cp:coreProperties>
</file>